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24226"/>
  <mc:AlternateContent xmlns:mc="http://schemas.openxmlformats.org/markup-compatibility/2006">
    <mc:Choice Requires="x15">
      <x15ac:absPath xmlns:x15ac="http://schemas.microsoft.com/office/spreadsheetml/2010/11/ac" url="D:\各課専用\自治振興課\06税財政担当（財政）\06 決算統計\16 赤本／白本\令和５年度原稿（R４決算）\HPアップロード\"/>
    </mc:Choice>
  </mc:AlternateContent>
  <xr:revisionPtr revIDLastSave="0" documentId="13_ncr:1_{5C375EFC-1C5F-4564-BA89-54D015F2218C}" xr6:coauthVersionLast="36" xr6:coauthVersionMax="36" xr10:uidLastSave="{00000000-0000-0000-0000-000000000000}"/>
  <bookViews>
    <workbookView xWindow="0" yWindow="0" windowWidth="23040" windowHeight="8808" tabRatio="893" firstSheet="1" activeTab="1" xr2:uid="{00000000-000D-0000-FFFF-FFFF00000000}"/>
  </bookViews>
  <sheets>
    <sheet name="注意" sheetId="1" state="hidden" r:id="rId1"/>
    <sheet name="簡1" sheetId="2" r:id="rId2"/>
    <sheet name="簡2" sheetId="3" r:id="rId3"/>
    <sheet name="公1" sheetId="4" r:id="rId4"/>
    <sheet name="公2" sheetId="5" r:id="rId5"/>
    <sheet name="公3" sheetId="6" r:id="rId6"/>
    <sheet name="公4" sheetId="7" r:id="rId7"/>
    <sheet name="公5" sheetId="8" r:id="rId8"/>
    <sheet name="公6" sheetId="9" r:id="rId9"/>
    <sheet name="公7" sheetId="10" r:id="rId10"/>
    <sheet name="環1" sheetId="11" r:id="rId11"/>
    <sheet name="環2" sheetId="12" r:id="rId12"/>
    <sheet name="環3" sheetId="13" r:id="rId13"/>
    <sheet name="環4" sheetId="14" r:id="rId14"/>
    <sheet name="環5" sheetId="15" r:id="rId15"/>
    <sheet name="環6" sheetId="16" r:id="rId16"/>
    <sheet name="環7" sheetId="17" r:id="rId17"/>
    <sheet name="農1" sheetId="18" r:id="rId18"/>
    <sheet name="農2" sheetId="19" r:id="rId19"/>
    <sheet name="農3" sheetId="20" r:id="rId20"/>
    <sheet name="農4" sheetId="21" r:id="rId21"/>
    <sheet name="農5" sheetId="22" r:id="rId22"/>
    <sheet name="農6" sheetId="23" r:id="rId23"/>
    <sheet name="農7" sheetId="24" r:id="rId24"/>
    <sheet name="漁1" sheetId="25" r:id="rId25"/>
    <sheet name="漁2" sheetId="26" r:id="rId26"/>
    <sheet name="漁3" sheetId="27" r:id="rId27"/>
    <sheet name="漁4" sheetId="28" r:id="rId28"/>
    <sheet name="漁5" sheetId="29" r:id="rId29"/>
    <sheet name="漁6" sheetId="30" r:id="rId30"/>
    <sheet name="漁7" sheetId="31" r:id="rId31"/>
    <sheet name="林1" sheetId="32" r:id="rId32"/>
    <sheet name="林2" sheetId="33" r:id="rId33"/>
    <sheet name="林3" sheetId="34" r:id="rId34"/>
    <sheet name="林4" sheetId="35" r:id="rId35"/>
    <sheet name="林5" sheetId="36" r:id="rId36"/>
    <sheet name="林6" sheetId="37" r:id="rId37"/>
    <sheet name="林7" sheetId="38" r:id="rId38"/>
    <sheet name="排1" sheetId="39" r:id="rId39"/>
    <sheet name="排2" sheetId="40" r:id="rId40"/>
    <sheet name="排3" sheetId="41" r:id="rId41"/>
    <sheet name="排4" sheetId="42" r:id="rId42"/>
    <sheet name="排5" sheetId="43" r:id="rId43"/>
    <sheet name="排6" sheetId="44" r:id="rId44"/>
    <sheet name="排7" sheetId="45" r:id="rId45"/>
    <sheet name="特1" sheetId="53" r:id="rId46"/>
    <sheet name="特2" sheetId="54" r:id="rId47"/>
    <sheet name="特3" sheetId="55" r:id="rId48"/>
    <sheet name="特4" sheetId="56" r:id="rId49"/>
    <sheet name="特5" sheetId="57" r:id="rId50"/>
    <sheet name="特6" sheetId="58" r:id="rId51"/>
    <sheet name="特7" sheetId="59" r:id="rId52"/>
    <sheet name="港1" sheetId="67" r:id="rId53"/>
    <sheet name="港2" sheetId="68" r:id="rId54"/>
    <sheet name="市1" sheetId="69" r:id="rId55"/>
    <sheet name="市2" sheetId="70" r:id="rId56"/>
    <sheet name="市3" sheetId="71" r:id="rId57"/>
    <sheet name="と1" sheetId="72" r:id="rId58"/>
    <sheet name="と2" sheetId="73" r:id="rId59"/>
    <sheet name="電気１" sheetId="74" r:id="rId60"/>
    <sheet name="電気２" sheetId="75" r:id="rId61"/>
    <sheet name="宅そ1" sheetId="79" r:id="rId62"/>
    <sheet name="そ2" sheetId="80" r:id="rId63"/>
    <sheet name="そ3" sheetId="81" r:id="rId64"/>
    <sheet name="駐1" sheetId="82" r:id="rId65"/>
    <sheet name="駐2" sheetId="83" r:id="rId66"/>
    <sheet name="介1" sheetId="84" r:id="rId67"/>
    <sheet name="介2" sheetId="85" r:id="rId68"/>
    <sheet name="介3" sheetId="86" r:id="rId69"/>
    <sheet name="決統データ" sheetId="87" state="hidden" r:id="rId70"/>
    <sheet name="Sheet1" sheetId="88" state="hidden" r:id="rId71"/>
    <sheet name="Sheet2" sheetId="89" state="hidden" r:id="rId72"/>
  </sheets>
  <definedNames>
    <definedName name="_xlnm._FilterDatabase" localSheetId="69" hidden="1">決統データ!$B$1:$DS$364</definedName>
    <definedName name="_xlnm._FilterDatabase" localSheetId="21" hidden="1">農5!$H$21:$K$26</definedName>
    <definedName name="_xlnm.Print_Area" localSheetId="62">そ2!$F$1:$R$92</definedName>
    <definedName name="_xlnm.Print_Area" localSheetId="63">そ3!$F$1:$O$89</definedName>
    <definedName name="_xlnm.Print_Area" localSheetId="57">と1!$F$1:$J$30</definedName>
    <definedName name="_xlnm.Print_Area" localSheetId="58">と2!$F$1:$K$89</definedName>
    <definedName name="_xlnm.Print_Area" localSheetId="66">介1!$F$1:$O$53</definedName>
    <definedName name="_xlnm.Print_Area" localSheetId="67">介2!$F$1:$O$83</definedName>
    <definedName name="_xlnm.Print_Area" localSheetId="68">介3!$F$1:$M$51</definedName>
    <definedName name="_xlnm.Print_Area" localSheetId="10">環1!$F$1:$L$89</definedName>
    <definedName name="_xlnm.Print_Area" localSheetId="11">環2!$F$1:$N$102</definedName>
    <definedName name="_xlnm.Print_Area" localSheetId="12">環3!$F$1:$L$50</definedName>
    <definedName name="_xlnm.Print_Area" localSheetId="13">環4!$F$1:$M$78</definedName>
    <definedName name="_xlnm.Print_Area" localSheetId="14">環5!$F$1:$O$74</definedName>
    <definedName name="_xlnm.Print_Area" localSheetId="15">環6!$F$1:$N$105</definedName>
    <definedName name="_xlnm.Print_Area" localSheetId="16">環7!$F$1:$M$36</definedName>
    <definedName name="_xlnm.Print_Area" localSheetId="1">簡1!$F$1:$P$60</definedName>
    <definedName name="_xlnm.Print_Area" localSheetId="2">簡2!$F$1:$Q$96</definedName>
    <definedName name="_xlnm.Print_Area" localSheetId="24">漁1!$F$1:$N$86</definedName>
    <definedName name="_xlnm.Print_Area" localSheetId="25">漁2!$F$1:$L$103</definedName>
    <definedName name="_xlnm.Print_Area" localSheetId="26">漁3!$F$1:$J$50</definedName>
    <definedName name="_xlnm.Print_Area" localSheetId="27">漁4!$F$1:$K$78</definedName>
    <definedName name="_xlnm.Print_Area" localSheetId="28">漁5!$F$1:$M$74</definedName>
    <definedName name="_xlnm.Print_Area" localSheetId="29">漁6!$F$1:$L$105</definedName>
    <definedName name="_xlnm.Print_Area" localSheetId="30">漁7!$F$1:$K$36</definedName>
    <definedName name="_xlnm.Print_Area" localSheetId="3">公1!$F$1:$L$84</definedName>
    <definedName name="_xlnm.Print_Area" localSheetId="4">公2!$F$1:$N$100</definedName>
    <definedName name="_xlnm.Print_Area" localSheetId="5">公3!$F$1:$L$50</definedName>
    <definedName name="_xlnm.Print_Area" localSheetId="6">公4!$F$1:$M$78</definedName>
    <definedName name="_xlnm.Print_Area" localSheetId="7">公5!$F$1:$O$74</definedName>
    <definedName name="_xlnm.Print_Area" localSheetId="8">公6!$F$1:$N$105</definedName>
    <definedName name="_xlnm.Print_Area" localSheetId="9">公7!$F$1:$M$36</definedName>
    <definedName name="_xlnm.Print_Area" localSheetId="52">港1!$F$1:$I$64</definedName>
    <definedName name="_xlnm.Print_Area" localSheetId="53">港2!$F$1:$K$89</definedName>
    <definedName name="_xlnm.Print_Area" localSheetId="54">市1!$F$1:$K$56</definedName>
    <definedName name="_xlnm.Print_Area" localSheetId="55">市2!$F$1:$L$90</definedName>
    <definedName name="_xlnm.Print_Area" localSheetId="56">市3!$F$1:$K$38</definedName>
    <definedName name="_xlnm.Print_Area" localSheetId="61">宅そ1!$F$1:$O$50</definedName>
    <definedName name="_xlnm.Print_Area" localSheetId="64">駐1!$F$1:$Z$82</definedName>
    <definedName name="_xlnm.Print_Area" localSheetId="65">駐2!$F$1:$Q$89</definedName>
    <definedName name="_xlnm.Print_Area" localSheetId="59">電気１!$F$1:$N$86</definedName>
    <definedName name="_xlnm.Print_Area" localSheetId="60">電気２!$F$1:$K$89</definedName>
    <definedName name="_xlnm.Print_Area" localSheetId="45">特1!$F$1:$J$63</definedName>
    <definedName name="_xlnm.Print_Area" localSheetId="46">特2!$F$1:$L$103</definedName>
    <definedName name="_xlnm.Print_Area" localSheetId="47">特3!$F$1:$J$50</definedName>
    <definedName name="_xlnm.Print_Area" localSheetId="48">特4!$F$1:$K$52</definedName>
    <definedName name="_xlnm.Print_Area" localSheetId="49">特5!$F$1:$M$65</definedName>
    <definedName name="_xlnm.Print_Area" localSheetId="50">特6!$F$1:$L$68</definedName>
    <definedName name="_xlnm.Print_Area" localSheetId="51">特7!$F$1:$K$22</definedName>
    <definedName name="_xlnm.Print_Area" localSheetId="17">農1!$F$1:$L$87</definedName>
    <definedName name="_xlnm.Print_Area" localSheetId="18">農2!$F$1:$N$104</definedName>
    <definedName name="_xlnm.Print_Area" localSheetId="19">農3!$F$1:$L$50</definedName>
    <definedName name="_xlnm.Print_Area" localSheetId="20">農4!$F$1:$M$78</definedName>
    <definedName name="_xlnm.Print_Area" localSheetId="21">農5!$F$1:$O$74</definedName>
    <definedName name="_xlnm.Print_Area" localSheetId="22">農6!$F$1:$N$105</definedName>
    <definedName name="_xlnm.Print_Area" localSheetId="23">農7!$F$1:$M$36</definedName>
    <definedName name="_xlnm.Print_Area" localSheetId="38">排1!$F$1:$K$87</definedName>
    <definedName name="_xlnm.Print_Area" localSheetId="39">排2!$F$1:$M$101</definedName>
    <definedName name="_xlnm.Print_Area" localSheetId="40">排3!$F$1:$K$50</definedName>
    <definedName name="_xlnm.Print_Area" localSheetId="41">排4!$F$1:$L$78</definedName>
    <definedName name="_xlnm.Print_Area" localSheetId="42">排5!$F$1:$N$74</definedName>
    <definedName name="_xlnm.Print_Area" localSheetId="43">排6!$F$1:$M$105</definedName>
    <definedName name="_xlnm.Print_Area" localSheetId="44">排7!$F$1:$L$36</definedName>
    <definedName name="_xlnm.Print_Area" localSheetId="31">林1!$F$1:$I$87</definedName>
    <definedName name="_xlnm.Print_Area" localSheetId="32">林2!$F$1:$K$101</definedName>
    <definedName name="_xlnm.Print_Area" localSheetId="33">林3!$F$1:$I$50</definedName>
    <definedName name="_xlnm.Print_Area" localSheetId="34">林4!$F$1:$J$78</definedName>
    <definedName name="_xlnm.Print_Area" localSheetId="35">林5!$F$1:$L$74</definedName>
    <definedName name="_xlnm.Print_Area" localSheetId="36">林6!$F$1:$K$105</definedName>
    <definedName name="_xlnm.Print_Area" localSheetId="37">林7!$F$1:$J$36</definedName>
    <definedName name="_xlnm.Print_Titles" localSheetId="62">そ2!$F:$J</definedName>
    <definedName name="_xlnm.Print_Titles" localSheetId="63">そ3!$F:$J,そ3!$1:$2</definedName>
    <definedName name="_xlnm.Print_Titles" localSheetId="58">と2!$F:$J,と2!$1:$2</definedName>
    <definedName name="_xlnm.Print_Titles" localSheetId="66">介1!$F:$J,介1!$1:$53</definedName>
    <definedName name="_xlnm.Print_Titles" localSheetId="67">介2!$F:$J,介2!$1:$3</definedName>
    <definedName name="_xlnm.Print_Titles" localSheetId="68">介3!$F:$H</definedName>
    <definedName name="_xlnm.Print_Titles" localSheetId="10">環1!$F:$H</definedName>
    <definedName name="_xlnm.Print_Titles" localSheetId="11">環2!$F:$J,環2!$1:$2</definedName>
    <definedName name="_xlnm.Print_Titles" localSheetId="12">環3!$F:$H</definedName>
    <definedName name="_xlnm.Print_Titles" localSheetId="13">環4!$F:$I,環4!$1:$2</definedName>
    <definedName name="_xlnm.Print_Titles" localSheetId="14">環5!$F:$K</definedName>
    <definedName name="_xlnm.Print_Titles" localSheetId="15">環6!$F:$J</definedName>
    <definedName name="_xlnm.Print_Titles" localSheetId="1">簡1!$F:$J</definedName>
    <definedName name="_xlnm.Print_Titles" localSheetId="2">簡2!$F:$K,簡2!$1:$2</definedName>
    <definedName name="_xlnm.Print_Titles" localSheetId="25">漁2!$1:$2</definedName>
    <definedName name="_xlnm.Print_Titles" localSheetId="3">公1!$F:$H</definedName>
    <definedName name="_xlnm.Print_Titles" localSheetId="4">公2!$F:$J,公2!$1:$2</definedName>
    <definedName name="_xlnm.Print_Titles" localSheetId="5">公3!$F:$H</definedName>
    <definedName name="_xlnm.Print_Titles" localSheetId="6">公4!$F:$I</definedName>
    <definedName name="_xlnm.Print_Titles" localSheetId="7">公5!$F:$K</definedName>
    <definedName name="_xlnm.Print_Titles" localSheetId="8">公6!$F:$J,公6!$1:$2</definedName>
    <definedName name="_xlnm.Print_Titles" localSheetId="9">公7!$F:$I</definedName>
    <definedName name="_xlnm.Print_Titles" localSheetId="53">港2!$F:$J,港2!$1:$2</definedName>
    <definedName name="_xlnm.Print_Titles" localSheetId="55">市2!$1:$2</definedName>
    <definedName name="_xlnm.Print_Titles" localSheetId="61">宅そ1!$F:$J</definedName>
    <definedName name="_xlnm.Print_Titles" localSheetId="64">駐1!$F:$J</definedName>
    <definedName name="_xlnm.Print_Titles" localSheetId="65">駐2!$F:$J,駐2!$1:$2</definedName>
    <definedName name="_xlnm.Print_Titles" localSheetId="59">電気１!$F:$I</definedName>
    <definedName name="_xlnm.Print_Titles" localSheetId="60">電気２!$F:$J,電気２!$1:$2</definedName>
    <definedName name="_xlnm.Print_Titles" localSheetId="46">特2!$F:$J,特2!$1:$2</definedName>
    <definedName name="_xlnm.Print_Titles" localSheetId="17">農1!$F:$H,農1!$1:$81</definedName>
    <definedName name="_xlnm.Print_Titles" localSheetId="18">農2!$F:$J,農2!$1:$2</definedName>
    <definedName name="_xlnm.Print_Titles" localSheetId="19">農3!$F:$H</definedName>
    <definedName name="_xlnm.Print_Titles" localSheetId="20">農4!$F:$I</definedName>
    <definedName name="_xlnm.Print_Titles" localSheetId="21">農5!$F:$K</definedName>
    <definedName name="_xlnm.Print_Titles" localSheetId="22">農6!$F:$J</definedName>
    <definedName name="_xlnm.Print_Titles" localSheetId="23">農7!$F:$I</definedName>
    <definedName name="_xlnm.Print_Titles" localSheetId="39">排2!$1:$2</definedName>
    <definedName name="_xlnm.Print_Titles" localSheetId="32">林2!$1:$2</definedName>
    <definedName name="Z_247A5D4D_80F1_4466_92F7_7A3BC78E450F_.wvu.FilterData" localSheetId="69" hidden="1">決統データ!$C$2:$CV$1936</definedName>
    <definedName name="Z_247A5D4D_80F1_4466_92F7_7A3BC78E450F_.wvu.FilterData" localSheetId="21" hidden="1">農5!$H$21:$K$26</definedName>
    <definedName name="Z_247A5D4D_80F1_4466_92F7_7A3BC78E450F_.wvu.PrintArea" localSheetId="62" hidden="1">そ2!$F$1:$R$92</definedName>
    <definedName name="Z_247A5D4D_80F1_4466_92F7_7A3BC78E450F_.wvu.PrintArea" localSheetId="63" hidden="1">そ3!$F$1:$O$89</definedName>
    <definedName name="Z_247A5D4D_80F1_4466_92F7_7A3BC78E450F_.wvu.PrintArea" localSheetId="57" hidden="1">と1!$F$1:$J$30</definedName>
    <definedName name="Z_247A5D4D_80F1_4466_92F7_7A3BC78E450F_.wvu.PrintArea" localSheetId="58" hidden="1">と2!$F$1:$K$89</definedName>
    <definedName name="Z_247A5D4D_80F1_4466_92F7_7A3BC78E450F_.wvu.PrintArea" localSheetId="66" hidden="1">介1!$F$1:$O$53</definedName>
    <definedName name="Z_247A5D4D_80F1_4466_92F7_7A3BC78E450F_.wvu.PrintArea" localSheetId="67" hidden="1">介2!$F$1:$O$83</definedName>
    <definedName name="Z_247A5D4D_80F1_4466_92F7_7A3BC78E450F_.wvu.PrintArea" localSheetId="68" hidden="1">介3!$F$1:$M$51</definedName>
    <definedName name="Z_247A5D4D_80F1_4466_92F7_7A3BC78E450F_.wvu.PrintArea" localSheetId="10" hidden="1">環1!$F$1:$L$83</definedName>
    <definedName name="Z_247A5D4D_80F1_4466_92F7_7A3BC78E450F_.wvu.PrintArea" localSheetId="11" hidden="1">環2!$F$1:$N$102</definedName>
    <definedName name="Z_247A5D4D_80F1_4466_92F7_7A3BC78E450F_.wvu.PrintArea" localSheetId="12" hidden="1">環3!$F$1:$L$50</definedName>
    <definedName name="Z_247A5D4D_80F1_4466_92F7_7A3BC78E450F_.wvu.PrintArea" localSheetId="13" hidden="1">環4!$F$1:$M$78</definedName>
    <definedName name="Z_247A5D4D_80F1_4466_92F7_7A3BC78E450F_.wvu.PrintArea" localSheetId="14" hidden="1">環5!$F$1:$O$73</definedName>
    <definedName name="Z_247A5D4D_80F1_4466_92F7_7A3BC78E450F_.wvu.PrintArea" localSheetId="15" hidden="1">環6!$F$1:$N$105</definedName>
    <definedName name="Z_247A5D4D_80F1_4466_92F7_7A3BC78E450F_.wvu.PrintArea" localSheetId="16" hidden="1">環7!$F$1:$M$36</definedName>
    <definedName name="Z_247A5D4D_80F1_4466_92F7_7A3BC78E450F_.wvu.PrintArea" localSheetId="1" hidden="1">簡1!$F$1:$P$55</definedName>
    <definedName name="Z_247A5D4D_80F1_4466_92F7_7A3BC78E450F_.wvu.PrintArea" localSheetId="2" hidden="1">簡2!$F$1:$Q$96</definedName>
    <definedName name="Z_247A5D4D_80F1_4466_92F7_7A3BC78E450F_.wvu.PrintArea" localSheetId="24" hidden="1">漁1!$F$1:$J$81</definedName>
    <definedName name="Z_247A5D4D_80F1_4466_92F7_7A3BC78E450F_.wvu.PrintArea" localSheetId="25" hidden="1">漁2!$F$1:$L$103</definedName>
    <definedName name="Z_247A5D4D_80F1_4466_92F7_7A3BC78E450F_.wvu.PrintArea" localSheetId="26" hidden="1">漁3!$F$1:$J$50</definedName>
    <definedName name="Z_247A5D4D_80F1_4466_92F7_7A3BC78E450F_.wvu.PrintArea" localSheetId="27" hidden="1">漁4!$F$1:$K$78</definedName>
    <definedName name="Z_247A5D4D_80F1_4466_92F7_7A3BC78E450F_.wvu.PrintArea" localSheetId="28" hidden="1">漁5!$F$1:$M$73</definedName>
    <definedName name="Z_247A5D4D_80F1_4466_92F7_7A3BC78E450F_.wvu.PrintArea" localSheetId="29" hidden="1">漁6!$F$1:$L$105</definedName>
    <definedName name="Z_247A5D4D_80F1_4466_92F7_7A3BC78E450F_.wvu.PrintArea" localSheetId="30" hidden="1">漁7!$F$1:$K$36</definedName>
    <definedName name="Z_247A5D4D_80F1_4466_92F7_7A3BC78E450F_.wvu.PrintArea" localSheetId="3" hidden="1">公1!$F$1:$L$84</definedName>
    <definedName name="Z_247A5D4D_80F1_4466_92F7_7A3BC78E450F_.wvu.PrintArea" localSheetId="4" hidden="1">公2!$F$1:$N$100</definedName>
    <definedName name="Z_247A5D4D_80F1_4466_92F7_7A3BC78E450F_.wvu.PrintArea" localSheetId="5" hidden="1">公3!$F$1:$L$50</definedName>
    <definedName name="Z_247A5D4D_80F1_4466_92F7_7A3BC78E450F_.wvu.PrintArea" localSheetId="6" hidden="1">公4!$F$1:$M$78</definedName>
    <definedName name="Z_247A5D4D_80F1_4466_92F7_7A3BC78E450F_.wvu.PrintArea" localSheetId="7" hidden="1">公5!$F$1:$O$73</definedName>
    <definedName name="Z_247A5D4D_80F1_4466_92F7_7A3BC78E450F_.wvu.PrintArea" localSheetId="8" hidden="1">公6!$F$1:$N$105</definedName>
    <definedName name="Z_247A5D4D_80F1_4466_92F7_7A3BC78E450F_.wvu.PrintArea" localSheetId="9" hidden="1">公7!$F$1:$M$36</definedName>
    <definedName name="Z_247A5D4D_80F1_4466_92F7_7A3BC78E450F_.wvu.PrintArea" localSheetId="52" hidden="1">港1!$F$1:$I$64</definedName>
    <definedName name="Z_247A5D4D_80F1_4466_92F7_7A3BC78E450F_.wvu.PrintArea" localSheetId="53" hidden="1">港2!$F$1:$K$89</definedName>
    <definedName name="Z_247A5D4D_80F1_4466_92F7_7A3BC78E450F_.wvu.PrintArea" localSheetId="54" hidden="1">市1!$F$1:$K$56</definedName>
    <definedName name="Z_247A5D4D_80F1_4466_92F7_7A3BC78E450F_.wvu.PrintArea" localSheetId="55" hidden="1">市2!$F$1:$L$90</definedName>
    <definedName name="Z_247A5D4D_80F1_4466_92F7_7A3BC78E450F_.wvu.PrintArea" localSheetId="56" hidden="1">市3!$F$1:$K$38</definedName>
    <definedName name="Z_247A5D4D_80F1_4466_92F7_7A3BC78E450F_.wvu.PrintArea" localSheetId="61" hidden="1">宅そ1!$F$1:$O$50</definedName>
    <definedName name="Z_247A5D4D_80F1_4466_92F7_7A3BC78E450F_.wvu.PrintArea" localSheetId="64" hidden="1">駐1!$F$1:$Z$82</definedName>
    <definedName name="Z_247A5D4D_80F1_4466_92F7_7A3BC78E450F_.wvu.PrintArea" localSheetId="65" hidden="1">駐2!$F$1:$Q$89</definedName>
    <definedName name="Z_247A5D4D_80F1_4466_92F7_7A3BC78E450F_.wvu.PrintArea" localSheetId="59" hidden="1">電気１!$F$1:$N$86</definedName>
    <definedName name="Z_247A5D4D_80F1_4466_92F7_7A3BC78E450F_.wvu.PrintArea" localSheetId="60" hidden="1">電気２!$F$1:$K$89</definedName>
    <definedName name="Z_247A5D4D_80F1_4466_92F7_7A3BC78E450F_.wvu.PrintArea" localSheetId="45" hidden="1">特1!$F$1:$J$57</definedName>
    <definedName name="Z_247A5D4D_80F1_4466_92F7_7A3BC78E450F_.wvu.PrintArea" localSheetId="46" hidden="1">特2!$F$1:$L$103</definedName>
    <definedName name="Z_247A5D4D_80F1_4466_92F7_7A3BC78E450F_.wvu.PrintArea" localSheetId="47" hidden="1">特3!$F$1:$J$50</definedName>
    <definedName name="Z_247A5D4D_80F1_4466_92F7_7A3BC78E450F_.wvu.PrintArea" localSheetId="48" hidden="1">特4!$F$1:$K$52</definedName>
    <definedName name="Z_247A5D4D_80F1_4466_92F7_7A3BC78E450F_.wvu.PrintArea" localSheetId="49" hidden="1">特5!$F$1:$M$64</definedName>
    <definedName name="Z_247A5D4D_80F1_4466_92F7_7A3BC78E450F_.wvu.PrintArea" localSheetId="50" hidden="1">特6!$F$1:$L$68</definedName>
    <definedName name="Z_247A5D4D_80F1_4466_92F7_7A3BC78E450F_.wvu.PrintArea" localSheetId="51" hidden="1">特7!$F$1:$K$22</definedName>
    <definedName name="Z_247A5D4D_80F1_4466_92F7_7A3BC78E450F_.wvu.PrintArea" localSheetId="17" hidden="1">農1!$F$1:$L$81</definedName>
    <definedName name="Z_247A5D4D_80F1_4466_92F7_7A3BC78E450F_.wvu.PrintArea" localSheetId="18" hidden="1">農2!$F$1:$N$104</definedName>
    <definedName name="Z_247A5D4D_80F1_4466_92F7_7A3BC78E450F_.wvu.PrintArea" localSheetId="19" hidden="1">農3!$F$1:$L$50</definedName>
    <definedName name="Z_247A5D4D_80F1_4466_92F7_7A3BC78E450F_.wvu.PrintArea" localSheetId="20" hidden="1">農4!$F$1:$M$78</definedName>
    <definedName name="Z_247A5D4D_80F1_4466_92F7_7A3BC78E450F_.wvu.PrintArea" localSheetId="21" hidden="1">農5!$F$1:$O$73</definedName>
    <definedName name="Z_247A5D4D_80F1_4466_92F7_7A3BC78E450F_.wvu.PrintArea" localSheetId="22" hidden="1">農6!$F$1:$N$105</definedName>
    <definedName name="Z_247A5D4D_80F1_4466_92F7_7A3BC78E450F_.wvu.PrintArea" localSheetId="23" hidden="1">農7!$F$1:$M$36</definedName>
    <definedName name="Z_247A5D4D_80F1_4466_92F7_7A3BC78E450F_.wvu.PrintArea" localSheetId="38" hidden="1">排1!$F$1:$K$81</definedName>
    <definedName name="Z_247A5D4D_80F1_4466_92F7_7A3BC78E450F_.wvu.PrintArea" localSheetId="39" hidden="1">排2!$F$1:$M$101</definedName>
    <definedName name="Z_247A5D4D_80F1_4466_92F7_7A3BC78E450F_.wvu.PrintArea" localSheetId="40" hidden="1">排3!$F$1:$K$50</definedName>
    <definedName name="Z_247A5D4D_80F1_4466_92F7_7A3BC78E450F_.wvu.PrintArea" localSheetId="41" hidden="1">排4!$F$1:$L$78</definedName>
    <definedName name="Z_247A5D4D_80F1_4466_92F7_7A3BC78E450F_.wvu.PrintArea" localSheetId="42" hidden="1">排5!$F$1:$N$73</definedName>
    <definedName name="Z_247A5D4D_80F1_4466_92F7_7A3BC78E450F_.wvu.PrintArea" localSheetId="43" hidden="1">排6!$F$1:$M$105</definedName>
    <definedName name="Z_247A5D4D_80F1_4466_92F7_7A3BC78E450F_.wvu.PrintArea" localSheetId="44" hidden="1">排7!$F$1:$L$36</definedName>
    <definedName name="Z_247A5D4D_80F1_4466_92F7_7A3BC78E450F_.wvu.PrintArea" localSheetId="31" hidden="1">林1!$F$1:$I$81</definedName>
    <definedName name="Z_247A5D4D_80F1_4466_92F7_7A3BC78E450F_.wvu.PrintArea" localSheetId="32" hidden="1">林2!$F$1:$K$101</definedName>
    <definedName name="Z_247A5D4D_80F1_4466_92F7_7A3BC78E450F_.wvu.PrintArea" localSheetId="33" hidden="1">林3!$F$1:$I$50</definedName>
    <definedName name="Z_247A5D4D_80F1_4466_92F7_7A3BC78E450F_.wvu.PrintArea" localSheetId="34" hidden="1">林4!$F$1:$J$78</definedName>
    <definedName name="Z_247A5D4D_80F1_4466_92F7_7A3BC78E450F_.wvu.PrintArea" localSheetId="35" hidden="1">林5!$F$1:$L$73</definedName>
    <definedName name="Z_247A5D4D_80F1_4466_92F7_7A3BC78E450F_.wvu.PrintArea" localSheetId="36" hidden="1">林6!$F$1:$K$105</definedName>
    <definedName name="Z_247A5D4D_80F1_4466_92F7_7A3BC78E450F_.wvu.PrintArea" localSheetId="37" hidden="1">林7!$F$1:$J$36</definedName>
    <definedName name="Z_247A5D4D_80F1_4466_92F7_7A3BC78E450F_.wvu.PrintTitles" localSheetId="62" hidden="1">そ2!$F:$J</definedName>
    <definedName name="Z_247A5D4D_80F1_4466_92F7_7A3BC78E450F_.wvu.PrintTitles" localSheetId="63" hidden="1">そ3!$F:$J,そ3!$1:$2</definedName>
    <definedName name="Z_247A5D4D_80F1_4466_92F7_7A3BC78E450F_.wvu.PrintTitles" localSheetId="58" hidden="1">と2!$F:$J,と2!$1:$2</definedName>
    <definedName name="Z_247A5D4D_80F1_4466_92F7_7A3BC78E450F_.wvu.PrintTitles" localSheetId="67" hidden="1">介2!$F:$J,介2!$1:$3</definedName>
    <definedName name="Z_247A5D4D_80F1_4466_92F7_7A3BC78E450F_.wvu.PrintTitles" localSheetId="68" hidden="1">介3!$F:$H</definedName>
    <definedName name="Z_247A5D4D_80F1_4466_92F7_7A3BC78E450F_.wvu.PrintTitles" localSheetId="10" hidden="1">環1!$F:$H</definedName>
    <definedName name="Z_247A5D4D_80F1_4466_92F7_7A3BC78E450F_.wvu.PrintTitles" localSheetId="11" hidden="1">環2!$F:$J,環2!$1:$2</definedName>
    <definedName name="Z_247A5D4D_80F1_4466_92F7_7A3BC78E450F_.wvu.PrintTitles" localSheetId="12" hidden="1">環3!$F:$H</definedName>
    <definedName name="Z_247A5D4D_80F1_4466_92F7_7A3BC78E450F_.wvu.PrintTitles" localSheetId="13" hidden="1">環4!$F:$I,環4!$1:$2</definedName>
    <definedName name="Z_247A5D4D_80F1_4466_92F7_7A3BC78E450F_.wvu.PrintTitles" localSheetId="14" hidden="1">環5!$F:$K</definedName>
    <definedName name="Z_247A5D4D_80F1_4466_92F7_7A3BC78E450F_.wvu.PrintTitles" localSheetId="15" hidden="1">環6!$F:$J</definedName>
    <definedName name="Z_247A5D4D_80F1_4466_92F7_7A3BC78E450F_.wvu.PrintTitles" localSheetId="1" hidden="1">簡1!$F:$J</definedName>
    <definedName name="Z_247A5D4D_80F1_4466_92F7_7A3BC78E450F_.wvu.PrintTitles" localSheetId="2" hidden="1">簡2!$F:$K,簡2!$1:$2</definedName>
    <definedName name="Z_247A5D4D_80F1_4466_92F7_7A3BC78E450F_.wvu.PrintTitles" localSheetId="25" hidden="1">漁2!$1:$2</definedName>
    <definedName name="Z_247A5D4D_80F1_4466_92F7_7A3BC78E450F_.wvu.PrintTitles" localSheetId="3" hidden="1">公1!$F:$H</definedName>
    <definedName name="Z_247A5D4D_80F1_4466_92F7_7A3BC78E450F_.wvu.PrintTitles" localSheetId="4" hidden="1">公2!$F:$J,公2!$1:$2</definedName>
    <definedName name="Z_247A5D4D_80F1_4466_92F7_7A3BC78E450F_.wvu.PrintTitles" localSheetId="5" hidden="1">公3!$F:$H</definedName>
    <definedName name="Z_247A5D4D_80F1_4466_92F7_7A3BC78E450F_.wvu.PrintTitles" localSheetId="6" hidden="1">公4!$F:$I</definedName>
    <definedName name="Z_247A5D4D_80F1_4466_92F7_7A3BC78E450F_.wvu.PrintTitles" localSheetId="7" hidden="1">公5!$F:$K</definedName>
    <definedName name="Z_247A5D4D_80F1_4466_92F7_7A3BC78E450F_.wvu.PrintTitles" localSheetId="8" hidden="1">公6!$F:$J,公6!$1:$2</definedName>
    <definedName name="Z_247A5D4D_80F1_4466_92F7_7A3BC78E450F_.wvu.PrintTitles" localSheetId="9" hidden="1">公7!$F:$I</definedName>
    <definedName name="Z_247A5D4D_80F1_4466_92F7_7A3BC78E450F_.wvu.PrintTitles" localSheetId="53" hidden="1">港2!$F:$J,港2!$1:$2</definedName>
    <definedName name="Z_247A5D4D_80F1_4466_92F7_7A3BC78E450F_.wvu.PrintTitles" localSheetId="55" hidden="1">市2!$1:$2</definedName>
    <definedName name="Z_247A5D4D_80F1_4466_92F7_7A3BC78E450F_.wvu.PrintTitles" localSheetId="61" hidden="1">宅そ1!$F:$J</definedName>
    <definedName name="Z_247A5D4D_80F1_4466_92F7_7A3BC78E450F_.wvu.PrintTitles" localSheetId="64" hidden="1">駐1!$F:$J</definedName>
    <definedName name="Z_247A5D4D_80F1_4466_92F7_7A3BC78E450F_.wvu.PrintTitles" localSheetId="65" hidden="1">駐2!$F:$J,駐2!$1:$2</definedName>
    <definedName name="Z_247A5D4D_80F1_4466_92F7_7A3BC78E450F_.wvu.PrintTitles" localSheetId="59" hidden="1">電気１!$F:$I</definedName>
    <definedName name="Z_247A5D4D_80F1_4466_92F7_7A3BC78E450F_.wvu.PrintTitles" localSheetId="60" hidden="1">電気２!$F:$J,電気２!$1:$2</definedName>
    <definedName name="Z_247A5D4D_80F1_4466_92F7_7A3BC78E450F_.wvu.PrintTitles" localSheetId="46" hidden="1">特2!$F:$J,特2!$1:$2</definedName>
    <definedName name="Z_247A5D4D_80F1_4466_92F7_7A3BC78E450F_.wvu.PrintTitles" localSheetId="17" hidden="1">農1!$F:$H,農1!$1:$81</definedName>
    <definedName name="Z_247A5D4D_80F1_4466_92F7_7A3BC78E450F_.wvu.PrintTitles" localSheetId="18" hidden="1">農2!$F:$J,農2!$1:$2</definedName>
    <definedName name="Z_247A5D4D_80F1_4466_92F7_7A3BC78E450F_.wvu.PrintTitles" localSheetId="19" hidden="1">農3!$F:$H</definedName>
    <definedName name="Z_247A5D4D_80F1_4466_92F7_7A3BC78E450F_.wvu.PrintTitles" localSheetId="20" hidden="1">農4!$F:$I</definedName>
    <definedName name="Z_247A5D4D_80F1_4466_92F7_7A3BC78E450F_.wvu.PrintTitles" localSheetId="21" hidden="1">農5!$F:$K</definedName>
    <definedName name="Z_247A5D4D_80F1_4466_92F7_7A3BC78E450F_.wvu.PrintTitles" localSheetId="22" hidden="1">農6!$F:$J</definedName>
    <definedName name="Z_247A5D4D_80F1_4466_92F7_7A3BC78E450F_.wvu.PrintTitles" localSheetId="23" hidden="1">農7!$F:$I</definedName>
    <definedName name="Z_247A5D4D_80F1_4466_92F7_7A3BC78E450F_.wvu.PrintTitles" localSheetId="39" hidden="1">排2!$1:$2</definedName>
    <definedName name="Z_247A5D4D_80F1_4466_92F7_7A3BC78E450F_.wvu.PrintTitles" localSheetId="32" hidden="1">林2!$1:$2</definedName>
    <definedName name="Z_247A5D4D_80F1_4466_92F7_7A3BC78E450F_.wvu.Rows" localSheetId="18" hidden="1">農2!$91:$92</definedName>
  </definedNames>
  <calcPr calcId="191029" concurrentManualCount="2"/>
  <customWorkbookViews>
    <customWorkbookView name="  - 個人用ビュー" guid="{247A5D4D-80F1-4466-92F7-7A3BC78E450F}" mergeInterval="0" personalView="1" maximized="1" windowWidth="1362" windowHeight="537" tabRatio="893" activeSheetId="43"/>
  </customWorkbookViews>
</workbook>
</file>

<file path=xl/calcChain.xml><?xml version="1.0" encoding="utf-8"?>
<calcChain xmlns="http://schemas.openxmlformats.org/spreadsheetml/2006/main">
  <c r="A365" i="87" l="1"/>
  <c r="A366" i="87"/>
  <c r="A367" i="87"/>
  <c r="A368" i="87"/>
  <c r="J5" i="74"/>
  <c r="A63" i="44" l="1"/>
  <c r="A63" i="37"/>
  <c r="A63" i="30"/>
  <c r="A63" i="23"/>
  <c r="A63" i="16" l="1"/>
  <c r="A63" i="9"/>
  <c r="A77" i="44" l="1"/>
  <c r="A76" i="44"/>
  <c r="A77" i="37" l="1"/>
  <c r="A76" i="37"/>
  <c r="A77" i="30"/>
  <c r="A76" i="30"/>
  <c r="M92" i="19" l="1"/>
  <c r="L92" i="19"/>
  <c r="K92" i="19"/>
  <c r="M91" i="19"/>
  <c r="L91" i="19"/>
  <c r="K91" i="19"/>
  <c r="A364" i="87" l="1"/>
  <c r="A363" i="87"/>
  <c r="A362" i="87"/>
  <c r="A361" i="87"/>
  <c r="A360" i="87"/>
  <c r="A359" i="87"/>
  <c r="A358" i="87"/>
  <c r="A357" i="87"/>
  <c r="A356" i="87"/>
  <c r="A355" i="87"/>
  <c r="A354" i="87"/>
  <c r="A353" i="87"/>
  <c r="A352" i="87"/>
  <c r="A351" i="87"/>
  <c r="A350" i="87"/>
  <c r="A349" i="87"/>
  <c r="A348" i="87"/>
  <c r="A347" i="87"/>
  <c r="A346" i="87"/>
  <c r="A345" i="87"/>
  <c r="A344" i="87"/>
  <c r="A343" i="87"/>
  <c r="A342" i="87"/>
  <c r="A341" i="87"/>
  <c r="A340" i="87"/>
  <c r="A339" i="87"/>
  <c r="A338" i="87"/>
  <c r="A337" i="87"/>
  <c r="A336" i="87"/>
  <c r="A335" i="87"/>
  <c r="A334" i="87"/>
  <c r="A333" i="87"/>
  <c r="A332" i="87"/>
  <c r="A331" i="87"/>
  <c r="A330" i="87"/>
  <c r="A329" i="87"/>
  <c r="A328" i="87"/>
  <c r="A327" i="87"/>
  <c r="A326" i="87"/>
  <c r="A325" i="87"/>
  <c r="A324" i="87"/>
  <c r="A323" i="87"/>
  <c r="A322" i="87"/>
  <c r="A321" i="87"/>
  <c r="A320" i="87"/>
  <c r="A319" i="87"/>
  <c r="A318" i="87"/>
  <c r="A317" i="87"/>
  <c r="A316" i="87"/>
  <c r="A315" i="87"/>
  <c r="A314" i="87"/>
  <c r="A313" i="87"/>
  <c r="A312" i="87"/>
  <c r="A311" i="87"/>
  <c r="A310" i="87"/>
  <c r="A309" i="87"/>
  <c r="A308" i="87"/>
  <c r="A307" i="87"/>
  <c r="A306" i="87"/>
  <c r="A305" i="87"/>
  <c r="A304" i="87"/>
  <c r="A303" i="87"/>
  <c r="A302" i="87"/>
  <c r="A301" i="87"/>
  <c r="A300" i="87"/>
  <c r="A299" i="87"/>
  <c r="A298" i="87"/>
  <c r="A297" i="87"/>
  <c r="A296" i="87"/>
  <c r="A295" i="87"/>
  <c r="A294" i="87"/>
  <c r="A293" i="87"/>
  <c r="A292" i="87"/>
  <c r="A291" i="87"/>
  <c r="A290" i="87"/>
  <c r="A289" i="87"/>
  <c r="A288" i="87"/>
  <c r="A287" i="87"/>
  <c r="A286" i="87"/>
  <c r="A285" i="87"/>
  <c r="A284" i="87"/>
  <c r="A283" i="87"/>
  <c r="A282" i="87"/>
  <c r="A281" i="87"/>
  <c r="A280" i="87"/>
  <c r="A279" i="87"/>
  <c r="A278" i="87"/>
  <c r="A277" i="87"/>
  <c r="A276" i="87"/>
  <c r="A275" i="87"/>
  <c r="A274" i="87"/>
  <c r="A273" i="87"/>
  <c r="A272" i="87"/>
  <c r="A271" i="87"/>
  <c r="A270" i="87"/>
  <c r="A269" i="87"/>
  <c r="A268" i="87"/>
  <c r="A267" i="87"/>
  <c r="A266" i="87"/>
  <c r="A265" i="87"/>
  <c r="A264" i="87"/>
  <c r="A263" i="87"/>
  <c r="A262" i="87"/>
  <c r="A261" i="87"/>
  <c r="A260" i="87"/>
  <c r="A259" i="87"/>
  <c r="A258" i="87"/>
  <c r="A257" i="87"/>
  <c r="A256" i="87"/>
  <c r="A255" i="87"/>
  <c r="A254" i="87"/>
  <c r="A253" i="87"/>
  <c r="A252" i="87"/>
  <c r="A251" i="87"/>
  <c r="A250" i="87"/>
  <c r="A249" i="87"/>
  <c r="A248" i="87"/>
  <c r="A247" i="87"/>
  <c r="A246" i="87"/>
  <c r="A245" i="87"/>
  <c r="A244" i="87"/>
  <c r="A243" i="87"/>
  <c r="A242" i="87"/>
  <c r="A241" i="87"/>
  <c r="A240" i="87"/>
  <c r="A239" i="87"/>
  <c r="A238" i="87"/>
  <c r="A237" i="87"/>
  <c r="A236" i="87"/>
  <c r="A235" i="87"/>
  <c r="A234" i="87"/>
  <c r="A233" i="87"/>
  <c r="A232" i="87"/>
  <c r="A231" i="87"/>
  <c r="A230" i="87"/>
  <c r="A229" i="87"/>
  <c r="A228" i="87"/>
  <c r="A227" i="87"/>
  <c r="A226" i="87"/>
  <c r="A225" i="87"/>
  <c r="A224" i="87"/>
  <c r="A223" i="87"/>
  <c r="A222" i="87"/>
  <c r="A221" i="87"/>
  <c r="A220" i="87"/>
  <c r="A219" i="87"/>
  <c r="A218" i="87"/>
  <c r="A217" i="87"/>
  <c r="A216" i="87"/>
  <c r="A215" i="87"/>
  <c r="A214" i="87"/>
  <c r="A213" i="87"/>
  <c r="A212" i="87"/>
  <c r="A211" i="87"/>
  <c r="A210" i="87"/>
  <c r="A209" i="87"/>
  <c r="A208" i="87"/>
  <c r="A207" i="87"/>
  <c r="A206" i="87"/>
  <c r="A205" i="87"/>
  <c r="A204" i="87"/>
  <c r="A203" i="87"/>
  <c r="A202" i="87"/>
  <c r="A201" i="87"/>
  <c r="A200" i="87"/>
  <c r="A199" i="87"/>
  <c r="A198" i="87"/>
  <c r="A197" i="87"/>
  <c r="A196" i="87"/>
  <c r="A195" i="87"/>
  <c r="A194" i="87"/>
  <c r="A193" i="87"/>
  <c r="A192" i="87"/>
  <c r="A191" i="87"/>
  <c r="A190" i="87"/>
  <c r="A189" i="87"/>
  <c r="A188" i="87"/>
  <c r="A187" i="87"/>
  <c r="A186" i="87"/>
  <c r="A185" i="87"/>
  <c r="A184" i="87"/>
  <c r="A183" i="87"/>
  <c r="A182" i="87"/>
  <c r="A181" i="87"/>
  <c r="A180" i="87"/>
  <c r="A179" i="87"/>
  <c r="A178" i="87"/>
  <c r="A177" i="87"/>
  <c r="A176" i="87"/>
  <c r="A175" i="87"/>
  <c r="A174" i="87"/>
  <c r="A173" i="87"/>
  <c r="A172" i="87"/>
  <c r="A171" i="87"/>
  <c r="A170" i="87"/>
  <c r="A169" i="87"/>
  <c r="A168" i="87"/>
  <c r="A167" i="87"/>
  <c r="A166" i="87"/>
  <c r="A165" i="87"/>
  <c r="A164" i="87"/>
  <c r="A163" i="87"/>
  <c r="A162" i="87"/>
  <c r="A161" i="87"/>
  <c r="A160" i="87"/>
  <c r="A159" i="87"/>
  <c r="A158" i="87"/>
  <c r="A157" i="87"/>
  <c r="A156" i="87"/>
  <c r="A155" i="87"/>
  <c r="A154" i="87"/>
  <c r="A153" i="87"/>
  <c r="A152" i="87"/>
  <c r="A151" i="87"/>
  <c r="A150" i="87"/>
  <c r="A149" i="87"/>
  <c r="A148" i="87"/>
  <c r="A147" i="87"/>
  <c r="A146" i="87"/>
  <c r="A145" i="87"/>
  <c r="A144" i="87"/>
  <c r="A143" i="87"/>
  <c r="A142" i="87"/>
  <c r="A141" i="87"/>
  <c r="A140" i="87"/>
  <c r="A139" i="87"/>
  <c r="A138" i="87"/>
  <c r="A137" i="87"/>
  <c r="A136" i="87"/>
  <c r="A135" i="87"/>
  <c r="A134" i="87"/>
  <c r="A133" i="87"/>
  <c r="A132" i="87"/>
  <c r="A131" i="87"/>
  <c r="A130" i="87"/>
  <c r="A129" i="87"/>
  <c r="A128" i="87"/>
  <c r="A127" i="87"/>
  <c r="A126" i="87"/>
  <c r="A125" i="87"/>
  <c r="A124" i="87"/>
  <c r="A123" i="87"/>
  <c r="A122" i="87"/>
  <c r="A121" i="87"/>
  <c r="A120" i="87"/>
  <c r="A119" i="87"/>
  <c r="A118" i="87"/>
  <c r="A117" i="87"/>
  <c r="A116" i="87"/>
  <c r="A115" i="87"/>
  <c r="A114" i="87"/>
  <c r="A113" i="87"/>
  <c r="A112" i="87"/>
  <c r="A111" i="87"/>
  <c r="A110" i="87"/>
  <c r="A109" i="87"/>
  <c r="A108" i="87"/>
  <c r="A107" i="87"/>
  <c r="A106" i="87"/>
  <c r="A105" i="87"/>
  <c r="A104" i="87"/>
  <c r="A103" i="87"/>
  <c r="A102" i="87"/>
  <c r="A101" i="87"/>
  <c r="A100" i="87"/>
  <c r="A99" i="87"/>
  <c r="A98" i="87"/>
  <c r="A97" i="87"/>
  <c r="A96" i="87"/>
  <c r="A95" i="87"/>
  <c r="A94" i="87"/>
  <c r="A93" i="87"/>
  <c r="A92" i="87"/>
  <c r="A91" i="87"/>
  <c r="A90" i="87"/>
  <c r="A89" i="87"/>
  <c r="A88" i="87"/>
  <c r="A87" i="87"/>
  <c r="A86" i="87"/>
  <c r="A85" i="87"/>
  <c r="A84" i="87"/>
  <c r="A83" i="87"/>
  <c r="A82" i="87"/>
  <c r="A81" i="87"/>
  <c r="A80" i="87"/>
  <c r="A79" i="87"/>
  <c r="A78" i="87"/>
  <c r="A77" i="87"/>
  <c r="A76" i="87"/>
  <c r="A75" i="87"/>
  <c r="A74" i="87"/>
  <c r="A73" i="87"/>
  <c r="A72" i="87"/>
  <c r="A71" i="87"/>
  <c r="A70" i="87"/>
  <c r="A69" i="87"/>
  <c r="A68" i="87"/>
  <c r="A67" i="87"/>
  <c r="A66" i="87"/>
  <c r="A65" i="87"/>
  <c r="A64" i="87"/>
  <c r="A63" i="87"/>
  <c r="A62" i="87"/>
  <c r="A61" i="87"/>
  <c r="A60" i="87"/>
  <c r="A59" i="87"/>
  <c r="A58" i="87"/>
  <c r="A57" i="87"/>
  <c r="A56" i="87"/>
  <c r="A55" i="87"/>
  <c r="A54" i="87"/>
  <c r="A53" i="87"/>
  <c r="A52" i="87"/>
  <c r="A51" i="87"/>
  <c r="A50" i="87"/>
  <c r="A49" i="87"/>
  <c r="A48" i="87"/>
  <c r="A47" i="87"/>
  <c r="A46" i="87"/>
  <c r="A45" i="87"/>
  <c r="A44" i="87"/>
  <c r="A43" i="87"/>
  <c r="A42" i="87"/>
  <c r="A41" i="87"/>
  <c r="A40" i="87"/>
  <c r="A39" i="87"/>
  <c r="A38" i="87"/>
  <c r="A37" i="87"/>
  <c r="A36" i="87"/>
  <c r="A35" i="87"/>
  <c r="A34" i="87"/>
  <c r="A33" i="87"/>
  <c r="A32" i="87"/>
  <c r="A31" i="87"/>
  <c r="A30" i="87"/>
  <c r="A29" i="87"/>
  <c r="A28" i="87"/>
  <c r="A27" i="87"/>
  <c r="A26" i="87"/>
  <c r="A25" i="87"/>
  <c r="A24" i="87"/>
  <c r="A23" i="87"/>
  <c r="A22" i="87"/>
  <c r="A21" i="87"/>
  <c r="A20" i="87"/>
  <c r="A19" i="87"/>
  <c r="A18" i="87"/>
  <c r="A17" i="87"/>
  <c r="A16" i="87"/>
  <c r="A15" i="87"/>
  <c r="A14" i="87"/>
  <c r="A13" i="87"/>
  <c r="A12" i="87"/>
  <c r="A11" i="87"/>
  <c r="A10" i="87"/>
  <c r="A9" i="87"/>
  <c r="A8" i="87"/>
  <c r="A7" i="87"/>
  <c r="A6" i="87"/>
  <c r="A5" i="87"/>
  <c r="A4" i="87"/>
  <c r="A3" i="87"/>
  <c r="A2" i="87"/>
  <c r="K63" i="37" l="1"/>
  <c r="M63" i="23"/>
  <c r="K63" i="44"/>
  <c r="L63" i="44"/>
  <c r="L63" i="23"/>
  <c r="K63" i="23"/>
  <c r="I71" i="18"/>
  <c r="I63" i="18"/>
  <c r="I54" i="18"/>
  <c r="I46" i="18"/>
  <c r="I38" i="18"/>
  <c r="I30" i="18"/>
  <c r="I17" i="18"/>
  <c r="I9" i="18"/>
  <c r="I69" i="18"/>
  <c r="I44" i="18"/>
  <c r="I28" i="18"/>
  <c r="I70" i="18"/>
  <c r="I62" i="18"/>
  <c r="I53" i="18"/>
  <c r="I45" i="18"/>
  <c r="I37" i="18"/>
  <c r="I29" i="18"/>
  <c r="I16" i="18"/>
  <c r="I8" i="18"/>
  <c r="I52" i="18"/>
  <c r="I36" i="18"/>
  <c r="I15" i="18"/>
  <c r="I61" i="18"/>
  <c r="I68" i="18"/>
  <c r="I60" i="18"/>
  <c r="I51" i="18"/>
  <c r="I43" i="18"/>
  <c r="I35" i="18"/>
  <c r="I27" i="18"/>
  <c r="I14" i="18"/>
  <c r="I6" i="18"/>
  <c r="I67" i="18"/>
  <c r="I59" i="18"/>
  <c r="I50" i="18"/>
  <c r="I42" i="18"/>
  <c r="I34" i="18"/>
  <c r="I26" i="18"/>
  <c r="I13" i="18"/>
  <c r="I5" i="18"/>
  <c r="I64" i="18"/>
  <c r="I31" i="18"/>
  <c r="I7" i="18"/>
  <c r="I66" i="18"/>
  <c r="I57" i="18"/>
  <c r="I49" i="18"/>
  <c r="I41" i="18"/>
  <c r="I33" i="18"/>
  <c r="I25" i="18"/>
  <c r="I12" i="18"/>
  <c r="I4" i="18"/>
  <c r="I55" i="18"/>
  <c r="I18" i="18"/>
  <c r="I65" i="18"/>
  <c r="I56" i="18"/>
  <c r="I48" i="18"/>
  <c r="I40" i="18"/>
  <c r="I32" i="18"/>
  <c r="I24" i="18"/>
  <c r="I11" i="18"/>
  <c r="I47" i="18"/>
  <c r="I39" i="18"/>
  <c r="I10" i="18"/>
  <c r="J4" i="18"/>
  <c r="K63" i="16"/>
  <c r="K63" i="9"/>
  <c r="L63" i="16"/>
  <c r="M63" i="16"/>
  <c r="L63" i="9"/>
  <c r="M63" i="9"/>
  <c r="L5" i="84"/>
  <c r="N88" i="85"/>
  <c r="N86" i="85"/>
  <c r="N76" i="85"/>
  <c r="N74" i="85"/>
  <c r="N72" i="85"/>
  <c r="N70" i="85"/>
  <c r="N68" i="85"/>
  <c r="N66" i="85"/>
  <c r="N64" i="85"/>
  <c r="N62" i="85"/>
  <c r="N60" i="85"/>
  <c r="N58" i="85"/>
  <c r="N56" i="85"/>
  <c r="N54" i="85"/>
  <c r="N52" i="85"/>
  <c r="N50" i="85"/>
  <c r="N48" i="85"/>
  <c r="N46" i="85"/>
  <c r="N44" i="85"/>
  <c r="N42" i="85"/>
  <c r="N40" i="85"/>
  <c r="N38" i="85"/>
  <c r="N36" i="85"/>
  <c r="N34" i="85"/>
  <c r="N32" i="85"/>
  <c r="N30" i="85"/>
  <c r="N28" i="85"/>
  <c r="N26" i="85"/>
  <c r="N24" i="85"/>
  <c r="N22" i="85"/>
  <c r="N20" i="85"/>
  <c r="N18" i="85"/>
  <c r="N16" i="85"/>
  <c r="N14" i="85"/>
  <c r="N12" i="85"/>
  <c r="N10" i="85"/>
  <c r="N8" i="85"/>
  <c r="N6" i="85"/>
  <c r="N4" i="85"/>
  <c r="K47" i="85"/>
  <c r="K29" i="85"/>
  <c r="K15" i="85"/>
  <c r="M88" i="85"/>
  <c r="M86" i="85"/>
  <c r="M76" i="85"/>
  <c r="M74" i="85"/>
  <c r="M72" i="85"/>
  <c r="M70" i="85"/>
  <c r="M68" i="85"/>
  <c r="M66" i="85"/>
  <c r="M64" i="85"/>
  <c r="M62" i="85"/>
  <c r="M60" i="85"/>
  <c r="M58" i="85"/>
  <c r="M56" i="85"/>
  <c r="M54" i="85"/>
  <c r="M52" i="85"/>
  <c r="M50" i="85"/>
  <c r="M48" i="85"/>
  <c r="M46" i="85"/>
  <c r="M44" i="85"/>
  <c r="M42" i="85"/>
  <c r="M40" i="85"/>
  <c r="M38" i="85"/>
  <c r="M36" i="85"/>
  <c r="M34" i="85"/>
  <c r="M32" i="85"/>
  <c r="M30" i="85"/>
  <c r="M28" i="85"/>
  <c r="M26" i="85"/>
  <c r="M24" i="85"/>
  <c r="M22" i="85"/>
  <c r="M20" i="85"/>
  <c r="M18" i="85"/>
  <c r="M16" i="85"/>
  <c r="M14" i="85"/>
  <c r="M12" i="85"/>
  <c r="M10" i="85"/>
  <c r="M8" i="85"/>
  <c r="M6" i="85"/>
  <c r="M4" i="85"/>
  <c r="K51" i="85"/>
  <c r="K35" i="85"/>
  <c r="K21" i="85"/>
  <c r="K9" i="85"/>
  <c r="L88" i="85"/>
  <c r="L86" i="85"/>
  <c r="L76" i="85"/>
  <c r="L74" i="85"/>
  <c r="L72" i="85"/>
  <c r="L70" i="85"/>
  <c r="L68" i="85"/>
  <c r="L66" i="85"/>
  <c r="L64" i="85"/>
  <c r="L62" i="85"/>
  <c r="L60" i="85"/>
  <c r="L58" i="85"/>
  <c r="L56" i="85"/>
  <c r="L54" i="85"/>
  <c r="L52" i="85"/>
  <c r="L50" i="85"/>
  <c r="L48" i="85"/>
  <c r="L46" i="85"/>
  <c r="L44" i="85"/>
  <c r="L42" i="85"/>
  <c r="L40" i="85"/>
  <c r="L38" i="85"/>
  <c r="L36" i="85"/>
  <c r="L34" i="85"/>
  <c r="L32" i="85"/>
  <c r="L30" i="85"/>
  <c r="L28" i="85"/>
  <c r="L26" i="85"/>
  <c r="L24" i="85"/>
  <c r="L22" i="85"/>
  <c r="L20" i="85"/>
  <c r="L18" i="85"/>
  <c r="L16" i="85"/>
  <c r="L14" i="85"/>
  <c r="L12" i="85"/>
  <c r="L10" i="85"/>
  <c r="L8" i="85"/>
  <c r="L6" i="85"/>
  <c r="L4" i="85"/>
  <c r="K49" i="85"/>
  <c r="K31" i="85"/>
  <c r="K17" i="85"/>
  <c r="K88" i="85"/>
  <c r="K86" i="85"/>
  <c r="K76" i="85"/>
  <c r="K74" i="85"/>
  <c r="K72" i="85"/>
  <c r="K70" i="85"/>
  <c r="K68" i="85"/>
  <c r="K66" i="85"/>
  <c r="K64" i="85"/>
  <c r="K62" i="85"/>
  <c r="K60" i="85"/>
  <c r="K58" i="85"/>
  <c r="K56" i="85"/>
  <c r="K54" i="85"/>
  <c r="K52" i="85"/>
  <c r="K50" i="85"/>
  <c r="K48" i="85"/>
  <c r="K46" i="85"/>
  <c r="K44" i="85"/>
  <c r="K42" i="85"/>
  <c r="K40" i="85"/>
  <c r="K38" i="85"/>
  <c r="K36" i="85"/>
  <c r="K34" i="85"/>
  <c r="K32" i="85"/>
  <c r="K30" i="85"/>
  <c r="K28" i="85"/>
  <c r="K26" i="85"/>
  <c r="K24" i="85"/>
  <c r="K22" i="85"/>
  <c r="K20" i="85"/>
  <c r="K18" i="85"/>
  <c r="K16" i="85"/>
  <c r="K14" i="85"/>
  <c r="K12" i="85"/>
  <c r="K10" i="85"/>
  <c r="K8" i="85"/>
  <c r="K6" i="85"/>
  <c r="K4" i="85"/>
  <c r="K55" i="85"/>
  <c r="K39" i="85"/>
  <c r="K23" i="85"/>
  <c r="K7" i="85"/>
  <c r="N87" i="85"/>
  <c r="N85" i="85"/>
  <c r="N75" i="85"/>
  <c r="N73" i="85"/>
  <c r="N71" i="85"/>
  <c r="N69" i="85"/>
  <c r="N67" i="85"/>
  <c r="N65" i="85"/>
  <c r="N63" i="85"/>
  <c r="N61" i="85"/>
  <c r="N59" i="85"/>
  <c r="N57" i="85"/>
  <c r="N55" i="85"/>
  <c r="N53" i="85"/>
  <c r="N51" i="85"/>
  <c r="N49" i="85"/>
  <c r="N47" i="85"/>
  <c r="N45" i="85"/>
  <c r="N43" i="85"/>
  <c r="N41" i="85"/>
  <c r="N39" i="85"/>
  <c r="N37" i="85"/>
  <c r="N35" i="85"/>
  <c r="N33" i="85"/>
  <c r="N31" i="85"/>
  <c r="N29" i="85"/>
  <c r="N27" i="85"/>
  <c r="N25" i="85"/>
  <c r="N23" i="85"/>
  <c r="N21" i="85"/>
  <c r="N19" i="85"/>
  <c r="N17" i="85"/>
  <c r="N15" i="85"/>
  <c r="N13" i="85"/>
  <c r="N11" i="85"/>
  <c r="N9" i="85"/>
  <c r="N7" i="85"/>
  <c r="N5" i="85"/>
  <c r="K75" i="85"/>
  <c r="K71" i="85"/>
  <c r="K63" i="85"/>
  <c r="K57" i="85"/>
  <c r="K43" i="85"/>
  <c r="K33" i="85"/>
  <c r="K19" i="85"/>
  <c r="K5" i="85"/>
  <c r="M87" i="85"/>
  <c r="M85" i="85"/>
  <c r="M75" i="85"/>
  <c r="M73" i="85"/>
  <c r="M71" i="85"/>
  <c r="M69" i="85"/>
  <c r="M67" i="85"/>
  <c r="M65" i="85"/>
  <c r="M63" i="85"/>
  <c r="M61" i="85"/>
  <c r="M59" i="85"/>
  <c r="M57" i="85"/>
  <c r="M55" i="85"/>
  <c r="M53" i="85"/>
  <c r="M51" i="85"/>
  <c r="M49" i="85"/>
  <c r="M47" i="85"/>
  <c r="M45" i="85"/>
  <c r="M43" i="85"/>
  <c r="M41" i="85"/>
  <c r="M39" i="85"/>
  <c r="M37" i="85"/>
  <c r="M35" i="85"/>
  <c r="M33" i="85"/>
  <c r="M31" i="85"/>
  <c r="M29" i="85"/>
  <c r="M27" i="85"/>
  <c r="M25" i="85"/>
  <c r="M23" i="85"/>
  <c r="M21" i="85"/>
  <c r="M19" i="85"/>
  <c r="M17" i="85"/>
  <c r="M15" i="85"/>
  <c r="M13" i="85"/>
  <c r="M11" i="85"/>
  <c r="M9" i="85"/>
  <c r="M7" i="85"/>
  <c r="M5" i="85"/>
  <c r="K85" i="85"/>
  <c r="K73" i="85"/>
  <c r="K67" i="85"/>
  <c r="K61" i="85"/>
  <c r="K53" i="85"/>
  <c r="K41" i="85"/>
  <c r="K27" i="85"/>
  <c r="K13" i="85"/>
  <c r="L87" i="85"/>
  <c r="L85" i="85"/>
  <c r="L75" i="85"/>
  <c r="L73" i="85"/>
  <c r="L71" i="85"/>
  <c r="L69" i="85"/>
  <c r="L67" i="85"/>
  <c r="L65" i="85"/>
  <c r="L63" i="85"/>
  <c r="L61" i="85"/>
  <c r="L59" i="85"/>
  <c r="L57" i="85"/>
  <c r="L55" i="85"/>
  <c r="L53" i="85"/>
  <c r="L51" i="85"/>
  <c r="L49" i="85"/>
  <c r="L47" i="85"/>
  <c r="L45" i="85"/>
  <c r="L43" i="85"/>
  <c r="L41" i="85"/>
  <c r="L39" i="85"/>
  <c r="L37" i="85"/>
  <c r="L35" i="85"/>
  <c r="L33" i="85"/>
  <c r="L31" i="85"/>
  <c r="L29" i="85"/>
  <c r="L27" i="85"/>
  <c r="L25" i="85"/>
  <c r="L23" i="85"/>
  <c r="L21" i="85"/>
  <c r="L19" i="85"/>
  <c r="L17" i="85"/>
  <c r="L15" i="85"/>
  <c r="L13" i="85"/>
  <c r="L11" i="85"/>
  <c r="L9" i="85"/>
  <c r="L7" i="85"/>
  <c r="L5" i="85"/>
  <c r="K87" i="85"/>
  <c r="K69" i="85"/>
  <c r="K65" i="85"/>
  <c r="K59" i="85"/>
  <c r="K45" i="85"/>
  <c r="K37" i="85"/>
  <c r="K25" i="85"/>
  <c r="K11" i="85"/>
  <c r="N83" i="81"/>
  <c r="N81" i="81"/>
  <c r="N79" i="81"/>
  <c r="N77" i="81"/>
  <c r="N74" i="81"/>
  <c r="N71" i="81"/>
  <c r="N69" i="81"/>
  <c r="N67" i="81"/>
  <c r="N65" i="81"/>
  <c r="N63" i="81"/>
  <c r="N61" i="81"/>
  <c r="M83" i="81"/>
  <c r="M81" i="81"/>
  <c r="M79" i="81"/>
  <c r="M77" i="81"/>
  <c r="M74" i="81"/>
  <c r="M71" i="81"/>
  <c r="M69" i="81"/>
  <c r="M67" i="81"/>
  <c r="M65" i="81"/>
  <c r="M63" i="81"/>
  <c r="M61" i="81"/>
  <c r="M59" i="81"/>
  <c r="M57" i="81"/>
  <c r="M55" i="81"/>
  <c r="M53" i="81"/>
  <c r="M51" i="81"/>
  <c r="M49" i="81"/>
  <c r="M47" i="81"/>
  <c r="M45" i="81"/>
  <c r="M43" i="81"/>
  <c r="M41" i="81"/>
  <c r="M39" i="81"/>
  <c r="M37" i="81"/>
  <c r="M35" i="81"/>
  <c r="M33" i="81"/>
  <c r="M31" i="81"/>
  <c r="M29" i="81"/>
  <c r="M27" i="81"/>
  <c r="M25" i="81"/>
  <c r="M23" i="81"/>
  <c r="M21" i="81"/>
  <c r="M19" i="81"/>
  <c r="M17" i="81"/>
  <c r="M15" i="81"/>
  <c r="M13" i="81"/>
  <c r="M11" i="81"/>
  <c r="M9" i="81"/>
  <c r="M7" i="81"/>
  <c r="M5" i="81"/>
  <c r="M3" i="81"/>
  <c r="L92" i="80"/>
  <c r="K91" i="80"/>
  <c r="Q89" i="80"/>
  <c r="L83" i="81"/>
  <c r="L81" i="81"/>
  <c r="L79" i="81"/>
  <c r="L77" i="81"/>
  <c r="L74" i="81"/>
  <c r="L71" i="81"/>
  <c r="L69" i="81"/>
  <c r="L67" i="81"/>
  <c r="L65" i="81"/>
  <c r="L63" i="81"/>
  <c r="L61" i="81"/>
  <c r="L59" i="81"/>
  <c r="K83" i="81"/>
  <c r="K81" i="81"/>
  <c r="K79" i="81"/>
  <c r="K77" i="81"/>
  <c r="K74" i="81"/>
  <c r="K71" i="81"/>
  <c r="K69" i="81"/>
  <c r="K67" i="81"/>
  <c r="K65" i="81"/>
  <c r="K63" i="81"/>
  <c r="K61" i="81"/>
  <c r="K59" i="81"/>
  <c r="K57" i="81"/>
  <c r="K55" i="81"/>
  <c r="K53" i="81"/>
  <c r="K51" i="81"/>
  <c r="K49" i="81"/>
  <c r="K47" i="81"/>
  <c r="K45" i="81"/>
  <c r="K43" i="81"/>
  <c r="K41" i="81"/>
  <c r="K39" i="81"/>
  <c r="K37" i="81"/>
  <c r="K35" i="81"/>
  <c r="K33" i="81"/>
  <c r="K31" i="81"/>
  <c r="K29" i="81"/>
  <c r="K27" i="81"/>
  <c r="K25" i="81"/>
  <c r="K23" i="81"/>
  <c r="K21" i="81"/>
  <c r="K19" i="81"/>
  <c r="K17" i="81"/>
  <c r="K15" i="81"/>
  <c r="K13" i="81"/>
  <c r="K11" i="81"/>
  <c r="K9" i="81"/>
  <c r="K7" i="81"/>
  <c r="K5" i="81"/>
  <c r="K3" i="81"/>
  <c r="Q91" i="80"/>
  <c r="P90" i="80"/>
  <c r="N84" i="81"/>
  <c r="N82" i="81"/>
  <c r="N80" i="81"/>
  <c r="N78" i="81"/>
  <c r="N75" i="81"/>
  <c r="N72" i="81"/>
  <c r="N70" i="81"/>
  <c r="N68" i="81"/>
  <c r="N66" i="81"/>
  <c r="N64" i="81"/>
  <c r="N62" i="81"/>
  <c r="N60" i="81"/>
  <c r="N58" i="81"/>
  <c r="N56" i="81"/>
  <c r="N54" i="81"/>
  <c r="N52" i="81"/>
  <c r="N50" i="81"/>
  <c r="N48" i="81"/>
  <c r="N46" i="81"/>
  <c r="N44" i="81"/>
  <c r="N42" i="81"/>
  <c r="N40" i="81"/>
  <c r="N38" i="81"/>
  <c r="N36" i="81"/>
  <c r="N34" i="81"/>
  <c r="N32" i="81"/>
  <c r="N30" i="81"/>
  <c r="N28" i="81"/>
  <c r="N26" i="81"/>
  <c r="N24" i="81"/>
  <c r="N22" i="81"/>
  <c r="N20" i="81"/>
  <c r="N18" i="81"/>
  <c r="N16" i="81"/>
  <c r="N14" i="81"/>
  <c r="N12" i="81"/>
  <c r="N10" i="81"/>
  <c r="N8" i="81"/>
  <c r="N6" i="81"/>
  <c r="N4" i="81"/>
  <c r="Q92" i="80"/>
  <c r="P91" i="80"/>
  <c r="O90" i="80"/>
  <c r="M84" i="81"/>
  <c r="M82" i="81"/>
  <c r="M80" i="81"/>
  <c r="M78" i="81"/>
  <c r="M75" i="81"/>
  <c r="M72" i="81"/>
  <c r="M70" i="81"/>
  <c r="M68" i="81"/>
  <c r="M66" i="81"/>
  <c r="M64" i="81"/>
  <c r="M62" i="81"/>
  <c r="M60" i="81"/>
  <c r="M58" i="81"/>
  <c r="M56" i="81"/>
  <c r="M54" i="81"/>
  <c r="M52" i="81"/>
  <c r="M50" i="81"/>
  <c r="M48" i="81"/>
  <c r="M46" i="81"/>
  <c r="M44" i="81"/>
  <c r="M42" i="81"/>
  <c r="M40" i="81"/>
  <c r="M38" i="81"/>
  <c r="M36" i="81"/>
  <c r="M34" i="81"/>
  <c r="M32" i="81"/>
  <c r="M30" i="81"/>
  <c r="M28" i="81"/>
  <c r="M26" i="81"/>
  <c r="M24" i="81"/>
  <c r="M22" i="81"/>
  <c r="M20" i="81"/>
  <c r="M18" i="81"/>
  <c r="M16" i="81"/>
  <c r="M14" i="81"/>
  <c r="M12" i="81"/>
  <c r="M10" i="81"/>
  <c r="M8" i="81"/>
  <c r="M6" i="81"/>
  <c r="M4" i="81"/>
  <c r="P92" i="80"/>
  <c r="O91" i="80"/>
  <c r="N90" i="80"/>
  <c r="L80" i="81"/>
  <c r="L70" i="81"/>
  <c r="L62" i="81"/>
  <c r="L57" i="81"/>
  <c r="L53" i="81"/>
  <c r="L49" i="81"/>
  <c r="L45" i="81"/>
  <c r="L41" i="81"/>
  <c r="L37" i="81"/>
  <c r="L33" i="81"/>
  <c r="L29" i="81"/>
  <c r="L25" i="81"/>
  <c r="L21" i="81"/>
  <c r="L17" i="81"/>
  <c r="L13" i="81"/>
  <c r="L9" i="81"/>
  <c r="L5" i="81"/>
  <c r="K92" i="80"/>
  <c r="P89" i="80"/>
  <c r="O88" i="80"/>
  <c r="N87" i="80"/>
  <c r="M86" i="80"/>
  <c r="L85" i="80"/>
  <c r="K84" i="80"/>
  <c r="Q82" i="80"/>
  <c r="P81" i="80"/>
  <c r="O77" i="80"/>
  <c r="N76" i="80"/>
  <c r="M75" i="80"/>
  <c r="L74" i="80"/>
  <c r="K73" i="80"/>
  <c r="Q71" i="80"/>
  <c r="P70" i="80"/>
  <c r="O69" i="80"/>
  <c r="N68" i="80"/>
  <c r="M67" i="80"/>
  <c r="L66" i="80"/>
  <c r="K65" i="80"/>
  <c r="Q63" i="80"/>
  <c r="P62" i="80"/>
  <c r="O61" i="80"/>
  <c r="N60" i="80"/>
  <c r="M59" i="80"/>
  <c r="L58" i="80"/>
  <c r="K57" i="80"/>
  <c r="Q55" i="80"/>
  <c r="P54" i="80"/>
  <c r="O50" i="80"/>
  <c r="N49" i="80"/>
  <c r="M48" i="80"/>
  <c r="L47" i="80"/>
  <c r="K46" i="80"/>
  <c r="Q44" i="80"/>
  <c r="P43" i="80"/>
  <c r="O42" i="80"/>
  <c r="N41" i="80"/>
  <c r="M40" i="80"/>
  <c r="L39" i="80"/>
  <c r="K38" i="80"/>
  <c r="Q36" i="80"/>
  <c r="P35" i="80"/>
  <c r="O34" i="80"/>
  <c r="N33" i="80"/>
  <c r="M32" i="80"/>
  <c r="L30" i="80"/>
  <c r="K29" i="80"/>
  <c r="Q27" i="80"/>
  <c r="P26" i="80"/>
  <c r="O22" i="80"/>
  <c r="N21" i="80"/>
  <c r="M20" i="80"/>
  <c r="L19" i="80"/>
  <c r="K18" i="80"/>
  <c r="Q16" i="80"/>
  <c r="K80" i="81"/>
  <c r="K70" i="81"/>
  <c r="K62" i="81"/>
  <c r="L56" i="81"/>
  <c r="L52" i="81"/>
  <c r="L48" i="81"/>
  <c r="L44" i="81"/>
  <c r="L40" i="81"/>
  <c r="L36" i="81"/>
  <c r="L32" i="81"/>
  <c r="L28" i="81"/>
  <c r="L24" i="81"/>
  <c r="L20" i="81"/>
  <c r="L16" i="81"/>
  <c r="L12" i="81"/>
  <c r="L8" i="81"/>
  <c r="L4" i="81"/>
  <c r="N91" i="80"/>
  <c r="O89" i="80"/>
  <c r="N88" i="80"/>
  <c r="M87" i="80"/>
  <c r="L86" i="80"/>
  <c r="K85" i="80"/>
  <c r="Q83" i="80"/>
  <c r="P82" i="80"/>
  <c r="O81" i="80"/>
  <c r="N77" i="80"/>
  <c r="M76" i="80"/>
  <c r="L75" i="80"/>
  <c r="K74" i="80"/>
  <c r="Q72" i="80"/>
  <c r="P71" i="80"/>
  <c r="O70" i="80"/>
  <c r="N69" i="80"/>
  <c r="M68" i="80"/>
  <c r="L67" i="80"/>
  <c r="K66" i="80"/>
  <c r="Q64" i="80"/>
  <c r="P63" i="80"/>
  <c r="O62" i="80"/>
  <c r="N61" i="80"/>
  <c r="M60" i="80"/>
  <c r="L59" i="80"/>
  <c r="K58" i="80"/>
  <c r="Q56" i="80"/>
  <c r="P55" i="80"/>
  <c r="O54" i="80"/>
  <c r="N50" i="80"/>
  <c r="M49" i="80"/>
  <c r="L48" i="80"/>
  <c r="K47" i="80"/>
  <c r="Q45" i="80"/>
  <c r="P44" i="80"/>
  <c r="O43" i="80"/>
  <c r="N42" i="80"/>
  <c r="M41" i="80"/>
  <c r="L40" i="80"/>
  <c r="K39" i="80"/>
  <c r="Q37" i="80"/>
  <c r="P36" i="80"/>
  <c r="O35" i="80"/>
  <c r="N34" i="80"/>
  <c r="M33" i="80"/>
  <c r="L32" i="80"/>
  <c r="K30" i="80"/>
  <c r="Q28" i="80"/>
  <c r="P27" i="80"/>
  <c r="O26" i="80"/>
  <c r="N22" i="80"/>
  <c r="M21" i="80"/>
  <c r="L20" i="80"/>
  <c r="K19" i="80"/>
  <c r="Q17" i="80"/>
  <c r="P16" i="80"/>
  <c r="L78" i="81"/>
  <c r="L68" i="81"/>
  <c r="L60" i="81"/>
  <c r="K56" i="81"/>
  <c r="K52" i="81"/>
  <c r="K48" i="81"/>
  <c r="K44" i="81"/>
  <c r="K40" i="81"/>
  <c r="K36" i="81"/>
  <c r="K32" i="81"/>
  <c r="K28" i="81"/>
  <c r="K24" i="81"/>
  <c r="K20" i="81"/>
  <c r="K16" i="81"/>
  <c r="K12" i="81"/>
  <c r="K8" i="81"/>
  <c r="K4" i="81"/>
  <c r="M91" i="80"/>
  <c r="N89" i="80"/>
  <c r="M88" i="80"/>
  <c r="L87" i="80"/>
  <c r="K86" i="80"/>
  <c r="Q84" i="80"/>
  <c r="P83" i="80"/>
  <c r="O82" i="80"/>
  <c r="N81" i="80"/>
  <c r="M77" i="80"/>
  <c r="L76" i="80"/>
  <c r="K75" i="80"/>
  <c r="Q73" i="80"/>
  <c r="P72" i="80"/>
  <c r="O71" i="80"/>
  <c r="N70" i="80"/>
  <c r="M69" i="80"/>
  <c r="L68" i="80"/>
  <c r="K67" i="80"/>
  <c r="Q65" i="80"/>
  <c r="P64" i="80"/>
  <c r="O63" i="80"/>
  <c r="N62" i="80"/>
  <c r="M61" i="80"/>
  <c r="L60" i="80"/>
  <c r="K59" i="80"/>
  <c r="Q57" i="80"/>
  <c r="P56" i="80"/>
  <c r="O55" i="80"/>
  <c r="N54" i="80"/>
  <c r="M50" i="80"/>
  <c r="L49" i="80"/>
  <c r="K48" i="80"/>
  <c r="Q46" i="80"/>
  <c r="P45" i="80"/>
  <c r="O44" i="80"/>
  <c r="N43" i="80"/>
  <c r="M42" i="80"/>
  <c r="L41" i="80"/>
  <c r="K40" i="80"/>
  <c r="Q38" i="80"/>
  <c r="P37" i="80"/>
  <c r="O36" i="80"/>
  <c r="N35" i="80"/>
  <c r="M34" i="80"/>
  <c r="L33" i="80"/>
  <c r="K32" i="80"/>
  <c r="Q29" i="80"/>
  <c r="P28" i="80"/>
  <c r="O27" i="80"/>
  <c r="N26" i="80"/>
  <c r="M22" i="80"/>
  <c r="L21" i="80"/>
  <c r="K20" i="80"/>
  <c r="Q18" i="80"/>
  <c r="P17" i="80"/>
  <c r="O16" i="80"/>
  <c r="K78" i="81"/>
  <c r="K68" i="81"/>
  <c r="K60" i="81"/>
  <c r="N55" i="81"/>
  <c r="N51" i="81"/>
  <c r="N47" i="81"/>
  <c r="N43" i="81"/>
  <c r="N39" i="81"/>
  <c r="N35" i="81"/>
  <c r="N31" i="81"/>
  <c r="N27" i="81"/>
  <c r="N23" i="81"/>
  <c r="N19" i="81"/>
  <c r="N15" i="81"/>
  <c r="N11" i="81"/>
  <c r="N7" i="81"/>
  <c r="N3" i="81"/>
  <c r="L91" i="80"/>
  <c r="M89" i="80"/>
  <c r="L88" i="80"/>
  <c r="K87" i="80"/>
  <c r="Q85" i="80"/>
  <c r="P84" i="80"/>
  <c r="O83" i="80"/>
  <c r="N82" i="80"/>
  <c r="M81" i="80"/>
  <c r="L77" i="80"/>
  <c r="K76" i="80"/>
  <c r="Q74" i="80"/>
  <c r="P73" i="80"/>
  <c r="O72" i="80"/>
  <c r="N71" i="80"/>
  <c r="M70" i="80"/>
  <c r="L69" i="80"/>
  <c r="K68" i="80"/>
  <c r="Q66" i="80"/>
  <c r="P65" i="80"/>
  <c r="O64" i="80"/>
  <c r="N63" i="80"/>
  <c r="M62" i="80"/>
  <c r="L61" i="80"/>
  <c r="K60" i="80"/>
  <c r="Q58" i="80"/>
  <c r="P57" i="80"/>
  <c r="O56" i="80"/>
  <c r="N55" i="80"/>
  <c r="M54" i="80"/>
  <c r="L50" i="80"/>
  <c r="K49" i="80"/>
  <c r="Q47" i="80"/>
  <c r="P46" i="80"/>
  <c r="O45" i="80"/>
  <c r="N44" i="80"/>
  <c r="M43" i="80"/>
  <c r="L42" i="80"/>
  <c r="K41" i="80"/>
  <c r="Q39" i="80"/>
  <c r="P38" i="80"/>
  <c r="O37" i="80"/>
  <c r="N36" i="80"/>
  <c r="M35" i="80"/>
  <c r="L34" i="80"/>
  <c r="K33" i="80"/>
  <c r="Q30" i="80"/>
  <c r="P29" i="80"/>
  <c r="O28" i="80"/>
  <c r="N27" i="80"/>
  <c r="M26" i="80"/>
  <c r="L22" i="80"/>
  <c r="K21" i="80"/>
  <c r="L84" i="81"/>
  <c r="L75" i="81"/>
  <c r="L66" i="81"/>
  <c r="N59" i="81"/>
  <c r="L55" i="81"/>
  <c r="L51" i="81"/>
  <c r="L47" i="81"/>
  <c r="L43" i="81"/>
  <c r="L39" i="81"/>
  <c r="L35" i="81"/>
  <c r="L31" i="81"/>
  <c r="L27" i="81"/>
  <c r="L23" i="81"/>
  <c r="L19" i="81"/>
  <c r="L15" i="81"/>
  <c r="L11" i="81"/>
  <c r="L7" i="81"/>
  <c r="L3" i="81"/>
  <c r="Q90" i="80"/>
  <c r="L89" i="80"/>
  <c r="K88" i="80"/>
  <c r="Q86" i="80"/>
  <c r="P85" i="80"/>
  <c r="O84" i="80"/>
  <c r="N83" i="80"/>
  <c r="M82" i="80"/>
  <c r="L81" i="80"/>
  <c r="K77" i="80"/>
  <c r="Q75" i="80"/>
  <c r="P74" i="80"/>
  <c r="O73" i="80"/>
  <c r="N72" i="80"/>
  <c r="M71" i="80"/>
  <c r="L70" i="80"/>
  <c r="K69" i="80"/>
  <c r="Q67" i="80"/>
  <c r="P66" i="80"/>
  <c r="O65" i="80"/>
  <c r="N64" i="80"/>
  <c r="M63" i="80"/>
  <c r="L62" i="80"/>
  <c r="K61" i="80"/>
  <c r="Q59" i="80"/>
  <c r="P58" i="80"/>
  <c r="O57" i="80"/>
  <c r="N56" i="80"/>
  <c r="M55" i="80"/>
  <c r="L54" i="80"/>
  <c r="K50" i="80"/>
  <c r="Q48" i="80"/>
  <c r="P47" i="80"/>
  <c r="O46" i="80"/>
  <c r="N45" i="80"/>
  <c r="M44" i="80"/>
  <c r="L43" i="80"/>
  <c r="K42" i="80"/>
  <c r="Q40" i="80"/>
  <c r="P39" i="80"/>
  <c r="O38" i="80"/>
  <c r="N37" i="80"/>
  <c r="M36" i="80"/>
  <c r="L35" i="80"/>
  <c r="K34" i="80"/>
  <c r="Q32" i="80"/>
  <c r="P30" i="80"/>
  <c r="O29" i="80"/>
  <c r="N28" i="80"/>
  <c r="M27" i="80"/>
  <c r="L26" i="80"/>
  <c r="K22" i="80"/>
  <c r="Q20" i="80"/>
  <c r="P19" i="80"/>
  <c r="O18" i="80"/>
  <c r="N17" i="80"/>
  <c r="M16" i="80"/>
  <c r="K84" i="81"/>
  <c r="K75" i="81"/>
  <c r="K66" i="81"/>
  <c r="L58" i="81"/>
  <c r="L54" i="81"/>
  <c r="L50" i="81"/>
  <c r="L46" i="81"/>
  <c r="L42" i="81"/>
  <c r="L38" i="81"/>
  <c r="L34" i="81"/>
  <c r="L30" i="81"/>
  <c r="L26" i="81"/>
  <c r="L22" i="81"/>
  <c r="L18" i="81"/>
  <c r="L14" i="81"/>
  <c r="L10" i="81"/>
  <c r="L6" i="81"/>
  <c r="O92" i="80"/>
  <c r="M90" i="80"/>
  <c r="K89" i="80"/>
  <c r="Q87" i="80"/>
  <c r="P86" i="80"/>
  <c r="O85" i="80"/>
  <c r="N84" i="80"/>
  <c r="M83" i="80"/>
  <c r="L82" i="80"/>
  <c r="K81" i="80"/>
  <c r="Q76" i="80"/>
  <c r="P75" i="80"/>
  <c r="O74" i="80"/>
  <c r="N73" i="80"/>
  <c r="M72" i="80"/>
  <c r="L71" i="80"/>
  <c r="K70" i="80"/>
  <c r="Q68" i="80"/>
  <c r="P67" i="80"/>
  <c r="O66" i="80"/>
  <c r="N65" i="80"/>
  <c r="M64" i="80"/>
  <c r="L63" i="80"/>
  <c r="K62" i="80"/>
  <c r="Q60" i="80"/>
  <c r="P59" i="80"/>
  <c r="O58" i="80"/>
  <c r="N57" i="80"/>
  <c r="M56" i="80"/>
  <c r="L55" i="80"/>
  <c r="K54" i="80"/>
  <c r="Q49" i="80"/>
  <c r="P48" i="80"/>
  <c r="O47" i="80"/>
  <c r="N46" i="80"/>
  <c r="M45" i="80"/>
  <c r="L44" i="80"/>
  <c r="K43" i="80"/>
  <c r="Q41" i="80"/>
  <c r="P40" i="80"/>
  <c r="O39" i="80"/>
  <c r="N38" i="80"/>
  <c r="M37" i="80"/>
  <c r="L36" i="80"/>
  <c r="K35" i="80"/>
  <c r="Q33" i="80"/>
  <c r="P32" i="80"/>
  <c r="O30" i="80"/>
  <c r="N29" i="80"/>
  <c r="M28" i="80"/>
  <c r="L27" i="80"/>
  <c r="K26" i="80"/>
  <c r="Q21" i="80"/>
  <c r="P20" i="80"/>
  <c r="L64" i="81"/>
  <c r="K46" i="81"/>
  <c r="K30" i="81"/>
  <c r="K14" i="81"/>
  <c r="L90" i="80"/>
  <c r="N85" i="80"/>
  <c r="Q77" i="80"/>
  <c r="M73" i="80"/>
  <c r="P68" i="80"/>
  <c r="L64" i="80"/>
  <c r="O59" i="80"/>
  <c r="K55" i="80"/>
  <c r="N47" i="80"/>
  <c r="K64" i="81"/>
  <c r="N45" i="81"/>
  <c r="N29" i="81"/>
  <c r="N13" i="81"/>
  <c r="K90" i="80"/>
  <c r="M85" i="80"/>
  <c r="P77" i="80"/>
  <c r="L73" i="80"/>
  <c r="O68" i="80"/>
  <c r="K64" i="80"/>
  <c r="N59" i="80"/>
  <c r="Q54" i="80"/>
  <c r="M47" i="80"/>
  <c r="P42" i="80"/>
  <c r="L38" i="80"/>
  <c r="O33" i="80"/>
  <c r="K28" i="80"/>
  <c r="N20" i="80"/>
  <c r="L18" i="80"/>
  <c r="Q15" i="80"/>
  <c r="P14" i="80"/>
  <c r="O13" i="80"/>
  <c r="N12" i="80"/>
  <c r="M11" i="80"/>
  <c r="L10" i="80"/>
  <c r="K9" i="80"/>
  <c r="Q7" i="80"/>
  <c r="P6" i="80"/>
  <c r="O5" i="80"/>
  <c r="N4" i="80"/>
  <c r="N49" i="79"/>
  <c r="N47" i="79"/>
  <c r="N45" i="79"/>
  <c r="N40" i="79"/>
  <c r="N38" i="79"/>
  <c r="N36" i="79"/>
  <c r="N34" i="79"/>
  <c r="N32" i="79"/>
  <c r="N30" i="79"/>
  <c r="N28" i="79"/>
  <c r="N26" i="79"/>
  <c r="N24" i="79"/>
  <c r="N22" i="79"/>
  <c r="N17" i="79"/>
  <c r="N15" i="79"/>
  <c r="N13" i="79"/>
  <c r="N11" i="79"/>
  <c r="N9" i="79"/>
  <c r="N7" i="79"/>
  <c r="N5" i="79"/>
  <c r="Q8" i="80"/>
  <c r="M4" i="80"/>
  <c r="M47" i="79"/>
  <c r="M40" i="79"/>
  <c r="M36" i="79"/>
  <c r="M32" i="79"/>
  <c r="M30" i="79"/>
  <c r="M26" i="79"/>
  <c r="M22" i="79"/>
  <c r="M15" i="79"/>
  <c r="M11" i="79"/>
  <c r="M7" i="79"/>
  <c r="L34" i="79"/>
  <c r="L30" i="79"/>
  <c r="L26" i="79"/>
  <c r="L22" i="79"/>
  <c r="L13" i="79"/>
  <c r="L9" i="79"/>
  <c r="L5" i="79"/>
  <c r="L50" i="79"/>
  <c r="L37" i="79"/>
  <c r="L25" i="79"/>
  <c r="L8" i="79"/>
  <c r="O20" i="80"/>
  <c r="N11" i="80"/>
  <c r="O4" i="80"/>
  <c r="K35" i="79"/>
  <c r="K21" i="79"/>
  <c r="K6" i="79"/>
  <c r="K58" i="81"/>
  <c r="K42" i="81"/>
  <c r="K26" i="81"/>
  <c r="K10" i="81"/>
  <c r="Q88" i="80"/>
  <c r="M84" i="80"/>
  <c r="P76" i="80"/>
  <c r="L72" i="80"/>
  <c r="O67" i="80"/>
  <c r="K63" i="80"/>
  <c r="N58" i="80"/>
  <c r="Q50" i="80"/>
  <c r="M46" i="80"/>
  <c r="P41" i="80"/>
  <c r="L37" i="80"/>
  <c r="O32" i="80"/>
  <c r="K27" i="80"/>
  <c r="Q19" i="80"/>
  <c r="O17" i="80"/>
  <c r="P15" i="80"/>
  <c r="O14" i="80"/>
  <c r="N13" i="80"/>
  <c r="M12" i="80"/>
  <c r="L11" i="80"/>
  <c r="K10" i="80"/>
  <c r="P7" i="80"/>
  <c r="O6" i="80"/>
  <c r="N5" i="80"/>
  <c r="M49" i="79"/>
  <c r="M45" i="79"/>
  <c r="M38" i="79"/>
  <c r="M34" i="79"/>
  <c r="M28" i="79"/>
  <c r="M24" i="79"/>
  <c r="M17" i="79"/>
  <c r="M13" i="79"/>
  <c r="M9" i="79"/>
  <c r="M5" i="79"/>
  <c r="L32" i="79"/>
  <c r="L28" i="79"/>
  <c r="L24" i="79"/>
  <c r="L17" i="79"/>
  <c r="L15" i="79"/>
  <c r="L11" i="79"/>
  <c r="L7" i="79"/>
  <c r="K7" i="80"/>
  <c r="L31" i="79"/>
  <c r="L10" i="79"/>
  <c r="M38" i="80"/>
  <c r="Q14" i="80"/>
  <c r="K8" i="80"/>
  <c r="K46" i="79"/>
  <c r="K29" i="79"/>
  <c r="K14" i="79"/>
  <c r="N57" i="81"/>
  <c r="N41" i="81"/>
  <c r="N25" i="81"/>
  <c r="N9" i="81"/>
  <c r="P88" i="80"/>
  <c r="L84" i="80"/>
  <c r="O76" i="80"/>
  <c r="K72" i="80"/>
  <c r="N67" i="80"/>
  <c r="Q62" i="80"/>
  <c r="M58" i="80"/>
  <c r="P50" i="80"/>
  <c r="L46" i="80"/>
  <c r="O41" i="80"/>
  <c r="K37" i="80"/>
  <c r="N32" i="80"/>
  <c r="Q26" i="80"/>
  <c r="O19" i="80"/>
  <c r="M17" i="80"/>
  <c r="O15" i="80"/>
  <c r="N14" i="80"/>
  <c r="M13" i="80"/>
  <c r="L12" i="80"/>
  <c r="K11" i="80"/>
  <c r="Q9" i="80"/>
  <c r="P8" i="80"/>
  <c r="O7" i="80"/>
  <c r="N6" i="80"/>
  <c r="M5" i="80"/>
  <c r="L4" i="80"/>
  <c r="L49" i="79"/>
  <c r="L47" i="79"/>
  <c r="L45" i="79"/>
  <c r="L40" i="79"/>
  <c r="L38" i="79"/>
  <c r="L36" i="79"/>
  <c r="L23" i="79"/>
  <c r="M18" i="80"/>
  <c r="L82" i="81"/>
  <c r="K54" i="81"/>
  <c r="K38" i="81"/>
  <c r="K22" i="81"/>
  <c r="K6" i="81"/>
  <c r="P87" i="80"/>
  <c r="L83" i="80"/>
  <c r="O75" i="80"/>
  <c r="K71" i="80"/>
  <c r="N66" i="80"/>
  <c r="Q61" i="80"/>
  <c r="M57" i="80"/>
  <c r="P49" i="80"/>
  <c r="L45" i="80"/>
  <c r="O40" i="80"/>
  <c r="K36" i="80"/>
  <c r="N30" i="80"/>
  <c r="Q22" i="80"/>
  <c r="N19" i="80"/>
  <c r="L17" i="80"/>
  <c r="N15" i="80"/>
  <c r="M14" i="80"/>
  <c r="L13" i="80"/>
  <c r="K12" i="80"/>
  <c r="Q10" i="80"/>
  <c r="P9" i="80"/>
  <c r="O8" i="80"/>
  <c r="N7" i="80"/>
  <c r="M6" i="80"/>
  <c r="L5" i="80"/>
  <c r="K4" i="80"/>
  <c r="K49" i="79"/>
  <c r="K47" i="79"/>
  <c r="K45" i="79"/>
  <c r="K40" i="79"/>
  <c r="K38" i="79"/>
  <c r="K36" i="79"/>
  <c r="K34" i="79"/>
  <c r="K32" i="79"/>
  <c r="K30" i="79"/>
  <c r="K28" i="79"/>
  <c r="K26" i="79"/>
  <c r="K24" i="79"/>
  <c r="K22" i="79"/>
  <c r="K17" i="79"/>
  <c r="K15" i="79"/>
  <c r="K13" i="79"/>
  <c r="K11" i="79"/>
  <c r="K9" i="79"/>
  <c r="K7" i="79"/>
  <c r="K5" i="79"/>
  <c r="N12" i="79"/>
  <c r="N8" i="79"/>
  <c r="N4" i="79"/>
  <c r="M37" i="79"/>
  <c r="M29" i="79"/>
  <c r="M23" i="79"/>
  <c r="M14" i="79"/>
  <c r="M8" i="79"/>
  <c r="M4" i="79"/>
  <c r="K72" i="81"/>
  <c r="N33" i="81"/>
  <c r="N86" i="80"/>
  <c r="L65" i="80"/>
  <c r="Q43" i="80"/>
  <c r="L29" i="80"/>
  <c r="K15" i="80"/>
  <c r="N10" i="80"/>
  <c r="P4" i="80"/>
  <c r="L39" i="79"/>
  <c r="L27" i="79"/>
  <c r="L14" i="79"/>
  <c r="L6" i="79"/>
  <c r="L28" i="80"/>
  <c r="O12" i="80"/>
  <c r="Q6" i="80"/>
  <c r="K41" i="79"/>
  <c r="K31" i="79"/>
  <c r="K16" i="79"/>
  <c r="K4" i="79"/>
  <c r="K82" i="81"/>
  <c r="N53" i="81"/>
  <c r="N37" i="81"/>
  <c r="N21" i="81"/>
  <c r="N5" i="81"/>
  <c r="O87" i="80"/>
  <c r="K83" i="80"/>
  <c r="N75" i="80"/>
  <c r="Q70" i="80"/>
  <c r="M66" i="80"/>
  <c r="P61" i="80"/>
  <c r="L57" i="80"/>
  <c r="O49" i="80"/>
  <c r="K45" i="80"/>
  <c r="N40" i="80"/>
  <c r="Q35" i="80"/>
  <c r="M30" i="80"/>
  <c r="P22" i="80"/>
  <c r="M19" i="80"/>
  <c r="K17" i="80"/>
  <c r="M15" i="80"/>
  <c r="L14" i="80"/>
  <c r="K13" i="80"/>
  <c r="Q11" i="80"/>
  <c r="P10" i="80"/>
  <c r="O9" i="80"/>
  <c r="N8" i="80"/>
  <c r="M7" i="80"/>
  <c r="L6" i="80"/>
  <c r="K5" i="80"/>
  <c r="N50" i="79"/>
  <c r="N48" i="79"/>
  <c r="N46" i="79"/>
  <c r="N41" i="79"/>
  <c r="N39" i="79"/>
  <c r="N37" i="79"/>
  <c r="N35" i="79"/>
  <c r="N33" i="79"/>
  <c r="N31" i="79"/>
  <c r="N29" i="79"/>
  <c r="N27" i="79"/>
  <c r="N25" i="79"/>
  <c r="N23" i="79"/>
  <c r="N21" i="79"/>
  <c r="N16" i="79"/>
  <c r="N14" i="79"/>
  <c r="N10" i="79"/>
  <c r="N6" i="79"/>
  <c r="M35" i="79"/>
  <c r="M27" i="79"/>
  <c r="M21" i="79"/>
  <c r="M12" i="79"/>
  <c r="M6" i="79"/>
  <c r="M92" i="80"/>
  <c r="P69" i="80"/>
  <c r="K56" i="80"/>
  <c r="P34" i="80"/>
  <c r="L16" i="80"/>
  <c r="O11" i="80"/>
  <c r="Q5" i="80"/>
  <c r="L41" i="79"/>
  <c r="L29" i="79"/>
  <c r="L12" i="79"/>
  <c r="P33" i="80"/>
  <c r="M10" i="80"/>
  <c r="K50" i="79"/>
  <c r="K37" i="79"/>
  <c r="K25" i="79"/>
  <c r="K8" i="79"/>
  <c r="L72" i="81"/>
  <c r="K50" i="81"/>
  <c r="K34" i="81"/>
  <c r="K18" i="81"/>
  <c r="N92" i="80"/>
  <c r="O86" i="80"/>
  <c r="K82" i="80"/>
  <c r="N74" i="80"/>
  <c r="Q69" i="80"/>
  <c r="M65" i="80"/>
  <c r="P60" i="80"/>
  <c r="L56" i="80"/>
  <c r="O48" i="80"/>
  <c r="K44" i="80"/>
  <c r="N39" i="80"/>
  <c r="Q34" i="80"/>
  <c r="M29" i="80"/>
  <c r="P21" i="80"/>
  <c r="P18" i="80"/>
  <c r="N16" i="80"/>
  <c r="L15" i="80"/>
  <c r="K14" i="80"/>
  <c r="Q12" i="80"/>
  <c r="P11" i="80"/>
  <c r="O10" i="80"/>
  <c r="N9" i="80"/>
  <c r="M8" i="80"/>
  <c r="L7" i="80"/>
  <c r="K6" i="80"/>
  <c r="Q4" i="80"/>
  <c r="M50" i="79"/>
  <c r="M48" i="79"/>
  <c r="M46" i="79"/>
  <c r="M41" i="79"/>
  <c r="M39" i="79"/>
  <c r="M33" i="79"/>
  <c r="M31" i="79"/>
  <c r="M25" i="79"/>
  <c r="M16" i="79"/>
  <c r="M10" i="79"/>
  <c r="N17" i="81"/>
  <c r="Q81" i="80"/>
  <c r="O60" i="80"/>
  <c r="M39" i="80"/>
  <c r="N18" i="80"/>
  <c r="Q13" i="80"/>
  <c r="M9" i="80"/>
  <c r="L48" i="79"/>
  <c r="L35" i="79"/>
  <c r="L21" i="79"/>
  <c r="L4" i="79"/>
  <c r="K16" i="80"/>
  <c r="L9" i="80"/>
  <c r="K48" i="79"/>
  <c r="K33" i="79"/>
  <c r="K23" i="79"/>
  <c r="K10" i="79"/>
  <c r="N49" i="81"/>
  <c r="M74" i="80"/>
  <c r="N48" i="80"/>
  <c r="O21" i="80"/>
  <c r="P12" i="80"/>
  <c r="L8" i="80"/>
  <c r="L46" i="79"/>
  <c r="L33" i="79"/>
  <c r="L16" i="79"/>
  <c r="Q42" i="80"/>
  <c r="P13" i="80"/>
  <c r="P5" i="80"/>
  <c r="K39" i="79"/>
  <c r="K27" i="79"/>
  <c r="K12" i="79"/>
  <c r="K84" i="75"/>
  <c r="K75" i="75"/>
  <c r="K66" i="75"/>
  <c r="K58" i="75"/>
  <c r="K50" i="75"/>
  <c r="K42" i="75"/>
  <c r="K34" i="75"/>
  <c r="K26" i="75"/>
  <c r="K18" i="75"/>
  <c r="K10" i="75"/>
  <c r="M86" i="74"/>
  <c r="M84" i="74"/>
  <c r="M82" i="74"/>
  <c r="M80" i="74"/>
  <c r="M78" i="74"/>
  <c r="M75" i="74"/>
  <c r="M71" i="74"/>
  <c r="M68" i="74"/>
  <c r="M65" i="74"/>
  <c r="M63" i="74"/>
  <c r="M60" i="74"/>
  <c r="M57" i="74"/>
  <c r="M55" i="74"/>
  <c r="M52" i="74"/>
  <c r="M50" i="74"/>
  <c r="M48" i="74"/>
  <c r="M46" i="74"/>
  <c r="M44" i="74"/>
  <c r="M42" i="74"/>
  <c r="M40" i="74"/>
  <c r="M38" i="74"/>
  <c r="M36" i="74"/>
  <c r="M34" i="74"/>
  <c r="M32" i="74"/>
  <c r="M30" i="74"/>
  <c r="M28" i="74"/>
  <c r="M26" i="74"/>
  <c r="M24" i="74"/>
  <c r="M22" i="74"/>
  <c r="M20" i="74"/>
  <c r="M18" i="74"/>
  <c r="M16" i="74"/>
  <c r="M13" i="74"/>
  <c r="M11" i="74"/>
  <c r="M7" i="74"/>
  <c r="M5" i="74"/>
  <c r="K80" i="73"/>
  <c r="K70" i="73"/>
  <c r="K62" i="73"/>
  <c r="K54" i="73"/>
  <c r="K46" i="73"/>
  <c r="K38" i="73"/>
  <c r="K30" i="73"/>
  <c r="K22" i="73"/>
  <c r="K14" i="73"/>
  <c r="K6" i="73"/>
  <c r="J26" i="72"/>
  <c r="J18" i="72"/>
  <c r="J10" i="72"/>
  <c r="J37" i="71"/>
  <c r="J29" i="71"/>
  <c r="J21" i="71"/>
  <c r="J13" i="71"/>
  <c r="J5" i="71"/>
  <c r="K80" i="70"/>
  <c r="K70" i="70"/>
  <c r="K62" i="70"/>
  <c r="K54" i="70"/>
  <c r="K46" i="70"/>
  <c r="K38" i="70"/>
  <c r="K30" i="70"/>
  <c r="K22" i="70"/>
  <c r="K14" i="70"/>
  <c r="K6" i="70"/>
  <c r="J52" i="69"/>
  <c r="J44" i="69"/>
  <c r="J36" i="69"/>
  <c r="J28" i="69"/>
  <c r="J20" i="69"/>
  <c r="J12" i="69"/>
  <c r="J4" i="69"/>
  <c r="K77" i="68"/>
  <c r="K67" i="68"/>
  <c r="K59" i="68"/>
  <c r="K83" i="75"/>
  <c r="K74" i="75"/>
  <c r="K65" i="75"/>
  <c r="K57" i="75"/>
  <c r="K49" i="75"/>
  <c r="K41" i="75"/>
  <c r="K33" i="75"/>
  <c r="K25" i="75"/>
  <c r="K17" i="75"/>
  <c r="K9" i="75"/>
  <c r="L86" i="74"/>
  <c r="L84" i="74"/>
  <c r="L82" i="74"/>
  <c r="L80" i="74"/>
  <c r="L78" i="74"/>
  <c r="L75" i="74"/>
  <c r="L71" i="74"/>
  <c r="L68" i="74"/>
  <c r="L65" i="74"/>
  <c r="L63" i="74"/>
  <c r="L60" i="74"/>
  <c r="L57" i="74"/>
  <c r="L55" i="74"/>
  <c r="L52" i="74"/>
  <c r="L50" i="74"/>
  <c r="L48" i="74"/>
  <c r="L46" i="74"/>
  <c r="L44" i="74"/>
  <c r="L42" i="74"/>
  <c r="L40" i="74"/>
  <c r="L38" i="74"/>
  <c r="L36" i="74"/>
  <c r="L34" i="74"/>
  <c r="L32" i="74"/>
  <c r="L30" i="74"/>
  <c r="L28" i="74"/>
  <c r="L26" i="74"/>
  <c r="L24" i="74"/>
  <c r="L22" i="74"/>
  <c r="L20" i="74"/>
  <c r="L18" i="74"/>
  <c r="L16" i="74"/>
  <c r="L13" i="74"/>
  <c r="L11" i="74"/>
  <c r="L7" i="74"/>
  <c r="L5" i="74"/>
  <c r="K79" i="73"/>
  <c r="K69" i="73"/>
  <c r="K61" i="73"/>
  <c r="K53" i="73"/>
  <c r="K45" i="73"/>
  <c r="K37" i="73"/>
  <c r="K29" i="73"/>
  <c r="K21" i="73"/>
  <c r="K13" i="73"/>
  <c r="K5" i="73"/>
  <c r="J25" i="72"/>
  <c r="J17" i="72"/>
  <c r="J9" i="72"/>
  <c r="J36" i="71"/>
  <c r="J28" i="71"/>
  <c r="J20" i="71"/>
  <c r="J12" i="71"/>
  <c r="J4" i="71"/>
  <c r="K79" i="70"/>
  <c r="K69" i="70"/>
  <c r="K61" i="70"/>
  <c r="K53" i="70"/>
  <c r="K45" i="70"/>
  <c r="K37" i="70"/>
  <c r="K29" i="70"/>
  <c r="K21" i="70"/>
  <c r="K13" i="70"/>
  <c r="K5" i="70"/>
  <c r="J51" i="69"/>
  <c r="J43" i="69"/>
  <c r="J35" i="69"/>
  <c r="J27" i="69"/>
  <c r="J19" i="69"/>
  <c r="J11" i="69"/>
  <c r="K84" i="68"/>
  <c r="K75" i="68"/>
  <c r="K66" i="68"/>
  <c r="K58" i="68"/>
  <c r="K82" i="75"/>
  <c r="K72" i="75"/>
  <c r="K64" i="75"/>
  <c r="K56" i="75"/>
  <c r="K48" i="75"/>
  <c r="K40" i="75"/>
  <c r="K32" i="75"/>
  <c r="K24" i="75"/>
  <c r="K16" i="75"/>
  <c r="K8" i="75"/>
  <c r="K86" i="74"/>
  <c r="K84" i="74"/>
  <c r="K82" i="74"/>
  <c r="K80" i="74"/>
  <c r="K78" i="74"/>
  <c r="K75" i="74"/>
  <c r="K71" i="74"/>
  <c r="K68" i="74"/>
  <c r="K65" i="74"/>
  <c r="K63" i="74"/>
  <c r="K60" i="74"/>
  <c r="K57" i="74"/>
  <c r="K55" i="74"/>
  <c r="K52" i="74"/>
  <c r="K50" i="74"/>
  <c r="K48" i="74"/>
  <c r="K46" i="74"/>
  <c r="K44" i="74"/>
  <c r="K42" i="74"/>
  <c r="K40" i="74"/>
  <c r="K38" i="74"/>
  <c r="K36" i="74"/>
  <c r="K34" i="74"/>
  <c r="K32" i="74"/>
  <c r="K30" i="74"/>
  <c r="K28" i="74"/>
  <c r="K26" i="74"/>
  <c r="K24" i="74"/>
  <c r="K22" i="74"/>
  <c r="K20" i="74"/>
  <c r="K18" i="74"/>
  <c r="K16" i="74"/>
  <c r="K13" i="74"/>
  <c r="K11" i="74"/>
  <c r="K7" i="74"/>
  <c r="K5" i="74"/>
  <c r="K78" i="73"/>
  <c r="K68" i="73"/>
  <c r="K60" i="73"/>
  <c r="K52" i="73"/>
  <c r="K44" i="73"/>
  <c r="K36" i="73"/>
  <c r="K28" i="73"/>
  <c r="K20" i="73"/>
  <c r="K12" i="73"/>
  <c r="K4" i="73"/>
  <c r="J24" i="72"/>
  <c r="J16" i="72"/>
  <c r="J8" i="72"/>
  <c r="J35" i="71"/>
  <c r="J27" i="71"/>
  <c r="J19" i="71"/>
  <c r="J11" i="71"/>
  <c r="J3" i="71"/>
  <c r="K78" i="70"/>
  <c r="K68" i="70"/>
  <c r="K60" i="70"/>
  <c r="K52" i="70"/>
  <c r="K44" i="70"/>
  <c r="K36" i="70"/>
  <c r="K28" i="70"/>
  <c r="K20" i="70"/>
  <c r="K12" i="70"/>
  <c r="K4" i="70"/>
  <c r="J50" i="69"/>
  <c r="J42" i="69"/>
  <c r="J34" i="69"/>
  <c r="J26" i="69"/>
  <c r="J18" i="69"/>
  <c r="J10" i="69"/>
  <c r="K83" i="68"/>
  <c r="K74" i="68"/>
  <c r="K65" i="68"/>
  <c r="K57" i="68"/>
  <c r="K49" i="68"/>
  <c r="K81" i="75"/>
  <c r="K71" i="75"/>
  <c r="K63" i="75"/>
  <c r="K55" i="75"/>
  <c r="K47" i="75"/>
  <c r="K39" i="75"/>
  <c r="K31" i="75"/>
  <c r="K23" i="75"/>
  <c r="K15" i="75"/>
  <c r="K7" i="75"/>
  <c r="J86" i="74"/>
  <c r="J84" i="74"/>
  <c r="J82" i="74"/>
  <c r="J80" i="74"/>
  <c r="J78" i="74"/>
  <c r="J75" i="74"/>
  <c r="J71" i="74"/>
  <c r="J68" i="74"/>
  <c r="J65" i="74"/>
  <c r="J63" i="74"/>
  <c r="J60" i="74"/>
  <c r="J57" i="74"/>
  <c r="J55" i="74"/>
  <c r="J52" i="74"/>
  <c r="J50" i="74"/>
  <c r="J48" i="74"/>
  <c r="J46" i="74"/>
  <c r="J44" i="74"/>
  <c r="J42" i="74"/>
  <c r="J40" i="74"/>
  <c r="J38" i="74"/>
  <c r="J36" i="74"/>
  <c r="J34" i="74"/>
  <c r="J32" i="74"/>
  <c r="J30" i="74"/>
  <c r="J28" i="74"/>
  <c r="J26" i="74"/>
  <c r="J24" i="74"/>
  <c r="J22" i="74"/>
  <c r="J20" i="74"/>
  <c r="J18" i="74"/>
  <c r="J16" i="74"/>
  <c r="J13" i="74"/>
  <c r="J11" i="74"/>
  <c r="J7" i="74"/>
  <c r="K77" i="73"/>
  <c r="K67" i="73"/>
  <c r="K59" i="73"/>
  <c r="K51" i="73"/>
  <c r="K43" i="73"/>
  <c r="K35" i="73"/>
  <c r="K27" i="73"/>
  <c r="K19" i="73"/>
  <c r="K11" i="73"/>
  <c r="K3" i="73"/>
  <c r="J23" i="72"/>
  <c r="J15" i="72"/>
  <c r="J7" i="72"/>
  <c r="J34" i="71"/>
  <c r="J26" i="71"/>
  <c r="J18" i="71"/>
  <c r="J10" i="71"/>
  <c r="K80" i="75"/>
  <c r="K70" i="75"/>
  <c r="K62" i="75"/>
  <c r="K54" i="75"/>
  <c r="K46" i="75"/>
  <c r="K38" i="75"/>
  <c r="K30" i="75"/>
  <c r="K22" i="75"/>
  <c r="K14" i="75"/>
  <c r="K6" i="75"/>
  <c r="M85" i="74"/>
  <c r="M83" i="74"/>
  <c r="M81" i="74"/>
  <c r="M79" i="74"/>
  <c r="M77" i="74"/>
  <c r="M73" i="74"/>
  <c r="M69" i="74"/>
  <c r="M67" i="74"/>
  <c r="M64" i="74"/>
  <c r="M61" i="74"/>
  <c r="M59" i="74"/>
  <c r="M56" i="74"/>
  <c r="M53" i="74"/>
  <c r="M51" i="74"/>
  <c r="M49" i="74"/>
  <c r="M47" i="74"/>
  <c r="M45" i="74"/>
  <c r="M43" i="74"/>
  <c r="M41" i="74"/>
  <c r="M39" i="74"/>
  <c r="M37" i="74"/>
  <c r="M35" i="74"/>
  <c r="M33" i="74"/>
  <c r="M31" i="74"/>
  <c r="M29" i="74"/>
  <c r="M27" i="74"/>
  <c r="M25" i="74"/>
  <c r="M23" i="74"/>
  <c r="M21" i="74"/>
  <c r="M19" i="74"/>
  <c r="M17" i="74"/>
  <c r="M15" i="74"/>
  <c r="M12" i="74"/>
  <c r="M8" i="74"/>
  <c r="M6" i="74"/>
  <c r="K84" i="73"/>
  <c r="K75" i="73"/>
  <c r="K66" i="73"/>
  <c r="K58" i="73"/>
  <c r="K50" i="73"/>
  <c r="K42" i="73"/>
  <c r="K34" i="73"/>
  <c r="K26" i="73"/>
  <c r="K18" i="73"/>
  <c r="K10" i="73"/>
  <c r="J30" i="72"/>
  <c r="J22" i="72"/>
  <c r="J14" i="72"/>
  <c r="J6" i="72"/>
  <c r="J33" i="71"/>
  <c r="J25" i="71"/>
  <c r="J17" i="71"/>
  <c r="J9" i="71"/>
  <c r="K84" i="70"/>
  <c r="K75" i="70"/>
  <c r="K66" i="70"/>
  <c r="K58" i="70"/>
  <c r="K50" i="70"/>
  <c r="K42" i="70"/>
  <c r="K34" i="70"/>
  <c r="K26" i="70"/>
  <c r="K18" i="70"/>
  <c r="K10" i="70"/>
  <c r="J56" i="69"/>
  <c r="J48" i="69"/>
  <c r="J40" i="69"/>
  <c r="J32" i="69"/>
  <c r="J24" i="69"/>
  <c r="J16" i="69"/>
  <c r="J8" i="69"/>
  <c r="K81" i="68"/>
  <c r="K71" i="68"/>
  <c r="K63" i="68"/>
  <c r="K55" i="68"/>
  <c r="K47" i="68"/>
  <c r="K79" i="75"/>
  <c r="K78" i="75"/>
  <c r="K68" i="75"/>
  <c r="K60" i="75"/>
  <c r="K52" i="75"/>
  <c r="K44" i="75"/>
  <c r="K36" i="75"/>
  <c r="K28" i="75"/>
  <c r="K20" i="75"/>
  <c r="K12" i="75"/>
  <c r="K4" i="75"/>
  <c r="K85" i="74"/>
  <c r="K83" i="74"/>
  <c r="K81" i="74"/>
  <c r="K79" i="74"/>
  <c r="K77" i="74"/>
  <c r="K73" i="74"/>
  <c r="K69" i="74"/>
  <c r="K67" i="74"/>
  <c r="K64" i="74"/>
  <c r="K61" i="74"/>
  <c r="K59" i="74"/>
  <c r="K56" i="74"/>
  <c r="K53" i="74"/>
  <c r="K51" i="74"/>
  <c r="K49" i="74"/>
  <c r="K47" i="74"/>
  <c r="K45" i="74"/>
  <c r="K43" i="74"/>
  <c r="K41" i="74"/>
  <c r="K39" i="74"/>
  <c r="K37" i="74"/>
  <c r="K35" i="74"/>
  <c r="K33" i="74"/>
  <c r="K31" i="74"/>
  <c r="K29" i="74"/>
  <c r="K27" i="74"/>
  <c r="K25" i="74"/>
  <c r="K23" i="74"/>
  <c r="K21" i="74"/>
  <c r="K19" i="74"/>
  <c r="K17" i="74"/>
  <c r="K15" i="74"/>
  <c r="K12" i="74"/>
  <c r="K8" i="74"/>
  <c r="K6" i="74"/>
  <c r="K82" i="73"/>
  <c r="K72" i="73"/>
  <c r="K64" i="73"/>
  <c r="K56" i="73"/>
  <c r="K48" i="73"/>
  <c r="K40" i="73"/>
  <c r="K32" i="73"/>
  <c r="K24" i="73"/>
  <c r="K16" i="73"/>
  <c r="K8" i="73"/>
  <c r="J28" i="72"/>
  <c r="J20" i="72"/>
  <c r="J12" i="72"/>
  <c r="J4" i="72"/>
  <c r="J31" i="71"/>
  <c r="J23" i="71"/>
  <c r="J15" i="71"/>
  <c r="J7" i="71"/>
  <c r="K82" i="70"/>
  <c r="K72" i="70"/>
  <c r="K64" i="70"/>
  <c r="K56" i="70"/>
  <c r="K48" i="70"/>
  <c r="K40" i="70"/>
  <c r="K32" i="70"/>
  <c r="K24" i="70"/>
  <c r="K16" i="70"/>
  <c r="K8" i="70"/>
  <c r="J54" i="69"/>
  <c r="J46" i="69"/>
  <c r="J38" i="69"/>
  <c r="J30" i="69"/>
  <c r="J22" i="69"/>
  <c r="J14" i="69"/>
  <c r="J6" i="69"/>
  <c r="K79" i="68"/>
  <c r="K69" i="68"/>
  <c r="K61" i="68"/>
  <c r="K53" i="68"/>
  <c r="K45" i="68"/>
  <c r="K77" i="75"/>
  <c r="K67" i="75"/>
  <c r="K59" i="75"/>
  <c r="K51" i="75"/>
  <c r="K43" i="75"/>
  <c r="K35" i="75"/>
  <c r="K27" i="75"/>
  <c r="K19" i="75"/>
  <c r="K11" i="75"/>
  <c r="K3" i="75"/>
  <c r="J85" i="74"/>
  <c r="J83" i="74"/>
  <c r="J81" i="74"/>
  <c r="J79" i="74"/>
  <c r="J77" i="74"/>
  <c r="J73" i="74"/>
  <c r="J69" i="74"/>
  <c r="J67" i="74"/>
  <c r="J64" i="74"/>
  <c r="J61" i="74"/>
  <c r="J59" i="74"/>
  <c r="J56" i="74"/>
  <c r="J53" i="74"/>
  <c r="J51" i="74"/>
  <c r="J49" i="74"/>
  <c r="J47" i="74"/>
  <c r="J45" i="74"/>
  <c r="J43" i="74"/>
  <c r="J41" i="74"/>
  <c r="J39" i="74"/>
  <c r="J37" i="74"/>
  <c r="J35" i="74"/>
  <c r="J33" i="74"/>
  <c r="J31" i="74"/>
  <c r="J29" i="74"/>
  <c r="J27" i="74"/>
  <c r="J25" i="74"/>
  <c r="J23" i="74"/>
  <c r="J21" i="74"/>
  <c r="J19" i="74"/>
  <c r="J17" i="74"/>
  <c r="J15" i="74"/>
  <c r="J12" i="74"/>
  <c r="J8" i="74"/>
  <c r="J6" i="74"/>
  <c r="K81" i="73"/>
  <c r="K71" i="73"/>
  <c r="K63" i="73"/>
  <c r="K55" i="73"/>
  <c r="K47" i="73"/>
  <c r="K39" i="73"/>
  <c r="K31" i="73"/>
  <c r="K23" i="73"/>
  <c r="K15" i="73"/>
  <c r="K7" i="73"/>
  <c r="J27" i="72"/>
  <c r="J19" i="72"/>
  <c r="J11" i="72"/>
  <c r="J38" i="71"/>
  <c r="J30" i="71"/>
  <c r="J22" i="71"/>
  <c r="J14" i="71"/>
  <c r="J6" i="71"/>
  <c r="K81" i="70"/>
  <c r="K71" i="70"/>
  <c r="K69" i="75"/>
  <c r="K5" i="75"/>
  <c r="L67" i="74"/>
  <c r="L47" i="74"/>
  <c r="L31" i="74"/>
  <c r="L15" i="74"/>
  <c r="K49" i="73"/>
  <c r="J13" i="72"/>
  <c r="K76" i="70"/>
  <c r="K51" i="70"/>
  <c r="K31" i="70"/>
  <c r="K9" i="70"/>
  <c r="J41" i="69"/>
  <c r="J21" i="69"/>
  <c r="K80" i="68"/>
  <c r="K56" i="68"/>
  <c r="K43" i="68"/>
  <c r="K35" i="68"/>
  <c r="K27" i="68"/>
  <c r="K19" i="68"/>
  <c r="K11" i="68"/>
  <c r="K3" i="68"/>
  <c r="I57" i="67"/>
  <c r="I49" i="67"/>
  <c r="I41" i="67"/>
  <c r="I33" i="67"/>
  <c r="I25" i="67"/>
  <c r="I17" i="67"/>
  <c r="I9" i="67"/>
  <c r="I44" i="53"/>
  <c r="I35" i="53"/>
  <c r="I27" i="53"/>
  <c r="I14" i="53"/>
  <c r="I6" i="53"/>
  <c r="J17" i="59"/>
  <c r="J9" i="59"/>
  <c r="L61" i="57"/>
  <c r="L50" i="57"/>
  <c r="L42" i="57"/>
  <c r="L34" i="57"/>
  <c r="J52" i="56"/>
  <c r="J44" i="56"/>
  <c r="J36" i="56"/>
  <c r="J28" i="56"/>
  <c r="J20" i="56"/>
  <c r="J12" i="56"/>
  <c r="J4" i="56"/>
  <c r="I20" i="55"/>
  <c r="I12" i="55"/>
  <c r="I4" i="55"/>
  <c r="K92" i="54"/>
  <c r="K84" i="54"/>
  <c r="K74" i="54"/>
  <c r="K66" i="54"/>
  <c r="K58" i="54"/>
  <c r="K50" i="54"/>
  <c r="K42" i="54"/>
  <c r="K34" i="54"/>
  <c r="K26" i="54"/>
  <c r="K18" i="54"/>
  <c r="K10" i="54"/>
  <c r="J71" i="39"/>
  <c r="J67" i="39"/>
  <c r="J63" i="39"/>
  <c r="J59" i="39"/>
  <c r="J54" i="39"/>
  <c r="J50" i="39"/>
  <c r="J46" i="39"/>
  <c r="J42" i="39"/>
  <c r="J38" i="39"/>
  <c r="J34" i="39"/>
  <c r="J30" i="39"/>
  <c r="J26" i="39"/>
  <c r="J16" i="39"/>
  <c r="J12" i="39"/>
  <c r="J8" i="39"/>
  <c r="K61" i="75"/>
  <c r="L85" i="74"/>
  <c r="L64" i="74"/>
  <c r="L45" i="74"/>
  <c r="L29" i="74"/>
  <c r="L12" i="74"/>
  <c r="K41" i="73"/>
  <c r="J5" i="72"/>
  <c r="K73" i="70"/>
  <c r="K49" i="70"/>
  <c r="K27" i="70"/>
  <c r="K7" i="70"/>
  <c r="J39" i="69"/>
  <c r="J17" i="69"/>
  <c r="K78" i="68"/>
  <c r="K54" i="68"/>
  <c r="K42" i="68"/>
  <c r="K34" i="68"/>
  <c r="K26" i="68"/>
  <c r="K18" i="68"/>
  <c r="K10" i="68"/>
  <c r="I64" i="67"/>
  <c r="I56" i="67"/>
  <c r="I48" i="67"/>
  <c r="I40" i="67"/>
  <c r="I32" i="67"/>
  <c r="I24" i="67"/>
  <c r="I16" i="67"/>
  <c r="I4" i="67"/>
  <c r="I43" i="53"/>
  <c r="I34" i="53"/>
  <c r="I26" i="53"/>
  <c r="I13" i="53"/>
  <c r="I5" i="53"/>
  <c r="J16" i="59"/>
  <c r="J8" i="59"/>
  <c r="L60" i="57"/>
  <c r="L49" i="57"/>
  <c r="L41" i="57"/>
  <c r="L33" i="57"/>
  <c r="J51" i="56"/>
  <c r="J43" i="56"/>
  <c r="J35" i="56"/>
  <c r="J27" i="56"/>
  <c r="J19" i="56"/>
  <c r="J11" i="56"/>
  <c r="J3" i="56"/>
  <c r="I19" i="55"/>
  <c r="I11" i="55"/>
  <c r="I3" i="55"/>
  <c r="K91" i="54"/>
  <c r="K83" i="54"/>
  <c r="K73" i="54"/>
  <c r="K65" i="54"/>
  <c r="K57" i="54"/>
  <c r="K49" i="54"/>
  <c r="K41" i="54"/>
  <c r="K33" i="54"/>
  <c r="K25" i="54"/>
  <c r="K17" i="54"/>
  <c r="K9" i="54"/>
  <c r="I71" i="39"/>
  <c r="I67" i="39"/>
  <c r="I63" i="39"/>
  <c r="I59" i="39"/>
  <c r="I54" i="39"/>
  <c r="I50" i="39"/>
  <c r="I46" i="39"/>
  <c r="I42" i="39"/>
  <c r="I38" i="39"/>
  <c r="I34" i="39"/>
  <c r="I30" i="39"/>
  <c r="I26" i="39"/>
  <c r="I16" i="39"/>
  <c r="I12" i="39"/>
  <c r="I8" i="39"/>
  <c r="K53" i="75"/>
  <c r="L83" i="74"/>
  <c r="L61" i="74"/>
  <c r="L43" i="74"/>
  <c r="L27" i="74"/>
  <c r="L8" i="74"/>
  <c r="K33" i="73"/>
  <c r="J32" i="71"/>
  <c r="K67" i="70"/>
  <c r="K47" i="70"/>
  <c r="K25" i="70"/>
  <c r="K3" i="70"/>
  <c r="J37" i="69"/>
  <c r="J15" i="69"/>
  <c r="K72" i="68"/>
  <c r="K52" i="68"/>
  <c r="K41" i="68"/>
  <c r="K33" i="68"/>
  <c r="K25" i="68"/>
  <c r="K17" i="68"/>
  <c r="K9" i="68"/>
  <c r="I63" i="67"/>
  <c r="I55" i="67"/>
  <c r="I47" i="67"/>
  <c r="I39" i="67"/>
  <c r="I31" i="67"/>
  <c r="I23" i="67"/>
  <c r="I15" i="67"/>
  <c r="I50" i="53"/>
  <c r="I41" i="53"/>
  <c r="I33" i="53"/>
  <c r="I25" i="53"/>
  <c r="I12" i="53"/>
  <c r="I4" i="53"/>
  <c r="J15" i="59"/>
  <c r="J7" i="59"/>
  <c r="L59" i="57"/>
  <c r="L48" i="57"/>
  <c r="L40" i="57"/>
  <c r="L32" i="57"/>
  <c r="J50" i="56"/>
  <c r="J42" i="56"/>
  <c r="J34" i="56"/>
  <c r="J26" i="56"/>
  <c r="J18" i="56"/>
  <c r="J10" i="56"/>
  <c r="I26" i="55"/>
  <c r="I18" i="55"/>
  <c r="I10" i="55"/>
  <c r="K98" i="54"/>
  <c r="K90" i="54"/>
  <c r="K82" i="54"/>
  <c r="K72" i="54"/>
  <c r="K64" i="54"/>
  <c r="K56" i="54"/>
  <c r="K48" i="54"/>
  <c r="K40" i="54"/>
  <c r="K32" i="54"/>
  <c r="K24" i="54"/>
  <c r="K16" i="54"/>
  <c r="K8" i="54"/>
  <c r="J70" i="39"/>
  <c r="J66" i="39"/>
  <c r="J62" i="39"/>
  <c r="J57" i="39"/>
  <c r="J53" i="39"/>
  <c r="J49" i="39"/>
  <c r="J45" i="39"/>
  <c r="J41" i="39"/>
  <c r="J37" i="39"/>
  <c r="J33" i="39"/>
  <c r="J29" i="39"/>
  <c r="J25" i="39"/>
  <c r="J15" i="39"/>
  <c r="J11" i="39"/>
  <c r="J7" i="39"/>
  <c r="K36" i="45"/>
  <c r="K45" i="75"/>
  <c r="L81" i="74"/>
  <c r="L59" i="74"/>
  <c r="L41" i="74"/>
  <c r="L25" i="74"/>
  <c r="L6" i="74"/>
  <c r="K25" i="73"/>
  <c r="J24" i="71"/>
  <c r="K65" i="70"/>
  <c r="K43" i="70"/>
  <c r="K23" i="70"/>
  <c r="J55" i="69"/>
  <c r="J33" i="69"/>
  <c r="J13" i="69"/>
  <c r="K70" i="68"/>
  <c r="K51" i="68"/>
  <c r="K40" i="68"/>
  <c r="K32" i="68"/>
  <c r="K24" i="68"/>
  <c r="K16" i="68"/>
  <c r="K8" i="68"/>
  <c r="I62" i="67"/>
  <c r="I54" i="67"/>
  <c r="I46" i="67"/>
  <c r="I38" i="67"/>
  <c r="I30" i="67"/>
  <c r="I22" i="67"/>
  <c r="I14" i="67"/>
  <c r="I49" i="53"/>
  <c r="I40" i="53"/>
  <c r="I32" i="53"/>
  <c r="I24" i="53"/>
  <c r="I11" i="53"/>
  <c r="J22" i="59"/>
  <c r="J14" i="59"/>
  <c r="J6" i="59"/>
  <c r="L58" i="57"/>
  <c r="L47" i="57"/>
  <c r="L39" i="57"/>
  <c r="L18" i="57"/>
  <c r="J49" i="56"/>
  <c r="J41" i="56"/>
  <c r="J33" i="56"/>
  <c r="J25" i="56"/>
  <c r="J17" i="56"/>
  <c r="J9" i="56"/>
  <c r="I25" i="55"/>
  <c r="I17" i="55"/>
  <c r="I9" i="55"/>
  <c r="K97" i="54"/>
  <c r="K89" i="54"/>
  <c r="K81" i="54"/>
  <c r="K71" i="54"/>
  <c r="K63" i="54"/>
  <c r="K55" i="54"/>
  <c r="K47" i="54"/>
  <c r="K39" i="54"/>
  <c r="K31" i="54"/>
  <c r="K23" i="54"/>
  <c r="K15" i="54"/>
  <c r="K7" i="54"/>
  <c r="I70" i="39"/>
  <c r="I66" i="39"/>
  <c r="I62" i="39"/>
  <c r="I57" i="39"/>
  <c r="I53" i="39"/>
  <c r="I49" i="39"/>
  <c r="I45" i="39"/>
  <c r="I41" i="39"/>
  <c r="I37" i="39"/>
  <c r="I33" i="39"/>
  <c r="I29" i="39"/>
  <c r="I25" i="39"/>
  <c r="I15" i="39"/>
  <c r="I11" i="39"/>
  <c r="I7" i="39"/>
  <c r="K37" i="75"/>
  <c r="L79" i="74"/>
  <c r="L56" i="74"/>
  <c r="L39" i="74"/>
  <c r="L23" i="74"/>
  <c r="K83" i="73"/>
  <c r="K17" i="73"/>
  <c r="J16" i="71"/>
  <c r="K63" i="70"/>
  <c r="K41" i="70"/>
  <c r="K19" i="70"/>
  <c r="J53" i="69"/>
  <c r="J31" i="69"/>
  <c r="J9" i="69"/>
  <c r="K68" i="68"/>
  <c r="K50" i="68"/>
  <c r="K39" i="68"/>
  <c r="K31" i="68"/>
  <c r="K23" i="68"/>
  <c r="K15" i="68"/>
  <c r="K7" i="68"/>
  <c r="I61" i="67"/>
  <c r="I53" i="67"/>
  <c r="I45" i="67"/>
  <c r="I37" i="67"/>
  <c r="I29" i="67"/>
  <c r="I21" i="67"/>
  <c r="I13" i="67"/>
  <c r="I48" i="53"/>
  <c r="I39" i="53"/>
  <c r="I31" i="53"/>
  <c r="I18" i="53"/>
  <c r="I10" i="53"/>
  <c r="J21" i="59"/>
  <c r="J13" i="59"/>
  <c r="J5" i="59"/>
  <c r="L57" i="57"/>
  <c r="L46" i="57"/>
  <c r="L38" i="57"/>
  <c r="L17" i="57"/>
  <c r="J48" i="56"/>
  <c r="J40" i="56"/>
  <c r="J32" i="56"/>
  <c r="J24" i="56"/>
  <c r="J16" i="56"/>
  <c r="J8" i="56"/>
  <c r="I24" i="55"/>
  <c r="I16" i="55"/>
  <c r="I8" i="55"/>
  <c r="K96" i="54"/>
  <c r="K88" i="54"/>
  <c r="K79" i="54"/>
  <c r="K70" i="54"/>
  <c r="K62" i="54"/>
  <c r="K54" i="54"/>
  <c r="K46" i="54"/>
  <c r="K38" i="54"/>
  <c r="K30" i="54"/>
  <c r="K22" i="54"/>
  <c r="K14" i="54"/>
  <c r="K6" i="54"/>
  <c r="J69" i="39"/>
  <c r="J65" i="39"/>
  <c r="J61" i="39"/>
  <c r="J56" i="39"/>
  <c r="J52" i="39"/>
  <c r="J48" i="39"/>
  <c r="J44" i="39"/>
  <c r="J40" i="39"/>
  <c r="J36" i="39"/>
  <c r="J32" i="39"/>
  <c r="J28" i="39"/>
  <c r="J18" i="39"/>
  <c r="J14" i="39"/>
  <c r="J10" i="39"/>
  <c r="J6" i="39"/>
  <c r="K29" i="75"/>
  <c r="L77" i="74"/>
  <c r="L53" i="74"/>
  <c r="L37" i="74"/>
  <c r="L21" i="74"/>
  <c r="K74" i="73"/>
  <c r="K9" i="73"/>
  <c r="J8" i="71"/>
  <c r="K59" i="70"/>
  <c r="K39" i="70"/>
  <c r="K17" i="70"/>
  <c r="J49" i="69"/>
  <c r="J29" i="69"/>
  <c r="J7" i="69"/>
  <c r="K64" i="68"/>
  <c r="K48" i="68"/>
  <c r="K38" i="68"/>
  <c r="K30" i="68"/>
  <c r="K22" i="68"/>
  <c r="K14" i="68"/>
  <c r="K6" i="68"/>
  <c r="I60" i="67"/>
  <c r="I52" i="67"/>
  <c r="I44" i="67"/>
  <c r="I36" i="67"/>
  <c r="I28" i="67"/>
  <c r="I20" i="67"/>
  <c r="I12" i="67"/>
  <c r="I47" i="53"/>
  <c r="I38" i="53"/>
  <c r="I30" i="53"/>
  <c r="I17" i="53"/>
  <c r="I9" i="53"/>
  <c r="J20" i="59"/>
  <c r="J12" i="59"/>
  <c r="J4" i="59"/>
  <c r="L64" i="57"/>
  <c r="L56" i="57"/>
  <c r="L45" i="57"/>
  <c r="L37" i="57"/>
  <c r="L16" i="57"/>
  <c r="J47" i="56"/>
  <c r="J39" i="56"/>
  <c r="J31" i="56"/>
  <c r="J23" i="56"/>
  <c r="J15" i="56"/>
  <c r="J7" i="56"/>
  <c r="I23" i="55"/>
  <c r="I15" i="55"/>
  <c r="I7" i="55"/>
  <c r="K95" i="54"/>
  <c r="K87" i="54"/>
  <c r="K78" i="54"/>
  <c r="K69" i="54"/>
  <c r="K61" i="54"/>
  <c r="K53" i="54"/>
  <c r="K45" i="54"/>
  <c r="K37" i="54"/>
  <c r="K29" i="54"/>
  <c r="K21" i="54"/>
  <c r="K13" i="54"/>
  <c r="K5" i="54"/>
  <c r="I69" i="39"/>
  <c r="I65" i="39"/>
  <c r="I61" i="39"/>
  <c r="I56" i="39"/>
  <c r="I52" i="39"/>
  <c r="I48" i="39"/>
  <c r="I44" i="39"/>
  <c r="I40" i="39"/>
  <c r="I36" i="39"/>
  <c r="I32" i="39"/>
  <c r="I28" i="39"/>
  <c r="I18" i="39"/>
  <c r="I14" i="39"/>
  <c r="I10" i="39"/>
  <c r="I6" i="39"/>
  <c r="K21" i="75"/>
  <c r="L19" i="74"/>
  <c r="K57" i="70"/>
  <c r="J25" i="69"/>
  <c r="K37" i="68"/>
  <c r="K5" i="68"/>
  <c r="I35" i="67"/>
  <c r="I46" i="53"/>
  <c r="I8" i="53"/>
  <c r="L63" i="57"/>
  <c r="L15" i="57"/>
  <c r="J22" i="56"/>
  <c r="I14" i="55"/>
  <c r="K76" i="54"/>
  <c r="K44" i="54"/>
  <c r="K12" i="54"/>
  <c r="J60" i="39"/>
  <c r="J43" i="39"/>
  <c r="J27" i="39"/>
  <c r="J5" i="39"/>
  <c r="J34" i="45"/>
  <c r="J30" i="45"/>
  <c r="J26" i="45"/>
  <c r="J22" i="45"/>
  <c r="J18" i="45"/>
  <c r="J14" i="45"/>
  <c r="J10" i="45"/>
  <c r="J6" i="45"/>
  <c r="K77" i="44"/>
  <c r="K103" i="44"/>
  <c r="K99" i="44"/>
  <c r="K95" i="44"/>
  <c r="K13" i="75"/>
  <c r="L17" i="74"/>
  <c r="K55" i="70"/>
  <c r="J23" i="69"/>
  <c r="K36" i="68"/>
  <c r="K4" i="68"/>
  <c r="I34" i="67"/>
  <c r="I45" i="53"/>
  <c r="I7" i="53"/>
  <c r="L62" i="57"/>
  <c r="L8" i="57"/>
  <c r="J21" i="56"/>
  <c r="I13" i="55"/>
  <c r="K75" i="54"/>
  <c r="K43" i="54"/>
  <c r="L73" i="74"/>
  <c r="K65" i="73"/>
  <c r="K35" i="70"/>
  <c r="J5" i="69"/>
  <c r="K29" i="68"/>
  <c r="I59" i="67"/>
  <c r="I27" i="67"/>
  <c r="I37" i="53"/>
  <c r="J19" i="59"/>
  <c r="L55" i="57"/>
  <c r="J46" i="56"/>
  <c r="J14" i="56"/>
  <c r="I6" i="55"/>
  <c r="K68" i="54"/>
  <c r="K36" i="54"/>
  <c r="K4" i="54"/>
  <c r="J55" i="39"/>
  <c r="J39" i="39"/>
  <c r="J17" i="39"/>
  <c r="J4" i="39"/>
  <c r="J33" i="45"/>
  <c r="J29" i="45"/>
  <c r="J25" i="45"/>
  <c r="J21" i="45"/>
  <c r="J17" i="45"/>
  <c r="J13" i="45"/>
  <c r="J9" i="45"/>
  <c r="J5" i="45"/>
  <c r="K102" i="44"/>
  <c r="K98" i="44"/>
  <c r="K94" i="44"/>
  <c r="K90" i="44"/>
  <c r="K86" i="44"/>
  <c r="K82" i="44"/>
  <c r="K78" i="44"/>
  <c r="K72" i="44"/>
  <c r="K68" i="44"/>
  <c r="K64" i="44"/>
  <c r="K59" i="44"/>
  <c r="K55" i="44"/>
  <c r="K51" i="44"/>
  <c r="K47" i="44"/>
  <c r="K42" i="44"/>
  <c r="K38" i="44"/>
  <c r="K34" i="44"/>
  <c r="K30" i="44"/>
  <c r="K26" i="44"/>
  <c r="K22" i="44"/>
  <c r="K18" i="44"/>
  <c r="K14" i="44"/>
  <c r="K10" i="44"/>
  <c r="K6" i="44"/>
  <c r="L73" i="43"/>
  <c r="L69" i="43"/>
  <c r="L65" i="43"/>
  <c r="L61" i="43"/>
  <c r="L57" i="43"/>
  <c r="L47" i="43"/>
  <c r="L43" i="43"/>
  <c r="L39" i="43"/>
  <c r="L35" i="43"/>
  <c r="L18" i="43"/>
  <c r="L8" i="43"/>
  <c r="J75" i="42"/>
  <c r="J71" i="42"/>
  <c r="J67" i="42"/>
  <c r="J63" i="42"/>
  <c r="J59" i="42"/>
  <c r="J55" i="42"/>
  <c r="J51" i="42"/>
  <c r="J47" i="42"/>
  <c r="J43" i="42"/>
  <c r="J39" i="42"/>
  <c r="J35" i="42"/>
  <c r="J31" i="42"/>
  <c r="J27" i="42"/>
  <c r="J23" i="42"/>
  <c r="J19" i="42"/>
  <c r="J15" i="42"/>
  <c r="J11" i="42"/>
  <c r="J7" i="42"/>
  <c r="J3" i="42"/>
  <c r="K97" i="44"/>
  <c r="L69" i="74"/>
  <c r="K57" i="73"/>
  <c r="K33" i="70"/>
  <c r="K82" i="68"/>
  <c r="K28" i="68"/>
  <c r="I58" i="67"/>
  <c r="I26" i="67"/>
  <c r="I36" i="53"/>
  <c r="J18" i="59"/>
  <c r="L54" i="57"/>
  <c r="J45" i="56"/>
  <c r="J13" i="56"/>
  <c r="I5" i="55"/>
  <c r="K67" i="54"/>
  <c r="K35" i="54"/>
  <c r="K3" i="54"/>
  <c r="I55" i="39"/>
  <c r="I39" i="39"/>
  <c r="I17" i="39"/>
  <c r="I4" i="39"/>
  <c r="K32" i="45"/>
  <c r="K28" i="45"/>
  <c r="K24" i="45"/>
  <c r="K20" i="45"/>
  <c r="K16" i="45"/>
  <c r="K12" i="45"/>
  <c r="K8" i="45"/>
  <c r="K4" i="45"/>
  <c r="L105" i="44"/>
  <c r="L101" i="44"/>
  <c r="L97" i="44"/>
  <c r="L93" i="44"/>
  <c r="L89" i="44"/>
  <c r="L85" i="44"/>
  <c r="L81" i="44"/>
  <c r="L75" i="44"/>
  <c r="L71" i="44"/>
  <c r="L67" i="44"/>
  <c r="L62" i="44"/>
  <c r="L58" i="44"/>
  <c r="L54" i="44"/>
  <c r="L50" i="44"/>
  <c r="L45" i="44"/>
  <c r="L41" i="44"/>
  <c r="L37" i="44"/>
  <c r="L33" i="44"/>
  <c r="L29" i="44"/>
  <c r="L25" i="44"/>
  <c r="L21" i="44"/>
  <c r="L17" i="44"/>
  <c r="L13" i="44"/>
  <c r="L9" i="44"/>
  <c r="L5" i="44"/>
  <c r="M72" i="43"/>
  <c r="M68" i="43"/>
  <c r="M64" i="43"/>
  <c r="M60" i="43"/>
  <c r="M50" i="43"/>
  <c r="M46" i="43"/>
  <c r="M42" i="43"/>
  <c r="M38" i="43"/>
  <c r="M34" i="43"/>
  <c r="M17" i="43"/>
  <c r="K78" i="42"/>
  <c r="K74" i="42"/>
  <c r="K70" i="42"/>
  <c r="K66" i="42"/>
  <c r="K62" i="42"/>
  <c r="K58" i="42"/>
  <c r="K54" i="42"/>
  <c r="K50" i="42"/>
  <c r="K46" i="42"/>
  <c r="K42" i="42"/>
  <c r="K38" i="42"/>
  <c r="K34" i="42"/>
  <c r="K30" i="42"/>
  <c r="K26" i="42"/>
  <c r="K22" i="42"/>
  <c r="K18" i="42"/>
  <c r="K14" i="42"/>
  <c r="K10" i="42"/>
  <c r="K6" i="42"/>
  <c r="K93" i="44"/>
  <c r="L51" i="74"/>
  <c r="J29" i="72"/>
  <c r="K15" i="70"/>
  <c r="K62" i="68"/>
  <c r="K21" i="68"/>
  <c r="I51" i="67"/>
  <c r="I19" i="67"/>
  <c r="I29" i="53"/>
  <c r="J11" i="59"/>
  <c r="L44" i="57"/>
  <c r="J38" i="56"/>
  <c r="J6" i="56"/>
  <c r="K94" i="54"/>
  <c r="K60" i="54"/>
  <c r="K28" i="54"/>
  <c r="J68" i="39"/>
  <c r="J51" i="39"/>
  <c r="J35" i="39"/>
  <c r="J13" i="39"/>
  <c r="J36" i="45"/>
  <c r="J32" i="45"/>
  <c r="J28" i="45"/>
  <c r="J24" i="45"/>
  <c r="J20" i="45"/>
  <c r="J16" i="45"/>
  <c r="J12" i="45"/>
  <c r="J8" i="45"/>
  <c r="J4" i="45"/>
  <c r="K105" i="44"/>
  <c r="K101" i="44"/>
  <c r="K89" i="44"/>
  <c r="K85" i="44"/>
  <c r="K81" i="44"/>
  <c r="L49" i="74"/>
  <c r="J21" i="72"/>
  <c r="K11" i="70"/>
  <c r="K60" i="68"/>
  <c r="K20" i="68"/>
  <c r="I50" i="67"/>
  <c r="I18" i="67"/>
  <c r="I28" i="53"/>
  <c r="J10" i="59"/>
  <c r="L43" i="57"/>
  <c r="J37" i="56"/>
  <c r="J5" i="56"/>
  <c r="K93" i="54"/>
  <c r="K59" i="54"/>
  <c r="K27" i="54"/>
  <c r="L35" i="74"/>
  <c r="K85" i="70"/>
  <c r="J47" i="69"/>
  <c r="K46" i="68"/>
  <c r="K13" i="68"/>
  <c r="I43" i="67"/>
  <c r="I11" i="67"/>
  <c r="I16" i="53"/>
  <c r="J3" i="59"/>
  <c r="L36" i="57"/>
  <c r="J30" i="56"/>
  <c r="I22" i="55"/>
  <c r="K86" i="54"/>
  <c r="K52" i="54"/>
  <c r="K20" i="54"/>
  <c r="J64" i="39"/>
  <c r="J47" i="39"/>
  <c r="J31" i="39"/>
  <c r="J9" i="39"/>
  <c r="J35" i="45"/>
  <c r="J31" i="45"/>
  <c r="J27" i="45"/>
  <c r="J23" i="45"/>
  <c r="J19" i="45"/>
  <c r="J15" i="45"/>
  <c r="J11" i="45"/>
  <c r="J7" i="45"/>
  <c r="J3" i="45"/>
  <c r="K104" i="44"/>
  <c r="K100" i="44"/>
  <c r="K96" i="44"/>
  <c r="K92" i="44"/>
  <c r="K88" i="44"/>
  <c r="K84" i="44"/>
  <c r="K80" i="44"/>
  <c r="K74" i="44"/>
  <c r="K70" i="44"/>
  <c r="K66" i="44"/>
  <c r="K61" i="44"/>
  <c r="K57" i="44"/>
  <c r="K53" i="44"/>
  <c r="K49" i="44"/>
  <c r="K44" i="44"/>
  <c r="K40" i="44"/>
  <c r="K36" i="44"/>
  <c r="K32" i="44"/>
  <c r="K28" i="44"/>
  <c r="K24" i="44"/>
  <c r="K20" i="44"/>
  <c r="K16" i="44"/>
  <c r="K12" i="44"/>
  <c r="K8" i="44"/>
  <c r="K4" i="44"/>
  <c r="L71" i="43"/>
  <c r="L67" i="43"/>
  <c r="L63" i="43"/>
  <c r="L59" i="43"/>
  <c r="L49" i="43"/>
  <c r="L45" i="43"/>
  <c r="L41" i="43"/>
  <c r="L37" i="43"/>
  <c r="L33" i="43"/>
  <c r="L16" i="43"/>
  <c r="J77" i="42"/>
  <c r="J73" i="42"/>
  <c r="J69" i="42"/>
  <c r="J65" i="42"/>
  <c r="J61" i="42"/>
  <c r="J57" i="42"/>
  <c r="J53" i="42"/>
  <c r="J49" i="42"/>
  <c r="J45" i="42"/>
  <c r="J41" i="42"/>
  <c r="J37" i="42"/>
  <c r="J33" i="42"/>
  <c r="J29" i="42"/>
  <c r="J25" i="42"/>
  <c r="J21" i="42"/>
  <c r="J17" i="42"/>
  <c r="J13" i="42"/>
  <c r="J9" i="42"/>
  <c r="J5" i="42"/>
  <c r="L33" i="74"/>
  <c r="K19" i="54"/>
  <c r="I35" i="39"/>
  <c r="K33" i="45"/>
  <c r="K22" i="45"/>
  <c r="K11" i="45"/>
  <c r="L96" i="44"/>
  <c r="L87" i="44"/>
  <c r="L79" i="44"/>
  <c r="K71" i="44"/>
  <c r="K65" i="44"/>
  <c r="L57" i="44"/>
  <c r="L51" i="44"/>
  <c r="L43" i="44"/>
  <c r="K37" i="44"/>
  <c r="K31" i="44"/>
  <c r="L24" i="44"/>
  <c r="L18" i="44"/>
  <c r="L11" i="44"/>
  <c r="K5" i="44"/>
  <c r="L70" i="43"/>
  <c r="M63" i="43"/>
  <c r="M57" i="43"/>
  <c r="M44" i="43"/>
  <c r="L38" i="43"/>
  <c r="L32" i="43"/>
  <c r="K77" i="42"/>
  <c r="K71" i="42"/>
  <c r="K64" i="42"/>
  <c r="J58" i="42"/>
  <c r="J52" i="42"/>
  <c r="K45" i="42"/>
  <c r="K39" i="42"/>
  <c r="K32" i="42"/>
  <c r="J26" i="42"/>
  <c r="J20" i="42"/>
  <c r="K13" i="42"/>
  <c r="K7" i="42"/>
  <c r="K11" i="54"/>
  <c r="K31" i="45"/>
  <c r="K21" i="45"/>
  <c r="L95" i="44"/>
  <c r="K79" i="44"/>
  <c r="L70" i="44"/>
  <c r="L56" i="44"/>
  <c r="K43" i="44"/>
  <c r="L30" i="44"/>
  <c r="K17" i="44"/>
  <c r="L4" i="44"/>
  <c r="M62" i="43"/>
  <c r="L44" i="43"/>
  <c r="M18" i="43"/>
  <c r="J70" i="42"/>
  <c r="K57" i="42"/>
  <c r="K44" i="42"/>
  <c r="K25" i="42"/>
  <c r="K83" i="70"/>
  <c r="I31" i="39"/>
  <c r="K10" i="45"/>
  <c r="K87" i="44"/>
  <c r="L64" i="44"/>
  <c r="K50" i="44"/>
  <c r="L36" i="44"/>
  <c r="L23" i="44"/>
  <c r="K11" i="44"/>
  <c r="M69" i="43"/>
  <c r="L50" i="43"/>
  <c r="M37" i="43"/>
  <c r="K76" i="42"/>
  <c r="J64" i="42"/>
  <c r="K51" i="42"/>
  <c r="J38" i="42"/>
  <c r="J45" i="69"/>
  <c r="I68" i="39"/>
  <c r="I27" i="39"/>
  <c r="K30" i="45"/>
  <c r="K19" i="45"/>
  <c r="K9" i="45"/>
  <c r="L104" i="44"/>
  <c r="L94" i="44"/>
  <c r="L86" i="44"/>
  <c r="L78" i="44"/>
  <c r="L69" i="44"/>
  <c r="K62" i="44"/>
  <c r="K56" i="44"/>
  <c r="L49" i="44"/>
  <c r="L42" i="44"/>
  <c r="L35" i="44"/>
  <c r="K29" i="44"/>
  <c r="K23" i="44"/>
  <c r="L16" i="44"/>
  <c r="L10" i="44"/>
  <c r="L3" i="44"/>
  <c r="L68" i="43"/>
  <c r="L62" i="43"/>
  <c r="M49" i="43"/>
  <c r="M43" i="43"/>
  <c r="M36" i="43"/>
  <c r="L17" i="43"/>
  <c r="J76" i="42"/>
  <c r="K69" i="42"/>
  <c r="K63" i="42"/>
  <c r="K56" i="42"/>
  <c r="J50" i="42"/>
  <c r="J44" i="42"/>
  <c r="K37" i="42"/>
  <c r="K31" i="42"/>
  <c r="K24" i="42"/>
  <c r="J18" i="42"/>
  <c r="J12" i="42"/>
  <c r="K5" i="42"/>
  <c r="J30" i="42"/>
  <c r="K17" i="42"/>
  <c r="K4" i="42"/>
  <c r="I51" i="39"/>
  <c r="K15" i="45"/>
  <c r="K83" i="44"/>
  <c r="K60" i="44"/>
  <c r="K33" i="44"/>
  <c r="L14" i="44"/>
  <c r="M59" i="43"/>
  <c r="M40" i="43"/>
  <c r="K73" i="42"/>
  <c r="J48" i="42"/>
  <c r="K28" i="42"/>
  <c r="K9" i="42"/>
  <c r="L38" i="44"/>
  <c r="M70" i="43"/>
  <c r="M32" i="43"/>
  <c r="K59" i="42"/>
  <c r="K27" i="42"/>
  <c r="K19" i="42"/>
  <c r="K44" i="68"/>
  <c r="L35" i="57"/>
  <c r="I64" i="39"/>
  <c r="I13" i="39"/>
  <c r="K29" i="45"/>
  <c r="K18" i="45"/>
  <c r="K7" i="45"/>
  <c r="L103" i="44"/>
  <c r="L92" i="44"/>
  <c r="L84" i="44"/>
  <c r="K75" i="44"/>
  <c r="K69" i="44"/>
  <c r="L61" i="44"/>
  <c r="L55" i="44"/>
  <c r="L48" i="44"/>
  <c r="K41" i="44"/>
  <c r="K35" i="44"/>
  <c r="L28" i="44"/>
  <c r="L22" i="44"/>
  <c r="L15" i="44"/>
  <c r="K9" i="44"/>
  <c r="K3" i="44"/>
  <c r="M67" i="43"/>
  <c r="M61" i="43"/>
  <c r="M48" i="43"/>
  <c r="L42" i="43"/>
  <c r="L36" i="43"/>
  <c r="M16" i="43"/>
  <c r="K75" i="42"/>
  <c r="K68" i="42"/>
  <c r="J62" i="42"/>
  <c r="J56" i="42"/>
  <c r="K49" i="42"/>
  <c r="K43" i="42"/>
  <c r="K36" i="42"/>
  <c r="J24" i="42"/>
  <c r="K11" i="42"/>
  <c r="I5" i="39"/>
  <c r="K5" i="45"/>
  <c r="L73" i="44"/>
  <c r="L53" i="44"/>
  <c r="K27" i="44"/>
  <c r="L72" i="43"/>
  <c r="L15" i="43"/>
  <c r="J54" i="42"/>
  <c r="K35" i="42"/>
  <c r="K3" i="42"/>
  <c r="L31" i="44"/>
  <c r="L64" i="43"/>
  <c r="J72" i="42"/>
  <c r="K33" i="42"/>
  <c r="J32" i="42"/>
  <c r="K12" i="68"/>
  <c r="J29" i="56"/>
  <c r="I60" i="39"/>
  <c r="I9" i="39"/>
  <c r="K27" i="45"/>
  <c r="K17" i="45"/>
  <c r="K6" i="45"/>
  <c r="L102" i="44"/>
  <c r="L91" i="44"/>
  <c r="L83" i="44"/>
  <c r="L74" i="44"/>
  <c r="L68" i="44"/>
  <c r="L60" i="44"/>
  <c r="K54" i="44"/>
  <c r="K48" i="44"/>
  <c r="L40" i="44"/>
  <c r="L34" i="44"/>
  <c r="L27" i="44"/>
  <c r="K21" i="44"/>
  <c r="K15" i="44"/>
  <c r="L8" i="44"/>
  <c r="M73" i="43"/>
  <c r="M66" i="43"/>
  <c r="L60" i="43"/>
  <c r="L48" i="43"/>
  <c r="M41" i="43"/>
  <c r="M35" i="43"/>
  <c r="M15" i="43"/>
  <c r="J74" i="42"/>
  <c r="J68" i="42"/>
  <c r="K61" i="42"/>
  <c r="K55" i="42"/>
  <c r="K48" i="42"/>
  <c r="J42" i="42"/>
  <c r="J36" i="42"/>
  <c r="K29" i="42"/>
  <c r="K23" i="42"/>
  <c r="K16" i="42"/>
  <c r="J10" i="42"/>
  <c r="J4" i="42"/>
  <c r="I21" i="55"/>
  <c r="K26" i="45"/>
  <c r="L100" i="44"/>
  <c r="K67" i="44"/>
  <c r="L47" i="44"/>
  <c r="L20" i="44"/>
  <c r="L66" i="43"/>
  <c r="L34" i="43"/>
  <c r="K60" i="42"/>
  <c r="K41" i="42"/>
  <c r="J16" i="42"/>
  <c r="K58" i="44"/>
  <c r="K19" i="44"/>
  <c r="M45" i="43"/>
  <c r="K65" i="42"/>
  <c r="J46" i="42"/>
  <c r="J14" i="42"/>
  <c r="J6" i="42"/>
  <c r="I42" i="67"/>
  <c r="K91" i="44"/>
  <c r="L39" i="44"/>
  <c r="L7" i="44"/>
  <c r="M47" i="43"/>
  <c r="K67" i="42"/>
  <c r="J22" i="42"/>
  <c r="K52" i="44"/>
  <c r="L6" i="44"/>
  <c r="M39" i="43"/>
  <c r="K52" i="42"/>
  <c r="K20" i="42"/>
  <c r="K12" i="42"/>
  <c r="I10" i="67"/>
  <c r="K85" i="54"/>
  <c r="I47" i="39"/>
  <c r="K35" i="45"/>
  <c r="K25" i="45"/>
  <c r="K14" i="45"/>
  <c r="K3" i="45"/>
  <c r="L99" i="44"/>
  <c r="L90" i="44"/>
  <c r="L82" i="44"/>
  <c r="K73" i="44"/>
  <c r="L66" i="44"/>
  <c r="L59" i="44"/>
  <c r="L52" i="44"/>
  <c r="K45" i="44"/>
  <c r="K39" i="44"/>
  <c r="L32" i="44"/>
  <c r="L26" i="44"/>
  <c r="L19" i="44"/>
  <c r="K13" i="44"/>
  <c r="K7" i="44"/>
  <c r="M71" i="43"/>
  <c r="M65" i="43"/>
  <c r="M58" i="43"/>
  <c r="L46" i="43"/>
  <c r="L40" i="43"/>
  <c r="M33" i="43"/>
  <c r="M8" i="43"/>
  <c r="K72" i="42"/>
  <c r="J66" i="42"/>
  <c r="J60" i="42"/>
  <c r="K53" i="42"/>
  <c r="K47" i="42"/>
  <c r="K40" i="42"/>
  <c r="J34" i="42"/>
  <c r="J28" i="42"/>
  <c r="K21" i="42"/>
  <c r="K15" i="42"/>
  <c r="K8" i="42"/>
  <c r="I15" i="53"/>
  <c r="K51" i="54"/>
  <c r="I43" i="39"/>
  <c r="K34" i="45"/>
  <c r="K23" i="45"/>
  <c r="K13" i="45"/>
  <c r="L77" i="44"/>
  <c r="L98" i="44"/>
  <c r="L88" i="44"/>
  <c r="L80" i="44"/>
  <c r="L72" i="44"/>
  <c r="L65" i="44"/>
  <c r="L44" i="44"/>
  <c r="K25" i="44"/>
  <c r="L12" i="44"/>
  <c r="L58" i="43"/>
  <c r="J78" i="42"/>
  <c r="J40" i="42"/>
  <c r="J8" i="42"/>
  <c r="L76" i="44"/>
  <c r="I24" i="41"/>
  <c r="I20" i="41"/>
  <c r="I16" i="41"/>
  <c r="I12" i="41"/>
  <c r="I8" i="41"/>
  <c r="I4" i="41"/>
  <c r="K94" i="40"/>
  <c r="K90" i="40"/>
  <c r="K86" i="40"/>
  <c r="K82" i="40"/>
  <c r="K76" i="40"/>
  <c r="K72" i="40"/>
  <c r="K68" i="40"/>
  <c r="K64" i="40"/>
  <c r="K60" i="40"/>
  <c r="K56" i="40"/>
  <c r="K52" i="40"/>
  <c r="K48" i="40"/>
  <c r="K44" i="40"/>
  <c r="K40" i="40"/>
  <c r="K36" i="40"/>
  <c r="K32" i="40"/>
  <c r="K28" i="40"/>
  <c r="K24" i="40"/>
  <c r="K20" i="40"/>
  <c r="K16" i="40"/>
  <c r="K12" i="40"/>
  <c r="K8" i="40"/>
  <c r="K4" i="40"/>
  <c r="I69" i="32"/>
  <c r="I61" i="32"/>
  <c r="I52" i="32"/>
  <c r="I44" i="32"/>
  <c r="I36" i="32"/>
  <c r="I28" i="32"/>
  <c r="I15" i="32"/>
  <c r="I7" i="32"/>
  <c r="J32" i="38"/>
  <c r="J24" i="38"/>
  <c r="J16" i="38"/>
  <c r="J8" i="38"/>
  <c r="K76" i="37"/>
  <c r="K99" i="37"/>
  <c r="K91" i="37"/>
  <c r="K83" i="37"/>
  <c r="K73" i="37"/>
  <c r="K65" i="37"/>
  <c r="K56" i="37"/>
  <c r="K48" i="37"/>
  <c r="K39" i="37"/>
  <c r="K31" i="37"/>
  <c r="K23" i="37"/>
  <c r="K15" i="37"/>
  <c r="K7" i="37"/>
  <c r="L70" i="36"/>
  <c r="L62" i="36"/>
  <c r="L48" i="36"/>
  <c r="L40" i="36"/>
  <c r="L32" i="36"/>
  <c r="J76" i="35"/>
  <c r="J68" i="35"/>
  <c r="J60" i="35"/>
  <c r="J52" i="35"/>
  <c r="J44" i="35"/>
  <c r="J36" i="35"/>
  <c r="J28" i="35"/>
  <c r="J20" i="35"/>
  <c r="J12" i="35"/>
  <c r="J4" i="35"/>
  <c r="I21" i="34"/>
  <c r="I13" i="34"/>
  <c r="I5" i="34"/>
  <c r="K94" i="33"/>
  <c r="K86" i="33"/>
  <c r="K76" i="33"/>
  <c r="K68" i="33"/>
  <c r="K60" i="33"/>
  <c r="K52" i="33"/>
  <c r="K44" i="33"/>
  <c r="K36" i="33"/>
  <c r="K28" i="33"/>
  <c r="K20" i="33"/>
  <c r="K12" i="33"/>
  <c r="J23" i="41"/>
  <c r="J19" i="41"/>
  <c r="J15" i="41"/>
  <c r="J11" i="41"/>
  <c r="J7" i="41"/>
  <c r="J3" i="41"/>
  <c r="L93" i="40"/>
  <c r="L89" i="40"/>
  <c r="L85" i="40"/>
  <c r="L81" i="40"/>
  <c r="L75" i="40"/>
  <c r="L71" i="40"/>
  <c r="L67" i="40"/>
  <c r="L63" i="40"/>
  <c r="L59" i="40"/>
  <c r="L55" i="40"/>
  <c r="L51" i="40"/>
  <c r="L47" i="40"/>
  <c r="L43" i="40"/>
  <c r="L39" i="40"/>
  <c r="L35" i="40"/>
  <c r="L31" i="40"/>
  <c r="L27" i="40"/>
  <c r="L23" i="40"/>
  <c r="L19" i="40"/>
  <c r="L15" i="40"/>
  <c r="L11" i="40"/>
  <c r="L7" i="40"/>
  <c r="L3" i="40"/>
  <c r="I68" i="32"/>
  <c r="I60" i="32"/>
  <c r="I51" i="32"/>
  <c r="I43" i="32"/>
  <c r="I35" i="32"/>
  <c r="I27" i="32"/>
  <c r="I14" i="32"/>
  <c r="I6" i="32"/>
  <c r="J31" i="38"/>
  <c r="J23" i="38"/>
  <c r="J15" i="38"/>
  <c r="J7" i="38"/>
  <c r="K98" i="37"/>
  <c r="K90" i="37"/>
  <c r="K82" i="37"/>
  <c r="K72" i="37"/>
  <c r="K64" i="37"/>
  <c r="K55" i="37"/>
  <c r="K47" i="37"/>
  <c r="K38" i="37"/>
  <c r="K30" i="37"/>
  <c r="K22" i="37"/>
  <c r="K14" i="37"/>
  <c r="K6" i="37"/>
  <c r="L69" i="36"/>
  <c r="L61" i="36"/>
  <c r="L47" i="36"/>
  <c r="L39" i="36"/>
  <c r="L18" i="36"/>
  <c r="J75" i="35"/>
  <c r="J67" i="35"/>
  <c r="J59" i="35"/>
  <c r="J51" i="35"/>
  <c r="J43" i="35"/>
  <c r="J35" i="35"/>
  <c r="J27" i="35"/>
  <c r="J19" i="35"/>
  <c r="J11" i="35"/>
  <c r="J3" i="35"/>
  <c r="I20" i="34"/>
  <c r="I12" i="34"/>
  <c r="I4" i="34"/>
  <c r="K93" i="33"/>
  <c r="K85" i="33"/>
  <c r="K75" i="33"/>
  <c r="K67" i="33"/>
  <c r="K59" i="33"/>
  <c r="K51" i="33"/>
  <c r="K43" i="33"/>
  <c r="K35" i="33"/>
  <c r="K27" i="33"/>
  <c r="K19" i="33"/>
  <c r="K11" i="33"/>
  <c r="K3" i="33"/>
  <c r="K76" i="44"/>
  <c r="I23" i="41"/>
  <c r="I19" i="41"/>
  <c r="I15" i="41"/>
  <c r="I11" i="41"/>
  <c r="I7" i="41"/>
  <c r="I3" i="41"/>
  <c r="K93" i="40"/>
  <c r="K89" i="40"/>
  <c r="K85" i="40"/>
  <c r="K81" i="40"/>
  <c r="K75" i="40"/>
  <c r="K71" i="40"/>
  <c r="K67" i="40"/>
  <c r="K63" i="40"/>
  <c r="K59" i="40"/>
  <c r="K55" i="40"/>
  <c r="K51" i="40"/>
  <c r="K47" i="40"/>
  <c r="K43" i="40"/>
  <c r="K39" i="40"/>
  <c r="K35" i="40"/>
  <c r="K31" i="40"/>
  <c r="K27" i="40"/>
  <c r="K23" i="40"/>
  <c r="K19" i="40"/>
  <c r="K15" i="40"/>
  <c r="K11" i="40"/>
  <c r="K7" i="40"/>
  <c r="K3" i="40"/>
  <c r="I67" i="32"/>
  <c r="I59" i="32"/>
  <c r="I50" i="32"/>
  <c r="I73" i="32" s="1"/>
  <c r="I42" i="32"/>
  <c r="I34" i="32"/>
  <c r="I26" i="32"/>
  <c r="I13" i="32"/>
  <c r="I5" i="32"/>
  <c r="J30" i="38"/>
  <c r="J22" i="38"/>
  <c r="J14" i="38"/>
  <c r="J6" i="38"/>
  <c r="K105" i="37"/>
  <c r="K97" i="37"/>
  <c r="K89" i="37"/>
  <c r="K81" i="37"/>
  <c r="K71" i="37"/>
  <c r="K62" i="37"/>
  <c r="K54" i="37"/>
  <c r="K45" i="37"/>
  <c r="K37" i="37"/>
  <c r="K29" i="37"/>
  <c r="K21" i="37"/>
  <c r="K13" i="37"/>
  <c r="K5" i="37"/>
  <c r="L68" i="36"/>
  <c r="L60" i="36"/>
  <c r="L46" i="36"/>
  <c r="L38" i="36"/>
  <c r="L17" i="36"/>
  <c r="J74" i="35"/>
  <c r="J66" i="35"/>
  <c r="J58" i="35"/>
  <c r="J50" i="35"/>
  <c r="J42" i="35"/>
  <c r="J34" i="35"/>
  <c r="J26" i="35"/>
  <c r="J18" i="35"/>
  <c r="J10" i="35"/>
  <c r="I19" i="34"/>
  <c r="I11" i="34"/>
  <c r="I3" i="34"/>
  <c r="K92" i="33"/>
  <c r="K84" i="33"/>
  <c r="K74" i="33"/>
  <c r="K66" i="33"/>
  <c r="K58" i="33"/>
  <c r="K50" i="33"/>
  <c r="K42" i="33"/>
  <c r="K34" i="33"/>
  <c r="K26" i="33"/>
  <c r="K18" i="33"/>
  <c r="K10" i="33"/>
  <c r="J26" i="41"/>
  <c r="J22" i="41"/>
  <c r="J18" i="41"/>
  <c r="J14" i="41"/>
  <c r="J10" i="41"/>
  <c r="J6" i="41"/>
  <c r="L96" i="40"/>
  <c r="L92" i="40"/>
  <c r="L88" i="40"/>
  <c r="L84" i="40"/>
  <c r="L79" i="40"/>
  <c r="L74" i="40"/>
  <c r="L70" i="40"/>
  <c r="L66" i="40"/>
  <c r="L62" i="40"/>
  <c r="L58" i="40"/>
  <c r="L54" i="40"/>
  <c r="L50" i="40"/>
  <c r="L46" i="40"/>
  <c r="L42" i="40"/>
  <c r="L38" i="40"/>
  <c r="L34" i="40"/>
  <c r="L30" i="40"/>
  <c r="L26" i="40"/>
  <c r="L22" i="40"/>
  <c r="L18" i="40"/>
  <c r="L14" i="40"/>
  <c r="L10" i="40"/>
  <c r="L6" i="40"/>
  <c r="I66" i="32"/>
  <c r="I57" i="32"/>
  <c r="I49" i="32"/>
  <c r="I41" i="32"/>
  <c r="I33" i="32"/>
  <c r="I25" i="32"/>
  <c r="I12" i="32"/>
  <c r="I4" i="32"/>
  <c r="J29" i="38"/>
  <c r="J21" i="38"/>
  <c r="J13" i="38"/>
  <c r="J5" i="38"/>
  <c r="K104" i="37"/>
  <c r="K96" i="37"/>
  <c r="K88" i="37"/>
  <c r="K80" i="37"/>
  <c r="K70" i="37"/>
  <c r="K61" i="37"/>
  <c r="K53" i="37"/>
  <c r="K44" i="37"/>
  <c r="K36" i="37"/>
  <c r="K28" i="37"/>
  <c r="K20" i="37"/>
  <c r="K12" i="37"/>
  <c r="K4" i="37"/>
  <c r="L67" i="36"/>
  <c r="L59" i="36"/>
  <c r="L45" i="36"/>
  <c r="L37" i="36"/>
  <c r="L16" i="36"/>
  <c r="J73" i="35"/>
  <c r="J65" i="35"/>
  <c r="J57" i="35"/>
  <c r="J49" i="35"/>
  <c r="J41" i="35"/>
  <c r="J33" i="35"/>
  <c r="J25" i="35"/>
  <c r="J17" i="35"/>
  <c r="J9" i="35"/>
  <c r="I26" i="34"/>
  <c r="I18" i="34"/>
  <c r="I10" i="34"/>
  <c r="K91" i="33"/>
  <c r="K83" i="33"/>
  <c r="K73" i="33"/>
  <c r="K65" i="33"/>
  <c r="K57" i="33"/>
  <c r="K49" i="33"/>
  <c r="K41" i="33"/>
  <c r="I26" i="41"/>
  <c r="I22" i="41"/>
  <c r="I18" i="41"/>
  <c r="I14" i="41"/>
  <c r="I10" i="41"/>
  <c r="I6" i="41"/>
  <c r="K96" i="40"/>
  <c r="K92" i="40"/>
  <c r="K88" i="40"/>
  <c r="K84" i="40"/>
  <c r="K79" i="40"/>
  <c r="K74" i="40"/>
  <c r="K70" i="40"/>
  <c r="K66" i="40"/>
  <c r="K62" i="40"/>
  <c r="K58" i="40"/>
  <c r="K54" i="40"/>
  <c r="K50" i="40"/>
  <c r="K46" i="40"/>
  <c r="K42" i="40"/>
  <c r="K38" i="40"/>
  <c r="K34" i="40"/>
  <c r="K30" i="40"/>
  <c r="K26" i="40"/>
  <c r="K22" i="40"/>
  <c r="K18" i="40"/>
  <c r="K14" i="40"/>
  <c r="K10" i="40"/>
  <c r="K6" i="40"/>
  <c r="I65" i="32"/>
  <c r="I56" i="32"/>
  <c r="I48" i="32"/>
  <c r="I40" i="32"/>
  <c r="I32" i="32"/>
  <c r="I24" i="32"/>
  <c r="I11" i="32"/>
  <c r="J36" i="38"/>
  <c r="J28" i="38"/>
  <c r="J20" i="38"/>
  <c r="J12" i="38"/>
  <c r="J4" i="38"/>
  <c r="K103" i="37"/>
  <c r="K95" i="37"/>
  <c r="K87" i="37"/>
  <c r="K79" i="37"/>
  <c r="K69" i="37"/>
  <c r="K60" i="37"/>
  <c r="K52" i="37"/>
  <c r="K43" i="37"/>
  <c r="K35" i="37"/>
  <c r="K27" i="37"/>
  <c r="K19" i="37"/>
  <c r="K11" i="37"/>
  <c r="K3" i="37"/>
  <c r="L66" i="36"/>
  <c r="L58" i="36"/>
  <c r="L44" i="36"/>
  <c r="L36" i="36"/>
  <c r="L15" i="36"/>
  <c r="J72" i="35"/>
  <c r="J64" i="35"/>
  <c r="J56" i="35"/>
  <c r="J48" i="35"/>
  <c r="J40" i="35"/>
  <c r="J32" i="35"/>
  <c r="J24" i="35"/>
  <c r="J16" i="35"/>
  <c r="J8" i="35"/>
  <c r="I25" i="34"/>
  <c r="I17" i="34"/>
  <c r="I9" i="34"/>
  <c r="K90" i="33"/>
  <c r="K82" i="33"/>
  <c r="K72" i="33"/>
  <c r="K64" i="33"/>
  <c r="K56" i="33"/>
  <c r="K48" i="33"/>
  <c r="K40" i="33"/>
  <c r="K32" i="33"/>
  <c r="K24" i="33"/>
  <c r="K16" i="33"/>
  <c r="K8" i="33"/>
  <c r="J25" i="41"/>
  <c r="J21" i="41"/>
  <c r="J17" i="41"/>
  <c r="J13" i="41"/>
  <c r="J9" i="41"/>
  <c r="J5" i="41"/>
  <c r="L95" i="40"/>
  <c r="L91" i="40"/>
  <c r="L87" i="40"/>
  <c r="L83" i="40"/>
  <c r="L78" i="40"/>
  <c r="L73" i="40"/>
  <c r="L69" i="40"/>
  <c r="L65" i="40"/>
  <c r="L61" i="40"/>
  <c r="L57" i="40"/>
  <c r="L53" i="40"/>
  <c r="L49" i="40"/>
  <c r="L45" i="40"/>
  <c r="L41" i="40"/>
  <c r="L37" i="40"/>
  <c r="L33" i="40"/>
  <c r="L29" i="40"/>
  <c r="L25" i="40"/>
  <c r="L21" i="40"/>
  <c r="L17" i="40"/>
  <c r="L13" i="40"/>
  <c r="L9" i="40"/>
  <c r="L5" i="40"/>
  <c r="I64" i="32"/>
  <c r="I55" i="32"/>
  <c r="I47" i="32"/>
  <c r="I39" i="32"/>
  <c r="I31" i="32"/>
  <c r="I18" i="32"/>
  <c r="I10" i="32"/>
  <c r="J35" i="38"/>
  <c r="J27" i="38"/>
  <c r="J19" i="38"/>
  <c r="J11" i="38"/>
  <c r="J3" i="38"/>
  <c r="K102" i="37"/>
  <c r="K94" i="37"/>
  <c r="K86" i="37"/>
  <c r="K78" i="37"/>
  <c r="K68" i="37"/>
  <c r="K59" i="37"/>
  <c r="K51" i="37"/>
  <c r="K42" i="37"/>
  <c r="K34" i="37"/>
  <c r="K26" i="37"/>
  <c r="K18" i="37"/>
  <c r="K10" i="37"/>
  <c r="L73" i="36"/>
  <c r="L65" i="36"/>
  <c r="L57" i="36"/>
  <c r="L43" i="36"/>
  <c r="L35" i="36"/>
  <c r="L8" i="36"/>
  <c r="J71" i="35"/>
  <c r="J63" i="35"/>
  <c r="J55" i="35"/>
  <c r="J47" i="35"/>
  <c r="J39" i="35"/>
  <c r="J31" i="35"/>
  <c r="J23" i="35"/>
  <c r="J15" i="35"/>
  <c r="J7" i="35"/>
  <c r="I24" i="34"/>
  <c r="I16" i="34"/>
  <c r="I8" i="34"/>
  <c r="K89" i="33"/>
  <c r="K81" i="33"/>
  <c r="K71" i="33"/>
  <c r="K63" i="33"/>
  <c r="K55" i="33"/>
  <c r="K47" i="33"/>
  <c r="K39" i="33"/>
  <c r="K31" i="33"/>
  <c r="K23" i="33"/>
  <c r="K15" i="33"/>
  <c r="K7" i="33"/>
  <c r="I25" i="41"/>
  <c r="I21" i="41"/>
  <c r="I17" i="41"/>
  <c r="I13" i="41"/>
  <c r="I9" i="41"/>
  <c r="I5" i="41"/>
  <c r="K95" i="40"/>
  <c r="K91" i="40"/>
  <c r="K87" i="40"/>
  <c r="K83" i="40"/>
  <c r="K78" i="40"/>
  <c r="K73" i="40"/>
  <c r="K69" i="40"/>
  <c r="K65" i="40"/>
  <c r="K61" i="40"/>
  <c r="K57" i="40"/>
  <c r="K53" i="40"/>
  <c r="K49" i="40"/>
  <c r="K45" i="40"/>
  <c r="K41" i="40"/>
  <c r="K37" i="40"/>
  <c r="K33" i="40"/>
  <c r="K29" i="40"/>
  <c r="K25" i="40"/>
  <c r="K21" i="40"/>
  <c r="K17" i="40"/>
  <c r="K13" i="40"/>
  <c r="K9" i="40"/>
  <c r="K5" i="40"/>
  <c r="I71" i="32"/>
  <c r="I63" i="32"/>
  <c r="I54" i="32"/>
  <c r="I46" i="32"/>
  <c r="I38" i="32"/>
  <c r="I30" i="32"/>
  <c r="I17" i="32"/>
  <c r="I9" i="32"/>
  <c r="J34" i="38"/>
  <c r="J26" i="38"/>
  <c r="J18" i="38"/>
  <c r="J10" i="38"/>
  <c r="K77" i="37"/>
  <c r="K101" i="37"/>
  <c r="K93" i="37"/>
  <c r="K85" i="37"/>
  <c r="K75" i="37"/>
  <c r="K67" i="37"/>
  <c r="K58" i="37"/>
  <c r="K50" i="37"/>
  <c r="K41" i="37"/>
  <c r="K33" i="37"/>
  <c r="K25" i="37"/>
  <c r="K17" i="37"/>
  <c r="K9" i="37"/>
  <c r="L72" i="36"/>
  <c r="L64" i="36"/>
  <c r="L50" i="36"/>
  <c r="L42" i="36"/>
  <c r="L34" i="36"/>
  <c r="J78" i="35"/>
  <c r="J70" i="35"/>
  <c r="J62" i="35"/>
  <c r="J54" i="35"/>
  <c r="J46" i="35"/>
  <c r="J38" i="35"/>
  <c r="J30" i="35"/>
  <c r="J22" i="35"/>
  <c r="J14" i="35"/>
  <c r="J6" i="35"/>
  <c r="I23" i="34"/>
  <c r="I15" i="34"/>
  <c r="I7" i="34"/>
  <c r="K96" i="33"/>
  <c r="K88" i="33"/>
  <c r="K79" i="33"/>
  <c r="K70" i="33"/>
  <c r="K62" i="33"/>
  <c r="K54" i="33"/>
  <c r="K46" i="33"/>
  <c r="K38" i="33"/>
  <c r="K30" i="33"/>
  <c r="K22" i="33"/>
  <c r="K14" i="33"/>
  <c r="K6" i="33"/>
  <c r="L20" i="40"/>
  <c r="I6" i="34"/>
  <c r="I52" i="25"/>
  <c r="J32" i="31"/>
  <c r="L82" i="40"/>
  <c r="L49" i="36"/>
  <c r="I68" i="25"/>
  <c r="I35" i="25"/>
  <c r="J31" i="31"/>
  <c r="L76" i="40"/>
  <c r="K40" i="37"/>
  <c r="I59" i="25"/>
  <c r="I26" i="25"/>
  <c r="J14" i="31"/>
  <c r="J22" i="31"/>
  <c r="J12" i="41"/>
  <c r="L72" i="40"/>
  <c r="L40" i="40"/>
  <c r="L8" i="40"/>
  <c r="I16" i="32"/>
  <c r="K100" i="37"/>
  <c r="K32" i="37"/>
  <c r="L33" i="36"/>
  <c r="J21" i="35"/>
  <c r="K78" i="33"/>
  <c r="K25" i="33"/>
  <c r="I66" i="25"/>
  <c r="I57" i="25"/>
  <c r="I49" i="25"/>
  <c r="I41" i="25"/>
  <c r="I33" i="25"/>
  <c r="I25" i="25"/>
  <c r="I12" i="25"/>
  <c r="I4" i="25"/>
  <c r="J29" i="31"/>
  <c r="J21" i="31"/>
  <c r="J8" i="41"/>
  <c r="L68" i="40"/>
  <c r="L36" i="40"/>
  <c r="L4" i="40"/>
  <c r="I8" i="32"/>
  <c r="K92" i="37"/>
  <c r="K24" i="37"/>
  <c r="J77" i="35"/>
  <c r="J13" i="35"/>
  <c r="K69" i="33"/>
  <c r="K21" i="33"/>
  <c r="I65" i="25"/>
  <c r="I75" i="25" s="1"/>
  <c r="I56" i="25"/>
  <c r="I48" i="25"/>
  <c r="I40" i="25"/>
  <c r="I32" i="25"/>
  <c r="I24" i="25"/>
  <c r="I11" i="25"/>
  <c r="J36" i="31"/>
  <c r="J28" i="31"/>
  <c r="J20" i="31"/>
  <c r="J12" i="31"/>
  <c r="J4" i="31"/>
  <c r="L24" i="40"/>
  <c r="K66" i="37"/>
  <c r="I14" i="34"/>
  <c r="I70" i="25"/>
  <c r="I45" i="25"/>
  <c r="I16" i="25"/>
  <c r="J25" i="31"/>
  <c r="J24" i="41"/>
  <c r="K57" i="37"/>
  <c r="K37" i="33"/>
  <c r="I61" i="25"/>
  <c r="I28" i="25"/>
  <c r="J24" i="31"/>
  <c r="J20" i="41"/>
  <c r="J37" i="35"/>
  <c r="K4" i="33"/>
  <c r="I43" i="25"/>
  <c r="I6" i="25"/>
  <c r="J7" i="31"/>
  <c r="L12" i="40"/>
  <c r="L41" i="36"/>
  <c r="K29" i="33"/>
  <c r="I42" i="25"/>
  <c r="I5" i="25"/>
  <c r="J5" i="31"/>
  <c r="J4" i="41"/>
  <c r="L64" i="40"/>
  <c r="L32" i="40"/>
  <c r="I70" i="32"/>
  <c r="J33" i="38"/>
  <c r="K84" i="37"/>
  <c r="K16" i="37"/>
  <c r="J69" i="35"/>
  <c r="J5" i="35"/>
  <c r="K61" i="33"/>
  <c r="K17" i="33"/>
  <c r="I64" i="25"/>
  <c r="I55" i="25"/>
  <c r="I47" i="25"/>
  <c r="I39" i="25"/>
  <c r="I31" i="25"/>
  <c r="I18" i="25"/>
  <c r="I10" i="25"/>
  <c r="J35" i="31"/>
  <c r="J27" i="31"/>
  <c r="J19" i="31"/>
  <c r="J11" i="31"/>
  <c r="J3" i="31"/>
  <c r="L56" i="40"/>
  <c r="I53" i="32"/>
  <c r="L71" i="36"/>
  <c r="K9" i="33"/>
  <c r="I53" i="25"/>
  <c r="I29" i="25"/>
  <c r="J33" i="31"/>
  <c r="J9" i="31"/>
  <c r="L52" i="40"/>
  <c r="J9" i="38"/>
  <c r="J45" i="35"/>
  <c r="K5" i="33"/>
  <c r="I44" i="25"/>
  <c r="I15" i="25"/>
  <c r="J16" i="31"/>
  <c r="L16" i="40"/>
  <c r="I37" i="32"/>
  <c r="K95" i="33"/>
  <c r="I60" i="25"/>
  <c r="I14" i="25"/>
  <c r="J23" i="31"/>
  <c r="J16" i="41"/>
  <c r="J29" i="35"/>
  <c r="I67" i="25"/>
  <c r="I34" i="25"/>
  <c r="J30" i="31"/>
  <c r="J13" i="31"/>
  <c r="L94" i="40"/>
  <c r="L60" i="40"/>
  <c r="L28" i="40"/>
  <c r="I62" i="32"/>
  <c r="J25" i="38"/>
  <c r="K74" i="37"/>
  <c r="K8" i="37"/>
  <c r="J61" i="35"/>
  <c r="I22" i="34"/>
  <c r="K53" i="33"/>
  <c r="K13" i="33"/>
  <c r="I71" i="25"/>
  <c r="I63" i="25"/>
  <c r="I54" i="25"/>
  <c r="I46" i="25"/>
  <c r="I38" i="25"/>
  <c r="I30" i="25"/>
  <c r="I17" i="25"/>
  <c r="I9" i="25"/>
  <c r="J34" i="31"/>
  <c r="J26" i="31"/>
  <c r="J18" i="31"/>
  <c r="J10" i="31"/>
  <c r="L90" i="40"/>
  <c r="J17" i="38"/>
  <c r="J53" i="35"/>
  <c r="K45" i="33"/>
  <c r="I62" i="25"/>
  <c r="I37" i="25"/>
  <c r="I8" i="25"/>
  <c r="J17" i="31"/>
  <c r="L86" i="40"/>
  <c r="I45" i="32"/>
  <c r="L63" i="36"/>
  <c r="I69" i="25"/>
  <c r="I36" i="25"/>
  <c r="I7" i="25"/>
  <c r="J8" i="31"/>
  <c r="L48" i="40"/>
  <c r="K49" i="37"/>
  <c r="K33" i="33"/>
  <c r="I51" i="25"/>
  <c r="I27" i="25"/>
  <c r="J15" i="31"/>
  <c r="L44" i="40"/>
  <c r="I29" i="32"/>
  <c r="K87" i="33"/>
  <c r="I50" i="25"/>
  <c r="I73" i="25" s="1"/>
  <c r="I13" i="25"/>
  <c r="J6" i="31"/>
  <c r="L46" i="29"/>
  <c r="L38" i="29"/>
  <c r="L72" i="29"/>
  <c r="L64" i="29"/>
  <c r="L50" i="29"/>
  <c r="J78" i="28"/>
  <c r="J70" i="28"/>
  <c r="J62" i="28"/>
  <c r="J54" i="28"/>
  <c r="J46" i="28"/>
  <c r="J38" i="28"/>
  <c r="J30" i="28"/>
  <c r="J22" i="28"/>
  <c r="J14" i="28"/>
  <c r="J6" i="28"/>
  <c r="I23" i="27"/>
  <c r="I15" i="27"/>
  <c r="I7" i="27"/>
  <c r="K95" i="26"/>
  <c r="K87" i="26"/>
  <c r="K77" i="26"/>
  <c r="K69" i="26"/>
  <c r="K61" i="26"/>
  <c r="K53" i="26"/>
  <c r="K45" i="26"/>
  <c r="K37" i="26"/>
  <c r="K29" i="26"/>
  <c r="K21" i="26"/>
  <c r="K13" i="26"/>
  <c r="K5" i="26"/>
  <c r="K12" i="26"/>
  <c r="K3" i="26"/>
  <c r="J18" i="28"/>
  <c r="I19" i="27"/>
  <c r="K73" i="26"/>
  <c r="K25" i="26"/>
  <c r="J63" i="28"/>
  <c r="I24" i="27"/>
  <c r="K70" i="26"/>
  <c r="K14" i="26"/>
  <c r="L45" i="29"/>
  <c r="L37" i="29"/>
  <c r="L71" i="29"/>
  <c r="L63" i="29"/>
  <c r="L49" i="29"/>
  <c r="J77" i="28"/>
  <c r="J69" i="28"/>
  <c r="J61" i="28"/>
  <c r="J53" i="28"/>
  <c r="J45" i="28"/>
  <c r="J37" i="28"/>
  <c r="J29" i="28"/>
  <c r="J21" i="28"/>
  <c r="J13" i="28"/>
  <c r="J5" i="28"/>
  <c r="I22" i="27"/>
  <c r="I14" i="27"/>
  <c r="I6" i="27"/>
  <c r="K94" i="26"/>
  <c r="K86" i="26"/>
  <c r="K76" i="26"/>
  <c r="K68" i="26"/>
  <c r="K60" i="26"/>
  <c r="K52" i="26"/>
  <c r="K44" i="26"/>
  <c r="K36" i="26"/>
  <c r="K28" i="26"/>
  <c r="K20" i="26"/>
  <c r="K4" i="26"/>
  <c r="J34" i="28"/>
  <c r="I3" i="27"/>
  <c r="K57" i="26"/>
  <c r="K17" i="26"/>
  <c r="J47" i="28"/>
  <c r="I16" i="27"/>
  <c r="K54" i="26"/>
  <c r="L44" i="29"/>
  <c r="L36" i="29"/>
  <c r="L70" i="29"/>
  <c r="L62" i="29"/>
  <c r="L48" i="29"/>
  <c r="J76" i="28"/>
  <c r="J68" i="28"/>
  <c r="J60" i="28"/>
  <c r="J52" i="28"/>
  <c r="J44" i="28"/>
  <c r="J36" i="28"/>
  <c r="J28" i="28"/>
  <c r="J20" i="28"/>
  <c r="J12" i="28"/>
  <c r="J4" i="28"/>
  <c r="I21" i="27"/>
  <c r="I13" i="27"/>
  <c r="I5" i="27"/>
  <c r="K93" i="26"/>
  <c r="K85" i="26"/>
  <c r="K75" i="26"/>
  <c r="K67" i="26"/>
  <c r="K59" i="26"/>
  <c r="K51" i="26"/>
  <c r="K43" i="26"/>
  <c r="K35" i="26"/>
  <c r="K27" i="26"/>
  <c r="K19" i="26"/>
  <c r="K11" i="26"/>
  <c r="J26" i="28"/>
  <c r="I11" i="27"/>
  <c r="K49" i="26"/>
  <c r="K9" i="26"/>
  <c r="L73" i="29"/>
  <c r="J55" i="28"/>
  <c r="J23" i="28"/>
  <c r="K88" i="26"/>
  <c r="K30" i="26"/>
  <c r="L43" i="29"/>
  <c r="L35" i="29"/>
  <c r="L69" i="29"/>
  <c r="L61" i="29"/>
  <c r="L18" i="29"/>
  <c r="J75" i="28"/>
  <c r="J67" i="28"/>
  <c r="J59" i="28"/>
  <c r="J51" i="28"/>
  <c r="J43" i="28"/>
  <c r="J35" i="28"/>
  <c r="J27" i="28"/>
  <c r="J19" i="28"/>
  <c r="J11" i="28"/>
  <c r="J3" i="28"/>
  <c r="I20" i="27"/>
  <c r="I12" i="27"/>
  <c r="I4" i="27"/>
  <c r="K92" i="26"/>
  <c r="K84" i="26"/>
  <c r="K74" i="26"/>
  <c r="K66" i="26"/>
  <c r="K58" i="26"/>
  <c r="K50" i="26"/>
  <c r="K42" i="26"/>
  <c r="K34" i="26"/>
  <c r="K26" i="26"/>
  <c r="K18" i="26"/>
  <c r="K10" i="26"/>
  <c r="L60" i="29"/>
  <c r="J58" i="28"/>
  <c r="J42" i="28"/>
  <c r="K91" i="26"/>
  <c r="K65" i="26"/>
  <c r="K33" i="26"/>
  <c r="L8" i="29"/>
  <c r="J7" i="28"/>
  <c r="K62" i="26"/>
  <c r="K6" i="26"/>
  <c r="L42" i="29"/>
  <c r="L34" i="29"/>
  <c r="L68" i="29"/>
  <c r="L17" i="29"/>
  <c r="J74" i="28"/>
  <c r="J66" i="28"/>
  <c r="J50" i="28"/>
  <c r="J10" i="28"/>
  <c r="K83" i="26"/>
  <c r="K41" i="26"/>
  <c r="L57" i="29"/>
  <c r="J15" i="28"/>
  <c r="K78" i="26"/>
  <c r="K22" i="26"/>
  <c r="L41" i="29"/>
  <c r="L33" i="29"/>
  <c r="L67" i="29"/>
  <c r="L59" i="29"/>
  <c r="L16" i="29"/>
  <c r="J73" i="28"/>
  <c r="J65" i="28"/>
  <c r="J57" i="28"/>
  <c r="J49" i="28"/>
  <c r="J41" i="28"/>
  <c r="J33" i="28"/>
  <c r="J25" i="28"/>
  <c r="J17" i="28"/>
  <c r="J9" i="28"/>
  <c r="I26" i="27"/>
  <c r="I18" i="27"/>
  <c r="I10" i="27"/>
  <c r="K98" i="26"/>
  <c r="K90" i="26"/>
  <c r="K81" i="26"/>
  <c r="K72" i="26"/>
  <c r="K64" i="26"/>
  <c r="K56" i="26"/>
  <c r="K48" i="26"/>
  <c r="K40" i="26"/>
  <c r="K32" i="26"/>
  <c r="K24" i="26"/>
  <c r="K16" i="26"/>
  <c r="K8" i="26"/>
  <c r="L47" i="29"/>
  <c r="L65" i="29"/>
  <c r="J39" i="28"/>
  <c r="I8" i="27"/>
  <c r="K46" i="26"/>
  <c r="L40" i="29"/>
  <c r="L32" i="29"/>
  <c r="L66" i="29"/>
  <c r="L58" i="29"/>
  <c r="L15" i="29"/>
  <c r="J72" i="28"/>
  <c r="J64" i="28"/>
  <c r="J56" i="28"/>
  <c r="J48" i="28"/>
  <c r="J40" i="28"/>
  <c r="J32" i="28"/>
  <c r="J24" i="28"/>
  <c r="J16" i="28"/>
  <c r="J8" i="28"/>
  <c r="I25" i="27"/>
  <c r="I17" i="27"/>
  <c r="I9" i="27"/>
  <c r="K97" i="26"/>
  <c r="K89" i="26"/>
  <c r="K80" i="26"/>
  <c r="K71" i="26"/>
  <c r="K63" i="26"/>
  <c r="K55" i="26"/>
  <c r="K47" i="26"/>
  <c r="K39" i="26"/>
  <c r="K31" i="26"/>
  <c r="K23" i="26"/>
  <c r="K15" i="26"/>
  <c r="K7" i="26"/>
  <c r="L39" i="29"/>
  <c r="J71" i="28"/>
  <c r="J31" i="28"/>
  <c r="K96" i="26"/>
  <c r="K38" i="26"/>
  <c r="K71" i="18"/>
  <c r="J66" i="18"/>
  <c r="K63" i="18"/>
  <c r="J57" i="18"/>
  <c r="K54" i="18"/>
  <c r="J49" i="18"/>
  <c r="K46" i="18"/>
  <c r="J41" i="18"/>
  <c r="K38" i="18"/>
  <c r="J33" i="18"/>
  <c r="K30" i="18"/>
  <c r="J25" i="18"/>
  <c r="K17" i="18"/>
  <c r="J12" i="18"/>
  <c r="K9" i="18"/>
  <c r="L34" i="24"/>
  <c r="J32" i="24"/>
  <c r="K29" i="24"/>
  <c r="L26" i="24"/>
  <c r="J24" i="24"/>
  <c r="K21" i="24"/>
  <c r="L18" i="24"/>
  <c r="J16" i="24"/>
  <c r="K13" i="24"/>
  <c r="L10" i="24"/>
  <c r="J8" i="24"/>
  <c r="K5" i="24"/>
  <c r="M105" i="23"/>
  <c r="K103" i="23"/>
  <c r="L100" i="23"/>
  <c r="M97" i="23"/>
  <c r="K95" i="23"/>
  <c r="L92" i="23"/>
  <c r="M89" i="23"/>
  <c r="K87" i="23"/>
  <c r="L84" i="23"/>
  <c r="L76" i="23"/>
  <c r="J71" i="18"/>
  <c r="K68" i="18"/>
  <c r="J63" i="18"/>
  <c r="K60" i="18"/>
  <c r="J54" i="18"/>
  <c r="K51" i="18"/>
  <c r="J46" i="18"/>
  <c r="K43" i="18"/>
  <c r="J38" i="18"/>
  <c r="K35" i="18"/>
  <c r="J30" i="18"/>
  <c r="K27" i="18"/>
  <c r="J17" i="18"/>
  <c r="K14" i="18"/>
  <c r="J9" i="18"/>
  <c r="K6" i="18"/>
  <c r="K34" i="24"/>
  <c r="L31" i="24"/>
  <c r="J29" i="24"/>
  <c r="K26" i="24"/>
  <c r="L23" i="24"/>
  <c r="J21" i="24"/>
  <c r="K18" i="24"/>
  <c r="L15" i="24"/>
  <c r="J13" i="24"/>
  <c r="K10" i="24"/>
  <c r="L7" i="24"/>
  <c r="J5" i="24"/>
  <c r="L105" i="23"/>
  <c r="M102" i="23"/>
  <c r="K100" i="23"/>
  <c r="L97" i="23"/>
  <c r="M94" i="23"/>
  <c r="K92" i="23"/>
  <c r="L89" i="23"/>
  <c r="M86" i="23"/>
  <c r="K84" i="23"/>
  <c r="K76" i="23"/>
  <c r="L73" i="22"/>
  <c r="M70" i="22"/>
  <c r="N67" i="22"/>
  <c r="L65" i="22"/>
  <c r="M62" i="22"/>
  <c r="N59" i="22"/>
  <c r="L57" i="22"/>
  <c r="M48" i="22"/>
  <c r="N45" i="22"/>
  <c r="L43" i="22"/>
  <c r="J68" i="18"/>
  <c r="K65" i="18"/>
  <c r="J60" i="18"/>
  <c r="K56" i="18"/>
  <c r="J51" i="18"/>
  <c r="K48" i="18"/>
  <c r="J43" i="18"/>
  <c r="K40" i="18"/>
  <c r="J35" i="18"/>
  <c r="K32" i="18"/>
  <c r="J27" i="18"/>
  <c r="K24" i="18"/>
  <c r="J14" i="18"/>
  <c r="K11" i="18"/>
  <c r="J6" i="18"/>
  <c r="L36" i="24"/>
  <c r="J34" i="24"/>
  <c r="K31" i="24"/>
  <c r="L28" i="24"/>
  <c r="J26" i="24"/>
  <c r="K23" i="24"/>
  <c r="L20" i="24"/>
  <c r="J18" i="24"/>
  <c r="K15" i="24"/>
  <c r="L12" i="24"/>
  <c r="J10" i="24"/>
  <c r="K7" i="24"/>
  <c r="L4" i="24"/>
  <c r="K105" i="23"/>
  <c r="L102" i="23"/>
  <c r="M99" i="23"/>
  <c r="K97" i="23"/>
  <c r="L94" i="23"/>
  <c r="M91" i="23"/>
  <c r="K89" i="23"/>
  <c r="L86" i="23"/>
  <c r="M83" i="23"/>
  <c r="K70" i="18"/>
  <c r="J65" i="18"/>
  <c r="K62" i="18"/>
  <c r="J56" i="18"/>
  <c r="K53" i="18"/>
  <c r="J48" i="18"/>
  <c r="K45" i="18"/>
  <c r="J40" i="18"/>
  <c r="K37" i="18"/>
  <c r="J32" i="18"/>
  <c r="K29" i="18"/>
  <c r="J24" i="18"/>
  <c r="K16" i="18"/>
  <c r="J11" i="18"/>
  <c r="K8" i="18"/>
  <c r="K36" i="24"/>
  <c r="L33" i="24"/>
  <c r="J31" i="24"/>
  <c r="K28" i="24"/>
  <c r="L25" i="24"/>
  <c r="J23" i="24"/>
  <c r="K20" i="24"/>
  <c r="L17" i="24"/>
  <c r="J15" i="24"/>
  <c r="K12" i="24"/>
  <c r="L9" i="24"/>
  <c r="J7" i="24"/>
  <c r="K4" i="24"/>
  <c r="M104" i="23"/>
  <c r="K102" i="23"/>
  <c r="L99" i="23"/>
  <c r="M96" i="23"/>
  <c r="K94" i="23"/>
  <c r="L91" i="23"/>
  <c r="M88" i="23"/>
  <c r="K86" i="23"/>
  <c r="L83" i="23"/>
  <c r="M72" i="22"/>
  <c r="N69" i="22"/>
  <c r="L67" i="22"/>
  <c r="M64" i="22"/>
  <c r="N61" i="22"/>
  <c r="L59" i="22"/>
  <c r="M50" i="22"/>
  <c r="N47" i="22"/>
  <c r="L45" i="22"/>
  <c r="M42" i="22"/>
  <c r="J70" i="18"/>
  <c r="K67" i="18"/>
  <c r="J62" i="18"/>
  <c r="K59" i="18"/>
  <c r="J53" i="18"/>
  <c r="K50" i="18"/>
  <c r="J45" i="18"/>
  <c r="K42" i="18"/>
  <c r="J37" i="18"/>
  <c r="K34" i="18"/>
  <c r="J29" i="18"/>
  <c r="K26" i="18"/>
  <c r="J16" i="18"/>
  <c r="K13" i="18"/>
  <c r="J8" i="18"/>
  <c r="K5" i="18"/>
  <c r="J36" i="24"/>
  <c r="K33" i="24"/>
  <c r="L30" i="24"/>
  <c r="J28" i="24"/>
  <c r="K25" i="24"/>
  <c r="L22" i="24"/>
  <c r="J20" i="24"/>
  <c r="K17" i="24"/>
  <c r="L14" i="24"/>
  <c r="J12" i="24"/>
  <c r="K9" i="24"/>
  <c r="L6" i="24"/>
  <c r="J4" i="24"/>
  <c r="L104" i="23"/>
  <c r="M101" i="23"/>
  <c r="K99" i="23"/>
  <c r="L96" i="23"/>
  <c r="M93" i="23"/>
  <c r="K91" i="23"/>
  <c r="L88" i="23"/>
  <c r="M85" i="23"/>
  <c r="K83" i="23"/>
  <c r="M77" i="23"/>
  <c r="M3" i="23"/>
  <c r="L72" i="22"/>
  <c r="M69" i="22"/>
  <c r="N66" i="22"/>
  <c r="L64" i="22"/>
  <c r="M61" i="22"/>
  <c r="N58" i="22"/>
  <c r="L50" i="22"/>
  <c r="M47" i="22"/>
  <c r="N44" i="22"/>
  <c r="J67" i="18"/>
  <c r="K64" i="18"/>
  <c r="J59" i="18"/>
  <c r="K55" i="18"/>
  <c r="J50" i="18"/>
  <c r="K47" i="18"/>
  <c r="J42" i="18"/>
  <c r="K39" i="18"/>
  <c r="J34" i="18"/>
  <c r="K31" i="18"/>
  <c r="J26" i="18"/>
  <c r="K18" i="18"/>
  <c r="J13" i="18"/>
  <c r="K10" i="18"/>
  <c r="J5" i="18"/>
  <c r="L35" i="24"/>
  <c r="J33" i="24"/>
  <c r="K30" i="24"/>
  <c r="L27" i="24"/>
  <c r="J25" i="24"/>
  <c r="K22" i="24"/>
  <c r="L19" i="24"/>
  <c r="J17" i="24"/>
  <c r="K14" i="24"/>
  <c r="L11" i="24"/>
  <c r="J9" i="24"/>
  <c r="K6" i="24"/>
  <c r="L3" i="24"/>
  <c r="K104" i="23"/>
  <c r="L101" i="23"/>
  <c r="M98" i="23"/>
  <c r="K96" i="23"/>
  <c r="L93" i="23"/>
  <c r="M90" i="23"/>
  <c r="K88" i="23"/>
  <c r="L85" i="23"/>
  <c r="M82" i="23"/>
  <c r="L77" i="23"/>
  <c r="L3" i="23"/>
  <c r="N71" i="22"/>
  <c r="L69" i="22"/>
  <c r="M66" i="22"/>
  <c r="N63" i="22"/>
  <c r="L61" i="22"/>
  <c r="M58" i="22"/>
  <c r="N49" i="22"/>
  <c r="L47" i="22"/>
  <c r="O47" i="22" s="1"/>
  <c r="M44" i="22"/>
  <c r="N41" i="22"/>
  <c r="K61" i="18"/>
  <c r="J39" i="18"/>
  <c r="K28" i="18"/>
  <c r="I21" i="18"/>
  <c r="K35" i="24"/>
  <c r="L24" i="24"/>
  <c r="J14" i="24"/>
  <c r="K3" i="24"/>
  <c r="M95" i="23"/>
  <c r="K85" i="23"/>
  <c r="N70" i="22"/>
  <c r="M65" i="22"/>
  <c r="L60" i="22"/>
  <c r="N48" i="22"/>
  <c r="M43" i="22"/>
  <c r="N39" i="22"/>
  <c r="L37" i="22"/>
  <c r="M34" i="22"/>
  <c r="N51" i="22"/>
  <c r="L17" i="22"/>
  <c r="M8" i="22"/>
  <c r="N4" i="22"/>
  <c r="J78" i="21"/>
  <c r="K75" i="21"/>
  <c r="L72" i="21"/>
  <c r="J70" i="21"/>
  <c r="K67" i="21"/>
  <c r="L64" i="21"/>
  <c r="J62" i="21"/>
  <c r="K59" i="21"/>
  <c r="L56" i="21"/>
  <c r="J54" i="21"/>
  <c r="K51" i="21"/>
  <c r="L48" i="21"/>
  <c r="J46" i="21"/>
  <c r="K43" i="21"/>
  <c r="L40" i="21"/>
  <c r="J38" i="21"/>
  <c r="K35" i="21"/>
  <c r="L32" i="21"/>
  <c r="J30" i="21"/>
  <c r="K27" i="21"/>
  <c r="L24" i="21"/>
  <c r="J22" i="21"/>
  <c r="K19" i="21"/>
  <c r="L16" i="21"/>
  <c r="J14" i="21"/>
  <c r="K11" i="21"/>
  <c r="L8" i="21"/>
  <c r="J6" i="21"/>
  <c r="K3" i="21"/>
  <c r="I25" i="20"/>
  <c r="J22" i="20"/>
  <c r="K19" i="20"/>
  <c r="I17" i="20"/>
  <c r="J14" i="20"/>
  <c r="K11" i="20"/>
  <c r="I9" i="20"/>
  <c r="J6" i="20"/>
  <c r="K3" i="20"/>
  <c r="M98" i="19"/>
  <c r="K96" i="19"/>
  <c r="L93" i="19"/>
  <c r="M90" i="19"/>
  <c r="K88" i="19"/>
  <c r="L85" i="19"/>
  <c r="M81" i="19"/>
  <c r="K78" i="19"/>
  <c r="L75" i="19"/>
  <c r="M72" i="19"/>
  <c r="K70" i="19"/>
  <c r="L67" i="19"/>
  <c r="J61" i="18"/>
  <c r="K49" i="18"/>
  <c r="J28" i="18"/>
  <c r="K12" i="18"/>
  <c r="J35" i="24"/>
  <c r="K24" i="24"/>
  <c r="L13" i="24"/>
  <c r="J3" i="24"/>
  <c r="L95" i="23"/>
  <c r="M84" i="23"/>
  <c r="L70" i="22"/>
  <c r="N64" i="22"/>
  <c r="M59" i="22"/>
  <c r="L48" i="22"/>
  <c r="N42" i="22"/>
  <c r="M39" i="22"/>
  <c r="N36" i="22"/>
  <c r="L34" i="22"/>
  <c r="M51" i="22"/>
  <c r="N16" i="22"/>
  <c r="L8" i="22"/>
  <c r="M4" i="22"/>
  <c r="L77" i="21"/>
  <c r="J75" i="21"/>
  <c r="K72" i="21"/>
  <c r="L69" i="21"/>
  <c r="J67" i="21"/>
  <c r="K64" i="21"/>
  <c r="L61" i="21"/>
  <c r="J59" i="21"/>
  <c r="K56" i="21"/>
  <c r="L53" i="21"/>
  <c r="J51" i="21"/>
  <c r="K48" i="21"/>
  <c r="L45" i="21"/>
  <c r="J43" i="21"/>
  <c r="K40" i="21"/>
  <c r="L37" i="21"/>
  <c r="J35" i="21"/>
  <c r="K32" i="21"/>
  <c r="L29" i="21"/>
  <c r="J27" i="21"/>
  <c r="K24" i="21"/>
  <c r="L21" i="21"/>
  <c r="J19" i="21"/>
  <c r="K16" i="21"/>
  <c r="L13" i="21"/>
  <c r="J11" i="21"/>
  <c r="K8" i="21"/>
  <c r="L5" i="21"/>
  <c r="J3" i="21"/>
  <c r="K24" i="20"/>
  <c r="I22" i="20"/>
  <c r="J19" i="20"/>
  <c r="K16" i="20"/>
  <c r="I14" i="20"/>
  <c r="J11" i="20"/>
  <c r="K8" i="20"/>
  <c r="I6" i="20"/>
  <c r="J3" i="20"/>
  <c r="L98" i="19"/>
  <c r="M95" i="19"/>
  <c r="K93" i="19"/>
  <c r="L90" i="19"/>
  <c r="M87" i="19"/>
  <c r="K85" i="19"/>
  <c r="L81" i="19"/>
  <c r="M77" i="19"/>
  <c r="K75" i="19"/>
  <c r="L72" i="19"/>
  <c r="M69" i="19"/>
  <c r="K67" i="19"/>
  <c r="K69" i="18"/>
  <c r="J47" i="18"/>
  <c r="K36" i="18"/>
  <c r="J10" i="18"/>
  <c r="L32" i="24"/>
  <c r="J22" i="24"/>
  <c r="K11" i="24"/>
  <c r="M103" i="23"/>
  <c r="K93" i="23"/>
  <c r="L82" i="23"/>
  <c r="K3" i="23"/>
  <c r="N68" i="22"/>
  <c r="M63" i="22"/>
  <c r="L58" i="22"/>
  <c r="N46" i="22"/>
  <c r="L42" i="22"/>
  <c r="L39" i="22"/>
  <c r="M36" i="22"/>
  <c r="N33" i="22"/>
  <c r="L51" i="22"/>
  <c r="M16" i="22"/>
  <c r="M7" i="22"/>
  <c r="L4" i="22"/>
  <c r="K77" i="21"/>
  <c r="L74" i="21"/>
  <c r="J72" i="21"/>
  <c r="K69" i="21"/>
  <c r="L66" i="21"/>
  <c r="J64" i="21"/>
  <c r="K61" i="21"/>
  <c r="L58" i="21"/>
  <c r="J56" i="21"/>
  <c r="K53" i="21"/>
  <c r="L50" i="21"/>
  <c r="J48" i="21"/>
  <c r="K45" i="21"/>
  <c r="L42" i="21"/>
  <c r="J40" i="21"/>
  <c r="K37" i="21"/>
  <c r="L34" i="21"/>
  <c r="J32" i="21"/>
  <c r="K29" i="21"/>
  <c r="L26" i="21"/>
  <c r="J24" i="21"/>
  <c r="K21" i="21"/>
  <c r="L18" i="21"/>
  <c r="J16" i="21"/>
  <c r="K13" i="21"/>
  <c r="L10" i="21"/>
  <c r="J8" i="21"/>
  <c r="K5" i="21"/>
  <c r="J24" i="20"/>
  <c r="K21" i="20"/>
  <c r="I19" i="20"/>
  <c r="J16" i="20"/>
  <c r="K13" i="20"/>
  <c r="I11" i="20"/>
  <c r="J8" i="20"/>
  <c r="K5" i="20"/>
  <c r="I3" i="20"/>
  <c r="K98" i="19"/>
  <c r="L95" i="19"/>
  <c r="J69" i="18"/>
  <c r="K57" i="18"/>
  <c r="J36" i="18"/>
  <c r="K25" i="18"/>
  <c r="K32" i="24"/>
  <c r="L21" i="24"/>
  <c r="J11" i="24"/>
  <c r="L103" i="23"/>
  <c r="M92" i="23"/>
  <c r="K82" i="23"/>
  <c r="N73" i="22"/>
  <c r="M68" i="22"/>
  <c r="L63" i="22"/>
  <c r="N57" i="22"/>
  <c r="M46" i="22"/>
  <c r="M41" i="22"/>
  <c r="N38" i="22"/>
  <c r="L36" i="22"/>
  <c r="M33" i="22"/>
  <c r="N18" i="22"/>
  <c r="L16" i="22"/>
  <c r="N6" i="22"/>
  <c r="N3" i="22"/>
  <c r="J77" i="21"/>
  <c r="K74" i="21"/>
  <c r="L71" i="21"/>
  <c r="J69" i="21"/>
  <c r="K66" i="21"/>
  <c r="L63" i="21"/>
  <c r="J61" i="21"/>
  <c r="K58" i="21"/>
  <c r="L55" i="21"/>
  <c r="J53" i="21"/>
  <c r="K50" i="21"/>
  <c r="L47" i="21"/>
  <c r="J45" i="21"/>
  <c r="K42" i="21"/>
  <c r="L39" i="21"/>
  <c r="J37" i="21"/>
  <c r="K34" i="21"/>
  <c r="L31" i="21"/>
  <c r="J29" i="21"/>
  <c r="K26" i="21"/>
  <c r="L23" i="21"/>
  <c r="J21" i="21"/>
  <c r="K18" i="21"/>
  <c r="L15" i="21"/>
  <c r="J13" i="21"/>
  <c r="K10" i="21"/>
  <c r="L7" i="21"/>
  <c r="J5" i="21"/>
  <c r="K26" i="20"/>
  <c r="I24" i="20"/>
  <c r="J21" i="20"/>
  <c r="K18" i="20"/>
  <c r="I16" i="20"/>
  <c r="J13" i="20"/>
  <c r="K10" i="20"/>
  <c r="I8" i="20"/>
  <c r="J5" i="20"/>
  <c r="M97" i="19"/>
  <c r="K95" i="19"/>
  <c r="J55" i="18"/>
  <c r="K44" i="18"/>
  <c r="J18" i="18"/>
  <c r="K7" i="18"/>
  <c r="J30" i="24"/>
  <c r="K19" i="24"/>
  <c r="L8" i="24"/>
  <c r="K101" i="23"/>
  <c r="L90" i="23"/>
  <c r="M73" i="22"/>
  <c r="L68" i="22"/>
  <c r="N62" i="22"/>
  <c r="M57" i="22"/>
  <c r="L46" i="22"/>
  <c r="O46" i="22" s="1"/>
  <c r="L41" i="22"/>
  <c r="M38" i="22"/>
  <c r="N35" i="22"/>
  <c r="L33" i="22"/>
  <c r="M18" i="22"/>
  <c r="N15" i="22"/>
  <c r="L6" i="22"/>
  <c r="M3" i="22"/>
  <c r="L76" i="21"/>
  <c r="J74" i="21"/>
  <c r="K71" i="21"/>
  <c r="L68" i="21"/>
  <c r="J66" i="21"/>
  <c r="K63" i="21"/>
  <c r="L60" i="21"/>
  <c r="J58" i="21"/>
  <c r="J64" i="18"/>
  <c r="K52" i="18"/>
  <c r="J31" i="18"/>
  <c r="K15" i="18"/>
  <c r="K27" i="24"/>
  <c r="L16" i="24"/>
  <c r="J6" i="24"/>
  <c r="L98" i="23"/>
  <c r="M87" i="23"/>
  <c r="K77" i="23"/>
  <c r="M71" i="22"/>
  <c r="L66" i="22"/>
  <c r="N60" i="22"/>
  <c r="M49" i="22"/>
  <c r="L44" i="22"/>
  <c r="M40" i="22"/>
  <c r="N37" i="22"/>
  <c r="L35" i="22"/>
  <c r="M32" i="22"/>
  <c r="N17" i="22"/>
  <c r="L15" i="22"/>
  <c r="M5" i="22"/>
  <c r="L78" i="21"/>
  <c r="J76" i="21"/>
  <c r="K73" i="21"/>
  <c r="L70" i="21"/>
  <c r="J68" i="21"/>
  <c r="K65" i="21"/>
  <c r="L62" i="21"/>
  <c r="J60" i="21"/>
  <c r="K57" i="21"/>
  <c r="L54" i="21"/>
  <c r="J52" i="21"/>
  <c r="K49" i="21"/>
  <c r="L46" i="21"/>
  <c r="J44" i="21"/>
  <c r="K41" i="21"/>
  <c r="L38" i="21"/>
  <c r="J36" i="21"/>
  <c r="K33" i="21"/>
  <c r="L30" i="21"/>
  <c r="J28" i="21"/>
  <c r="K25" i="21"/>
  <c r="L22" i="21"/>
  <c r="J20" i="21"/>
  <c r="K17" i="21"/>
  <c r="L14" i="21"/>
  <c r="J12" i="21"/>
  <c r="K9" i="21"/>
  <c r="L6" i="21"/>
  <c r="J4" i="21"/>
  <c r="K25" i="20"/>
  <c r="I23" i="20"/>
  <c r="J20" i="20"/>
  <c r="K17" i="20"/>
  <c r="I15" i="20"/>
  <c r="J12" i="20"/>
  <c r="K9" i="20"/>
  <c r="I7" i="20"/>
  <c r="J4" i="20"/>
  <c r="L99" i="19"/>
  <c r="M96" i="19"/>
  <c r="K94" i="19"/>
  <c r="J52" i="18"/>
  <c r="K41" i="18"/>
  <c r="J15" i="18"/>
  <c r="K4" i="18"/>
  <c r="J27" i="24"/>
  <c r="K16" i="24"/>
  <c r="L5" i="24"/>
  <c r="K98" i="23"/>
  <c r="L87" i="23"/>
  <c r="M76" i="23"/>
  <c r="L71" i="22"/>
  <c r="N65" i="22"/>
  <c r="M60" i="22"/>
  <c r="L49" i="22"/>
  <c r="N43" i="22"/>
  <c r="L40" i="22"/>
  <c r="M37" i="22"/>
  <c r="N34" i="22"/>
  <c r="L32" i="22"/>
  <c r="M17" i="22"/>
  <c r="N8" i="22"/>
  <c r="L5" i="22"/>
  <c r="K66" i="18"/>
  <c r="K8" i="24"/>
  <c r="L62" i="22"/>
  <c r="M15" i="22"/>
  <c r="J71" i="21"/>
  <c r="K60" i="21"/>
  <c r="K52" i="21"/>
  <c r="L44" i="21"/>
  <c r="K38" i="21"/>
  <c r="J31" i="21"/>
  <c r="K23" i="21"/>
  <c r="J17" i="21"/>
  <c r="L9" i="21"/>
  <c r="J26" i="20"/>
  <c r="I20" i="20"/>
  <c r="K12" i="20"/>
  <c r="I5" i="20"/>
  <c r="L96" i="19"/>
  <c r="L87" i="19"/>
  <c r="K84" i="19"/>
  <c r="M78" i="19"/>
  <c r="M74" i="19"/>
  <c r="L71" i="19"/>
  <c r="K68" i="19"/>
  <c r="M64" i="19"/>
  <c r="K62" i="19"/>
  <c r="L59" i="19"/>
  <c r="M56" i="19"/>
  <c r="K54" i="19"/>
  <c r="L51" i="19"/>
  <c r="M48" i="19"/>
  <c r="K46" i="19"/>
  <c r="L43" i="19"/>
  <c r="M40" i="19"/>
  <c r="K38" i="19"/>
  <c r="L35" i="19"/>
  <c r="M32" i="19"/>
  <c r="K30" i="19"/>
  <c r="L27" i="19"/>
  <c r="M24" i="19"/>
  <c r="K22" i="19"/>
  <c r="L19" i="19"/>
  <c r="M16" i="19"/>
  <c r="K14" i="19"/>
  <c r="L11" i="19"/>
  <c r="M8" i="19"/>
  <c r="K6" i="19"/>
  <c r="L3" i="19"/>
  <c r="M71" i="19"/>
  <c r="M59" i="19"/>
  <c r="K49" i="19"/>
  <c r="M35" i="19"/>
  <c r="L22" i="19"/>
  <c r="L6" i="19"/>
  <c r="M100" i="23"/>
  <c r="N50" i="22"/>
  <c r="N5" i="22"/>
  <c r="K70" i="21"/>
  <c r="L59" i="21"/>
  <c r="L51" i="21"/>
  <c r="K44" i="21"/>
  <c r="L36" i="21"/>
  <c r="K30" i="21"/>
  <c r="J23" i="21"/>
  <c r="K15" i="21"/>
  <c r="J9" i="21"/>
  <c r="I26" i="20"/>
  <c r="J18" i="20"/>
  <c r="I12" i="20"/>
  <c r="K4" i="20"/>
  <c r="M94" i="19"/>
  <c r="K87" i="19"/>
  <c r="M83" i="19"/>
  <c r="L78" i="19"/>
  <c r="L74" i="19"/>
  <c r="K71" i="19"/>
  <c r="M67" i="19"/>
  <c r="L64" i="19"/>
  <c r="M61" i="19"/>
  <c r="K59" i="19"/>
  <c r="L56" i="19"/>
  <c r="M53" i="19"/>
  <c r="K51" i="19"/>
  <c r="L48" i="19"/>
  <c r="M45" i="19"/>
  <c r="K43" i="19"/>
  <c r="L40" i="19"/>
  <c r="M37" i="19"/>
  <c r="K35" i="19"/>
  <c r="L32" i="19"/>
  <c r="M29" i="19"/>
  <c r="K27" i="19"/>
  <c r="L24" i="19"/>
  <c r="M21" i="19"/>
  <c r="K19" i="19"/>
  <c r="L16" i="19"/>
  <c r="M13" i="19"/>
  <c r="K11" i="19"/>
  <c r="L8" i="19"/>
  <c r="M5" i="19"/>
  <c r="K3" i="19"/>
  <c r="M75" i="19"/>
  <c r="M51" i="19"/>
  <c r="L38" i="19"/>
  <c r="K25" i="19"/>
  <c r="M11" i="19"/>
  <c r="J44" i="18"/>
  <c r="K90" i="23"/>
  <c r="M45" i="22"/>
  <c r="L3" i="22"/>
  <c r="K68" i="21"/>
  <c r="L57" i="21"/>
  <c r="J50" i="21"/>
  <c r="L43" i="21"/>
  <c r="K36" i="21"/>
  <c r="L28" i="21"/>
  <c r="K22" i="21"/>
  <c r="J15" i="21"/>
  <c r="K7" i="21"/>
  <c r="J25" i="20"/>
  <c r="I18" i="20"/>
  <c r="J10" i="20"/>
  <c r="I4" i="20"/>
  <c r="L94" i="19"/>
  <c r="K90" i="19"/>
  <c r="M86" i="19"/>
  <c r="L83" i="19"/>
  <c r="L77" i="19"/>
  <c r="K74" i="19"/>
  <c r="M70" i="19"/>
  <c r="M66" i="19"/>
  <c r="K64" i="19"/>
  <c r="L61" i="19"/>
  <c r="M58" i="19"/>
  <c r="K56" i="19"/>
  <c r="L53" i="19"/>
  <c r="M50" i="19"/>
  <c r="K48" i="19"/>
  <c r="L45" i="19"/>
  <c r="M42" i="19"/>
  <c r="K40" i="19"/>
  <c r="L37" i="19"/>
  <c r="M34" i="19"/>
  <c r="K32" i="19"/>
  <c r="L29" i="19"/>
  <c r="M26" i="19"/>
  <c r="K24" i="19"/>
  <c r="L21" i="19"/>
  <c r="M18" i="19"/>
  <c r="K16" i="19"/>
  <c r="L13" i="19"/>
  <c r="M10" i="19"/>
  <c r="K8" i="19"/>
  <c r="L5" i="19"/>
  <c r="L88" i="19"/>
  <c r="L62" i="19"/>
  <c r="L46" i="19"/>
  <c r="K33" i="19"/>
  <c r="M19" i="19"/>
  <c r="K9" i="19"/>
  <c r="K33" i="18"/>
  <c r="N40" i="22"/>
  <c r="K78" i="21"/>
  <c r="L67" i="21"/>
  <c r="J57" i="21"/>
  <c r="L49" i="21"/>
  <c r="J42" i="21"/>
  <c r="L35" i="21"/>
  <c r="K28" i="21"/>
  <c r="L20" i="21"/>
  <c r="K14" i="21"/>
  <c r="J7" i="21"/>
  <c r="K23" i="20"/>
  <c r="J17" i="20"/>
  <c r="I10" i="20"/>
  <c r="M93" i="19"/>
  <c r="M89" i="19"/>
  <c r="L86" i="19"/>
  <c r="K83" i="19"/>
  <c r="K77" i="19"/>
  <c r="M73" i="19"/>
  <c r="L70" i="19"/>
  <c r="L66" i="19"/>
  <c r="M63" i="19"/>
  <c r="K61" i="19"/>
  <c r="L58" i="19"/>
  <c r="M55" i="19"/>
  <c r="K53" i="19"/>
  <c r="L50" i="19"/>
  <c r="M47" i="19"/>
  <c r="K45" i="19"/>
  <c r="L42" i="19"/>
  <c r="M39" i="19"/>
  <c r="K37" i="19"/>
  <c r="L34" i="19"/>
  <c r="M31" i="19"/>
  <c r="K29" i="19"/>
  <c r="L26" i="19"/>
  <c r="M23" i="19"/>
  <c r="K21" i="19"/>
  <c r="L18" i="19"/>
  <c r="M15" i="19"/>
  <c r="K13" i="19"/>
  <c r="L10" i="19"/>
  <c r="M7" i="19"/>
  <c r="K5" i="19"/>
  <c r="L4" i="21"/>
  <c r="K99" i="19"/>
  <c r="M80" i="19"/>
  <c r="K73" i="19"/>
  <c r="K63" i="19"/>
  <c r="K55" i="19"/>
  <c r="K47" i="19"/>
  <c r="M41" i="19"/>
  <c r="M33" i="19"/>
  <c r="K23" i="19"/>
  <c r="K15" i="19"/>
  <c r="K7" i="19"/>
  <c r="L29" i="24"/>
  <c r="L73" i="21"/>
  <c r="J47" i="21"/>
  <c r="L25" i="21"/>
  <c r="K4" i="21"/>
  <c r="J7" i="20"/>
  <c r="M88" i="19"/>
  <c r="L80" i="19"/>
  <c r="K72" i="19"/>
  <c r="L65" i="19"/>
  <c r="K60" i="19"/>
  <c r="M54" i="19"/>
  <c r="L49" i="19"/>
  <c r="K44" i="19"/>
  <c r="M38" i="19"/>
  <c r="L33" i="19"/>
  <c r="K28" i="19"/>
  <c r="M22" i="19"/>
  <c r="L17" i="19"/>
  <c r="K12" i="19"/>
  <c r="M6" i="19"/>
  <c r="J19" i="24"/>
  <c r="L18" i="22"/>
  <c r="L52" i="21"/>
  <c r="K31" i="21"/>
  <c r="J10" i="21"/>
  <c r="I13" i="20"/>
  <c r="L38" i="22"/>
  <c r="K76" i="21"/>
  <c r="L65" i="21"/>
  <c r="K55" i="21"/>
  <c r="J49" i="21"/>
  <c r="L41" i="21"/>
  <c r="J34" i="21"/>
  <c r="L27" i="21"/>
  <c r="K20" i="21"/>
  <c r="L12" i="21"/>
  <c r="K6" i="21"/>
  <c r="J23" i="20"/>
  <c r="K15" i="20"/>
  <c r="J9" i="20"/>
  <c r="M99" i="19"/>
  <c r="L89" i="19"/>
  <c r="K86" i="19"/>
  <c r="K81" i="19"/>
  <c r="M76" i="19"/>
  <c r="L73" i="19"/>
  <c r="L69" i="19"/>
  <c r="K66" i="19"/>
  <c r="L63" i="19"/>
  <c r="M60" i="19"/>
  <c r="K58" i="19"/>
  <c r="L55" i="19"/>
  <c r="M52" i="19"/>
  <c r="K50" i="19"/>
  <c r="L47" i="19"/>
  <c r="M44" i="19"/>
  <c r="K42" i="19"/>
  <c r="L39" i="19"/>
  <c r="M36" i="19"/>
  <c r="K34" i="19"/>
  <c r="L31" i="19"/>
  <c r="M28" i="19"/>
  <c r="K26" i="19"/>
  <c r="L23" i="19"/>
  <c r="M20" i="19"/>
  <c r="K18" i="19"/>
  <c r="L15" i="19"/>
  <c r="M12" i="19"/>
  <c r="K10" i="19"/>
  <c r="L7" i="19"/>
  <c r="M4" i="19"/>
  <c r="K12" i="21"/>
  <c r="K7" i="20"/>
  <c r="M85" i="19"/>
  <c r="K69" i="19"/>
  <c r="M65" i="19"/>
  <c r="M57" i="19"/>
  <c r="M49" i="19"/>
  <c r="K39" i="19"/>
  <c r="K31" i="19"/>
  <c r="M25" i="19"/>
  <c r="M17" i="19"/>
  <c r="M9" i="19"/>
  <c r="N32" i="22"/>
  <c r="K54" i="21"/>
  <c r="J33" i="21"/>
  <c r="L11" i="21"/>
  <c r="K14" i="20"/>
  <c r="M67" i="22"/>
  <c r="K62" i="21"/>
  <c r="J39" i="21"/>
  <c r="L17" i="21"/>
  <c r="K20" i="20"/>
  <c r="K97" i="19"/>
  <c r="K80" i="19"/>
  <c r="K65" i="19"/>
  <c r="K57" i="19"/>
  <c r="M43" i="19"/>
  <c r="L30" i="19"/>
  <c r="L14" i="19"/>
  <c r="J7" i="18"/>
  <c r="M35" i="22"/>
  <c r="L75" i="21"/>
  <c r="J65" i="21"/>
  <c r="J55" i="21"/>
  <c r="K47" i="21"/>
  <c r="J41" i="21"/>
  <c r="L33" i="21"/>
  <c r="J26" i="21"/>
  <c r="L19" i="21"/>
  <c r="K22" i="20"/>
  <c r="J15" i="20"/>
  <c r="K89" i="19"/>
  <c r="L76" i="19"/>
  <c r="L60" i="19"/>
  <c r="L52" i="19"/>
  <c r="L44" i="19"/>
  <c r="L36" i="19"/>
  <c r="L28" i="19"/>
  <c r="L20" i="19"/>
  <c r="L12" i="19"/>
  <c r="L4" i="19"/>
  <c r="N72" i="22"/>
  <c r="J63" i="21"/>
  <c r="K39" i="21"/>
  <c r="J18" i="21"/>
  <c r="I21" i="20"/>
  <c r="L97" i="19"/>
  <c r="M84" i="19"/>
  <c r="K76" i="19"/>
  <c r="M68" i="19"/>
  <c r="M62" i="19"/>
  <c r="L57" i="19"/>
  <c r="K52" i="19"/>
  <c r="M46" i="19"/>
  <c r="L41" i="19"/>
  <c r="K36" i="19"/>
  <c r="M30" i="19"/>
  <c r="L25" i="19"/>
  <c r="K20" i="19"/>
  <c r="M14" i="19"/>
  <c r="L9" i="19"/>
  <c r="K4" i="19"/>
  <c r="J73" i="21"/>
  <c r="K46" i="21"/>
  <c r="J25" i="21"/>
  <c r="L3" i="21"/>
  <c r="K6" i="20"/>
  <c r="L84" i="19"/>
  <c r="L68" i="19"/>
  <c r="L54" i="19"/>
  <c r="K41" i="19"/>
  <c r="M27" i="19"/>
  <c r="K17" i="19"/>
  <c r="M3" i="19"/>
  <c r="K72" i="11"/>
  <c r="I70" i="11"/>
  <c r="J67" i="11"/>
  <c r="K64" i="11"/>
  <c r="I62" i="11"/>
  <c r="J58" i="11"/>
  <c r="K55" i="11"/>
  <c r="I53" i="11"/>
  <c r="J50" i="11"/>
  <c r="K47" i="11"/>
  <c r="I45" i="11"/>
  <c r="J42" i="11"/>
  <c r="K39" i="11"/>
  <c r="I37" i="11"/>
  <c r="J34" i="11"/>
  <c r="K31" i="11"/>
  <c r="I29" i="11"/>
  <c r="J26" i="11"/>
  <c r="K18" i="11"/>
  <c r="I16" i="11"/>
  <c r="J13" i="11"/>
  <c r="K10" i="11"/>
  <c r="I8" i="11"/>
  <c r="K36" i="17"/>
  <c r="L33" i="17"/>
  <c r="J31" i="17"/>
  <c r="K28" i="17"/>
  <c r="L25" i="17"/>
  <c r="J23" i="17"/>
  <c r="K20" i="17"/>
  <c r="L17" i="17"/>
  <c r="J15" i="17"/>
  <c r="K12" i="17"/>
  <c r="L9" i="17"/>
  <c r="J7" i="17"/>
  <c r="K4" i="17"/>
  <c r="M104" i="16"/>
  <c r="K102" i="16"/>
  <c r="L99" i="16"/>
  <c r="M96" i="16"/>
  <c r="K94" i="16"/>
  <c r="L91" i="16"/>
  <c r="M88" i="16"/>
  <c r="K86" i="16"/>
  <c r="L83" i="16"/>
  <c r="M72" i="15"/>
  <c r="N69" i="15"/>
  <c r="L67" i="15"/>
  <c r="M64" i="15"/>
  <c r="N61" i="15"/>
  <c r="L59" i="15"/>
  <c r="M50" i="15"/>
  <c r="N47" i="15"/>
  <c r="L45" i="15"/>
  <c r="J72" i="11"/>
  <c r="K69" i="11"/>
  <c r="I67" i="11"/>
  <c r="J64" i="11"/>
  <c r="K61" i="11"/>
  <c r="I58" i="11"/>
  <c r="J55" i="11"/>
  <c r="K52" i="11"/>
  <c r="I50" i="11"/>
  <c r="J47" i="11"/>
  <c r="K44" i="11"/>
  <c r="I42" i="11"/>
  <c r="J39" i="11"/>
  <c r="K36" i="11"/>
  <c r="I34" i="11"/>
  <c r="J31" i="11"/>
  <c r="K28" i="11"/>
  <c r="I26" i="11"/>
  <c r="J18" i="11"/>
  <c r="K15" i="11"/>
  <c r="I13" i="11"/>
  <c r="J10" i="11"/>
  <c r="K7" i="11"/>
  <c r="J36" i="17"/>
  <c r="K33" i="17"/>
  <c r="L30" i="17"/>
  <c r="J28" i="17"/>
  <c r="K25" i="17"/>
  <c r="L22" i="17"/>
  <c r="J20" i="17"/>
  <c r="K17" i="17"/>
  <c r="L14" i="17"/>
  <c r="J12" i="17"/>
  <c r="K9" i="17"/>
  <c r="L6" i="17"/>
  <c r="J4" i="17"/>
  <c r="L104" i="16"/>
  <c r="M101" i="16"/>
  <c r="K99" i="16"/>
  <c r="L96" i="16"/>
  <c r="M93" i="16"/>
  <c r="K91" i="16"/>
  <c r="L88" i="16"/>
  <c r="M85" i="16"/>
  <c r="K83" i="16"/>
  <c r="M77" i="16"/>
  <c r="M3" i="16"/>
  <c r="L72" i="15"/>
  <c r="M69" i="15"/>
  <c r="N66" i="15"/>
  <c r="L64" i="15"/>
  <c r="M61" i="15"/>
  <c r="N58" i="15"/>
  <c r="L50" i="15"/>
  <c r="M47" i="15"/>
  <c r="N44" i="15"/>
  <c r="I72" i="11"/>
  <c r="J69" i="11"/>
  <c r="K66" i="11"/>
  <c r="I64" i="11"/>
  <c r="J61" i="11"/>
  <c r="K57" i="11"/>
  <c r="I55" i="11"/>
  <c r="J52" i="11"/>
  <c r="K49" i="11"/>
  <c r="I47" i="11"/>
  <c r="J44" i="11"/>
  <c r="K41" i="11"/>
  <c r="I39" i="11"/>
  <c r="J36" i="11"/>
  <c r="K33" i="11"/>
  <c r="I31" i="11"/>
  <c r="J28" i="11"/>
  <c r="K20" i="11"/>
  <c r="I18" i="11"/>
  <c r="J15" i="11"/>
  <c r="K12" i="11"/>
  <c r="I10" i="11"/>
  <c r="J7" i="11"/>
  <c r="L35" i="17"/>
  <c r="J33" i="17"/>
  <c r="K30" i="17"/>
  <c r="L27" i="17"/>
  <c r="J25" i="17"/>
  <c r="K22" i="17"/>
  <c r="L19" i="17"/>
  <c r="J17" i="17"/>
  <c r="K14" i="17"/>
  <c r="L11" i="17"/>
  <c r="J9" i="17"/>
  <c r="K6" i="17"/>
  <c r="L3" i="17"/>
  <c r="K104" i="16"/>
  <c r="L101" i="16"/>
  <c r="M98" i="16"/>
  <c r="K96" i="16"/>
  <c r="L93" i="16"/>
  <c r="M90" i="16"/>
  <c r="K88" i="16"/>
  <c r="L85" i="16"/>
  <c r="M82" i="16"/>
  <c r="L77" i="16"/>
  <c r="L3" i="16"/>
  <c r="N71" i="15"/>
  <c r="L69" i="15"/>
  <c r="M66" i="15"/>
  <c r="N63" i="15"/>
  <c r="L61" i="15"/>
  <c r="M58" i="15"/>
  <c r="N49" i="15"/>
  <c r="L47" i="15"/>
  <c r="O47" i="15" s="1"/>
  <c r="M44" i="15"/>
  <c r="K71" i="11"/>
  <c r="I69" i="11"/>
  <c r="J66" i="11"/>
  <c r="K63" i="11"/>
  <c r="I61" i="11"/>
  <c r="J57" i="11"/>
  <c r="K54" i="11"/>
  <c r="I52" i="11"/>
  <c r="I75" i="11" s="1"/>
  <c r="J49" i="11"/>
  <c r="K46" i="11"/>
  <c r="I44" i="11"/>
  <c r="J41" i="11"/>
  <c r="K38" i="11"/>
  <c r="I36" i="11"/>
  <c r="J33" i="11"/>
  <c r="K30" i="11"/>
  <c r="I28" i="11"/>
  <c r="J20" i="11"/>
  <c r="K17" i="11"/>
  <c r="I15" i="11"/>
  <c r="J12" i="11"/>
  <c r="K9" i="11"/>
  <c r="I7" i="11"/>
  <c r="K35" i="17"/>
  <c r="L32" i="17"/>
  <c r="J30" i="17"/>
  <c r="K27" i="17"/>
  <c r="L24" i="17"/>
  <c r="J22" i="17"/>
  <c r="K19" i="17"/>
  <c r="L16" i="17"/>
  <c r="J14" i="17"/>
  <c r="K11" i="17"/>
  <c r="L8" i="17"/>
  <c r="J6" i="17"/>
  <c r="K3" i="17"/>
  <c r="M103" i="16"/>
  <c r="K101" i="16"/>
  <c r="L98" i="16"/>
  <c r="M95" i="16"/>
  <c r="K93" i="16"/>
  <c r="L90" i="16"/>
  <c r="M87" i="16"/>
  <c r="K85" i="16"/>
  <c r="L82" i="16"/>
  <c r="K77" i="16"/>
  <c r="K3" i="16"/>
  <c r="M71" i="15"/>
  <c r="N68" i="15"/>
  <c r="L66" i="15"/>
  <c r="M63" i="15"/>
  <c r="N60" i="15"/>
  <c r="L58" i="15"/>
  <c r="M49" i="15"/>
  <c r="N46" i="15"/>
  <c r="L44" i="15"/>
  <c r="J71" i="11"/>
  <c r="K68" i="11"/>
  <c r="I66" i="11"/>
  <c r="J63" i="11"/>
  <c r="K59" i="11"/>
  <c r="I57" i="11"/>
  <c r="J54" i="11"/>
  <c r="K51" i="11"/>
  <c r="I49" i="11"/>
  <c r="J46" i="11"/>
  <c r="K43" i="11"/>
  <c r="I41" i="11"/>
  <c r="J38" i="11"/>
  <c r="K35" i="11"/>
  <c r="I33" i="11"/>
  <c r="J30" i="11"/>
  <c r="K27" i="11"/>
  <c r="I20" i="11"/>
  <c r="J17" i="11"/>
  <c r="K14" i="11"/>
  <c r="I12" i="11"/>
  <c r="J9" i="11"/>
  <c r="K6" i="11"/>
  <c r="J35" i="17"/>
  <c r="K32" i="17"/>
  <c r="L29" i="17"/>
  <c r="J27" i="17"/>
  <c r="K24" i="17"/>
  <c r="L21" i="17"/>
  <c r="J19" i="17"/>
  <c r="K16" i="17"/>
  <c r="L13" i="17"/>
  <c r="J11" i="17"/>
  <c r="K8" i="17"/>
  <c r="L5" i="17"/>
  <c r="J3" i="17"/>
  <c r="L103" i="16"/>
  <c r="M100" i="16"/>
  <c r="K98" i="16"/>
  <c r="L95" i="16"/>
  <c r="M92" i="16"/>
  <c r="K90" i="16"/>
  <c r="L87" i="16"/>
  <c r="M84" i="16"/>
  <c r="K82" i="16"/>
  <c r="M76" i="16"/>
  <c r="N73" i="15"/>
  <c r="L71" i="15"/>
  <c r="M68" i="15"/>
  <c r="N65" i="15"/>
  <c r="L63" i="15"/>
  <c r="M60" i="15"/>
  <c r="N57" i="15"/>
  <c r="L49" i="15"/>
  <c r="M46" i="15"/>
  <c r="N43" i="15"/>
  <c r="K73" i="11"/>
  <c r="I71" i="11"/>
  <c r="J68" i="11"/>
  <c r="K65" i="11"/>
  <c r="I63" i="11"/>
  <c r="J59" i="11"/>
  <c r="K56" i="11"/>
  <c r="I54" i="11"/>
  <c r="J51" i="11"/>
  <c r="K48" i="11"/>
  <c r="I46" i="11"/>
  <c r="J43" i="11"/>
  <c r="K40" i="11"/>
  <c r="I38" i="11"/>
  <c r="J35" i="11"/>
  <c r="K32" i="11"/>
  <c r="I30" i="11"/>
  <c r="J27" i="11"/>
  <c r="K19" i="11"/>
  <c r="I17" i="11"/>
  <c r="J14" i="11"/>
  <c r="K11" i="11"/>
  <c r="I9" i="11"/>
  <c r="J6" i="11"/>
  <c r="L34" i="17"/>
  <c r="J32" i="17"/>
  <c r="K29" i="17"/>
  <c r="L26" i="17"/>
  <c r="J24" i="17"/>
  <c r="K21" i="17"/>
  <c r="L18" i="17"/>
  <c r="J16" i="17"/>
  <c r="K13" i="17"/>
  <c r="L10" i="17"/>
  <c r="J8" i="17"/>
  <c r="K5" i="17"/>
  <c r="M105" i="16"/>
  <c r="K103" i="16"/>
  <c r="L100" i="16"/>
  <c r="M97" i="16"/>
  <c r="K95" i="16"/>
  <c r="L92" i="16"/>
  <c r="M89" i="16"/>
  <c r="K87" i="16"/>
  <c r="L84" i="16"/>
  <c r="L76" i="16"/>
  <c r="M73" i="15"/>
  <c r="N70" i="15"/>
  <c r="L68" i="15"/>
  <c r="M65" i="15"/>
  <c r="N62" i="15"/>
  <c r="L60" i="15"/>
  <c r="M57" i="15"/>
  <c r="N48" i="15"/>
  <c r="L46" i="15"/>
  <c r="M43" i="15"/>
  <c r="J73" i="11"/>
  <c r="K70" i="11"/>
  <c r="I68" i="11"/>
  <c r="J65" i="11"/>
  <c r="K62" i="11"/>
  <c r="I59" i="11"/>
  <c r="J56" i="11"/>
  <c r="K53" i="11"/>
  <c r="I51" i="11"/>
  <c r="J48" i="11"/>
  <c r="K45" i="11"/>
  <c r="I43" i="11"/>
  <c r="J40" i="11"/>
  <c r="K37" i="11"/>
  <c r="I35" i="11"/>
  <c r="J32" i="11"/>
  <c r="K29" i="11"/>
  <c r="I27" i="11"/>
  <c r="J19" i="11"/>
  <c r="K16" i="11"/>
  <c r="I14" i="11"/>
  <c r="J11" i="11"/>
  <c r="K8" i="11"/>
  <c r="I6" i="11"/>
  <c r="K34" i="17"/>
  <c r="L31" i="17"/>
  <c r="J29" i="17"/>
  <c r="K26" i="17"/>
  <c r="L23" i="17"/>
  <c r="J21" i="17"/>
  <c r="K18" i="17"/>
  <c r="L15" i="17"/>
  <c r="J13" i="17"/>
  <c r="K10" i="17"/>
  <c r="L7" i="17"/>
  <c r="J5" i="17"/>
  <c r="L105" i="16"/>
  <c r="M102" i="16"/>
  <c r="K100" i="16"/>
  <c r="L97" i="16"/>
  <c r="M94" i="16"/>
  <c r="K92" i="16"/>
  <c r="L89" i="16"/>
  <c r="M86" i="16"/>
  <c r="K84" i="16"/>
  <c r="K76" i="16"/>
  <c r="L73" i="15"/>
  <c r="M70" i="15"/>
  <c r="N67" i="15"/>
  <c r="L65" i="15"/>
  <c r="M62" i="15"/>
  <c r="N59" i="15"/>
  <c r="L57" i="15"/>
  <c r="M48" i="15"/>
  <c r="N45" i="15"/>
  <c r="J62" i="11"/>
  <c r="I40" i="11"/>
  <c r="K13" i="11"/>
  <c r="K23" i="17"/>
  <c r="K105" i="16"/>
  <c r="M83" i="16"/>
  <c r="M67" i="15"/>
  <c r="N42" i="15"/>
  <c r="L40" i="15"/>
  <c r="M37" i="15"/>
  <c r="N34" i="15"/>
  <c r="L32" i="15"/>
  <c r="M16" i="15"/>
  <c r="M7" i="15"/>
  <c r="L4" i="15"/>
  <c r="K77" i="14"/>
  <c r="L74" i="14"/>
  <c r="J72" i="14"/>
  <c r="K69" i="14"/>
  <c r="L66" i="14"/>
  <c r="J64" i="14"/>
  <c r="K61" i="14"/>
  <c r="L58" i="14"/>
  <c r="J56" i="14"/>
  <c r="K53" i="14"/>
  <c r="L50" i="14"/>
  <c r="J48" i="14"/>
  <c r="K45" i="14"/>
  <c r="L42" i="14"/>
  <c r="J40" i="14"/>
  <c r="K37" i="14"/>
  <c r="L34" i="14"/>
  <c r="J32" i="14"/>
  <c r="K29" i="14"/>
  <c r="L26" i="14"/>
  <c r="J24" i="14"/>
  <c r="K21" i="14"/>
  <c r="L18" i="14"/>
  <c r="J16" i="14"/>
  <c r="K13" i="14"/>
  <c r="L10" i="14"/>
  <c r="J8" i="14"/>
  <c r="K5" i="14"/>
  <c r="K97" i="12"/>
  <c r="L94" i="12"/>
  <c r="M91" i="12"/>
  <c r="K89" i="12"/>
  <c r="L86" i="12"/>
  <c r="M83" i="12"/>
  <c r="K80" i="12"/>
  <c r="L76" i="12"/>
  <c r="M73" i="12"/>
  <c r="K71" i="12"/>
  <c r="L68" i="12"/>
  <c r="M65" i="12"/>
  <c r="K63" i="12"/>
  <c r="L60" i="12"/>
  <c r="M57" i="12"/>
  <c r="K55" i="12"/>
  <c r="L52" i="12"/>
  <c r="M49" i="12"/>
  <c r="K47" i="12"/>
  <c r="L44" i="12"/>
  <c r="M41" i="12"/>
  <c r="K39" i="12"/>
  <c r="L36" i="12"/>
  <c r="M33" i="12"/>
  <c r="K31" i="12"/>
  <c r="L28" i="12"/>
  <c r="M25" i="12"/>
  <c r="K23" i="12"/>
  <c r="L20" i="12"/>
  <c r="M17" i="12"/>
  <c r="K15" i="12"/>
  <c r="L12" i="12"/>
  <c r="M9" i="12"/>
  <c r="K7" i="12"/>
  <c r="L4" i="12"/>
  <c r="L38" i="12"/>
  <c r="K58" i="11"/>
  <c r="J37" i="11"/>
  <c r="I11" i="11"/>
  <c r="L20" i="17"/>
  <c r="L102" i="16"/>
  <c r="N64" i="15"/>
  <c r="M42" i="15"/>
  <c r="N39" i="15"/>
  <c r="L37" i="15"/>
  <c r="M34" i="15"/>
  <c r="N18" i="15"/>
  <c r="L16" i="15"/>
  <c r="N6" i="15"/>
  <c r="N3" i="15"/>
  <c r="J77" i="14"/>
  <c r="K74" i="14"/>
  <c r="L71" i="14"/>
  <c r="J69" i="14"/>
  <c r="K66" i="14"/>
  <c r="L63" i="14"/>
  <c r="J61" i="14"/>
  <c r="K58" i="14"/>
  <c r="L55" i="14"/>
  <c r="J53" i="14"/>
  <c r="K50" i="14"/>
  <c r="L47" i="14"/>
  <c r="J45" i="14"/>
  <c r="K42" i="14"/>
  <c r="L39" i="14"/>
  <c r="J37" i="14"/>
  <c r="K34" i="14"/>
  <c r="L31" i="14"/>
  <c r="J29" i="14"/>
  <c r="K26" i="14"/>
  <c r="L23" i="14"/>
  <c r="J21" i="14"/>
  <c r="K18" i="14"/>
  <c r="L15" i="14"/>
  <c r="J13" i="14"/>
  <c r="K10" i="14"/>
  <c r="L7" i="14"/>
  <c r="J5" i="14"/>
  <c r="M96" i="12"/>
  <c r="K94" i="12"/>
  <c r="L91" i="12"/>
  <c r="M88" i="12"/>
  <c r="K86" i="12"/>
  <c r="L83" i="12"/>
  <c r="M78" i="12"/>
  <c r="K76" i="12"/>
  <c r="L73" i="12"/>
  <c r="M70" i="12"/>
  <c r="K68" i="12"/>
  <c r="L65" i="12"/>
  <c r="M62" i="12"/>
  <c r="K60" i="12"/>
  <c r="L57" i="12"/>
  <c r="M54" i="12"/>
  <c r="K52" i="12"/>
  <c r="L49" i="12"/>
  <c r="M46" i="12"/>
  <c r="K44" i="12"/>
  <c r="L41" i="12"/>
  <c r="M38" i="12"/>
  <c r="K36" i="12"/>
  <c r="L33" i="12"/>
  <c r="M30" i="12"/>
  <c r="K28" i="12"/>
  <c r="L25" i="12"/>
  <c r="M22" i="12"/>
  <c r="K20" i="12"/>
  <c r="L17" i="12"/>
  <c r="M14" i="12"/>
  <c r="K12" i="12"/>
  <c r="L9" i="12"/>
  <c r="M6" i="12"/>
  <c r="K4" i="12"/>
  <c r="K41" i="12"/>
  <c r="I56" i="11"/>
  <c r="K34" i="11"/>
  <c r="J8" i="11"/>
  <c r="J18" i="17"/>
  <c r="M99" i="16"/>
  <c r="L62" i="15"/>
  <c r="L42" i="15"/>
  <c r="M39" i="15"/>
  <c r="N36" i="15"/>
  <c r="L34" i="15"/>
  <c r="M18" i="15"/>
  <c r="N15" i="15"/>
  <c r="L6" i="15"/>
  <c r="M3" i="15"/>
  <c r="L76" i="14"/>
  <c r="J74" i="14"/>
  <c r="K71" i="14"/>
  <c r="L68" i="14"/>
  <c r="J66" i="14"/>
  <c r="K63" i="14"/>
  <c r="L60" i="14"/>
  <c r="J58" i="14"/>
  <c r="K55" i="14"/>
  <c r="L52" i="14"/>
  <c r="J50" i="14"/>
  <c r="K47" i="14"/>
  <c r="L44" i="14"/>
  <c r="J42" i="14"/>
  <c r="K39" i="14"/>
  <c r="L36" i="14"/>
  <c r="J34" i="14"/>
  <c r="K31" i="14"/>
  <c r="L28" i="14"/>
  <c r="J26" i="14"/>
  <c r="K23" i="14"/>
  <c r="L20" i="14"/>
  <c r="J18" i="14"/>
  <c r="K15" i="14"/>
  <c r="L12" i="14"/>
  <c r="J10" i="14"/>
  <c r="K7" i="14"/>
  <c r="L4" i="14"/>
  <c r="L96" i="12"/>
  <c r="M93" i="12"/>
  <c r="K91" i="12"/>
  <c r="L88" i="12"/>
  <c r="M85" i="12"/>
  <c r="K83" i="12"/>
  <c r="L78" i="12"/>
  <c r="M75" i="12"/>
  <c r="K73" i="12"/>
  <c r="L70" i="12"/>
  <c r="M67" i="12"/>
  <c r="K65" i="12"/>
  <c r="L62" i="12"/>
  <c r="M59" i="12"/>
  <c r="K57" i="12"/>
  <c r="L54" i="12"/>
  <c r="M51" i="12"/>
  <c r="K49" i="12"/>
  <c r="L46" i="12"/>
  <c r="M43" i="12"/>
  <c r="M35" i="12"/>
  <c r="K33" i="12"/>
  <c r="J53" i="11"/>
  <c r="I32" i="11"/>
  <c r="L36" i="17"/>
  <c r="K15" i="17"/>
  <c r="K97" i="16"/>
  <c r="M59" i="15"/>
  <c r="N41" i="15"/>
  <c r="L39" i="15"/>
  <c r="M36" i="15"/>
  <c r="N33" i="15"/>
  <c r="L18" i="15"/>
  <c r="M15" i="15"/>
  <c r="N5" i="15"/>
  <c r="L3" i="15"/>
  <c r="K76" i="14"/>
  <c r="L73" i="14"/>
  <c r="J71" i="14"/>
  <c r="K68" i="14"/>
  <c r="L65" i="14"/>
  <c r="J63" i="14"/>
  <c r="K60" i="14"/>
  <c r="L57" i="14"/>
  <c r="J55" i="14"/>
  <c r="K52" i="14"/>
  <c r="L49" i="14"/>
  <c r="J47" i="14"/>
  <c r="K44" i="14"/>
  <c r="L41" i="14"/>
  <c r="J39" i="14"/>
  <c r="K36" i="14"/>
  <c r="L33" i="14"/>
  <c r="J31" i="14"/>
  <c r="K28" i="14"/>
  <c r="L25" i="14"/>
  <c r="J23" i="14"/>
  <c r="K20" i="14"/>
  <c r="L17" i="14"/>
  <c r="J15" i="14"/>
  <c r="K12" i="14"/>
  <c r="L9" i="14"/>
  <c r="J7" i="14"/>
  <c r="K4" i="14"/>
  <c r="K96" i="12"/>
  <c r="L93" i="12"/>
  <c r="M90" i="12"/>
  <c r="K88" i="12"/>
  <c r="L85" i="12"/>
  <c r="M81" i="12"/>
  <c r="K78" i="12"/>
  <c r="L75" i="12"/>
  <c r="M72" i="12"/>
  <c r="K70" i="12"/>
  <c r="L67" i="12"/>
  <c r="M64" i="12"/>
  <c r="K62" i="12"/>
  <c r="L59" i="12"/>
  <c r="M56" i="12"/>
  <c r="K54" i="12"/>
  <c r="L51" i="12"/>
  <c r="M48" i="12"/>
  <c r="K46" i="12"/>
  <c r="L43" i="12"/>
  <c r="M40" i="12"/>
  <c r="K38" i="12"/>
  <c r="L35" i="12"/>
  <c r="M32" i="12"/>
  <c r="K30" i="12"/>
  <c r="L27" i="12"/>
  <c r="M24" i="12"/>
  <c r="K22" i="12"/>
  <c r="L19" i="12"/>
  <c r="M16" i="12"/>
  <c r="K14" i="12"/>
  <c r="L11" i="12"/>
  <c r="M8" i="12"/>
  <c r="K6" i="12"/>
  <c r="L3" i="12"/>
  <c r="M61" i="12"/>
  <c r="K51" i="12"/>
  <c r="I73" i="11"/>
  <c r="K50" i="11"/>
  <c r="J29" i="11"/>
  <c r="J34" i="17"/>
  <c r="L12" i="17"/>
  <c r="L94" i="16"/>
  <c r="N50" i="15"/>
  <c r="M41" i="15"/>
  <c r="N38" i="15"/>
  <c r="L36" i="15"/>
  <c r="M33" i="15"/>
  <c r="N17" i="15"/>
  <c r="L15" i="15"/>
  <c r="M5" i="15"/>
  <c r="L78" i="14"/>
  <c r="J76" i="14"/>
  <c r="K73" i="14"/>
  <c r="L70" i="14"/>
  <c r="J68" i="14"/>
  <c r="K65" i="14"/>
  <c r="L62" i="14"/>
  <c r="J60" i="14"/>
  <c r="K57" i="14"/>
  <c r="L54" i="14"/>
  <c r="J52" i="14"/>
  <c r="K49" i="14"/>
  <c r="L46" i="14"/>
  <c r="J44" i="14"/>
  <c r="K41" i="14"/>
  <c r="L38" i="14"/>
  <c r="J36" i="14"/>
  <c r="K33" i="14"/>
  <c r="L30" i="14"/>
  <c r="J28" i="14"/>
  <c r="K25" i="14"/>
  <c r="L22" i="14"/>
  <c r="J20" i="14"/>
  <c r="K17" i="14"/>
  <c r="L14" i="14"/>
  <c r="J12" i="14"/>
  <c r="K9" i="14"/>
  <c r="L6" i="14"/>
  <c r="J4" i="14"/>
  <c r="M95" i="12"/>
  <c r="K93" i="12"/>
  <c r="L90" i="12"/>
  <c r="M87" i="12"/>
  <c r="K85" i="12"/>
  <c r="L81" i="12"/>
  <c r="M77" i="12"/>
  <c r="K75" i="12"/>
  <c r="L72" i="12"/>
  <c r="M69" i="12"/>
  <c r="K67" i="12"/>
  <c r="L64" i="12"/>
  <c r="K59" i="12"/>
  <c r="L56" i="12"/>
  <c r="M53" i="12"/>
  <c r="L48" i="12"/>
  <c r="M45" i="12"/>
  <c r="I65" i="11"/>
  <c r="K42" i="11"/>
  <c r="J16" i="11"/>
  <c r="J26" i="17"/>
  <c r="L4" i="17"/>
  <c r="L86" i="16"/>
  <c r="L70" i="15"/>
  <c r="L43" i="15"/>
  <c r="M40" i="15"/>
  <c r="N37" i="15"/>
  <c r="L35" i="15"/>
  <c r="M32" i="15"/>
  <c r="N16" i="15"/>
  <c r="L8" i="15"/>
  <c r="M4" i="15"/>
  <c r="L77" i="14"/>
  <c r="J75" i="14"/>
  <c r="K72" i="14"/>
  <c r="L69" i="14"/>
  <c r="J67" i="14"/>
  <c r="K64" i="14"/>
  <c r="L61" i="14"/>
  <c r="J59" i="14"/>
  <c r="K56" i="14"/>
  <c r="L53" i="14"/>
  <c r="J51" i="14"/>
  <c r="K48" i="14"/>
  <c r="L45" i="14"/>
  <c r="J43" i="14"/>
  <c r="K40" i="14"/>
  <c r="L37" i="14"/>
  <c r="J35" i="14"/>
  <c r="K32" i="14"/>
  <c r="L29" i="14"/>
  <c r="J27" i="14"/>
  <c r="K24" i="14"/>
  <c r="L21" i="14"/>
  <c r="J19" i="14"/>
  <c r="K16" i="14"/>
  <c r="L13" i="14"/>
  <c r="J11" i="14"/>
  <c r="K8" i="14"/>
  <c r="L5" i="14"/>
  <c r="J3" i="14"/>
  <c r="L97" i="12"/>
  <c r="M94" i="12"/>
  <c r="K92" i="12"/>
  <c r="L89" i="12"/>
  <c r="M86" i="12"/>
  <c r="K84" i="12"/>
  <c r="L80" i="12"/>
  <c r="M76" i="12"/>
  <c r="K74" i="12"/>
  <c r="L71" i="12"/>
  <c r="M68" i="12"/>
  <c r="K66" i="12"/>
  <c r="L63" i="12"/>
  <c r="M60" i="12"/>
  <c r="K58" i="12"/>
  <c r="I19" i="11"/>
  <c r="M45" i="15"/>
  <c r="N32" i="15"/>
  <c r="J78" i="14"/>
  <c r="K67" i="14"/>
  <c r="L56" i="14"/>
  <c r="J46" i="14"/>
  <c r="K35" i="14"/>
  <c r="L24" i="14"/>
  <c r="J14" i="14"/>
  <c r="K3" i="14"/>
  <c r="M89" i="12"/>
  <c r="K77" i="12"/>
  <c r="L66" i="12"/>
  <c r="M55" i="12"/>
  <c r="K48" i="12"/>
  <c r="L42" i="12"/>
  <c r="K37" i="12"/>
  <c r="M31" i="12"/>
  <c r="K27" i="12"/>
  <c r="L23" i="12"/>
  <c r="M18" i="12"/>
  <c r="L14" i="12"/>
  <c r="L10" i="12"/>
  <c r="M5" i="12"/>
  <c r="L26" i="12"/>
  <c r="K9" i="12"/>
  <c r="K17" i="12"/>
  <c r="L8" i="12"/>
  <c r="K45" i="12"/>
  <c r="L29" i="12"/>
  <c r="M12" i="12"/>
  <c r="L5" i="15"/>
  <c r="K38" i="14"/>
  <c r="L69" i="12"/>
  <c r="K34" i="12"/>
  <c r="M11" i="12"/>
  <c r="N4" i="15"/>
  <c r="K27" i="14"/>
  <c r="L50" i="12"/>
  <c r="M19" i="12"/>
  <c r="K31" i="17"/>
  <c r="L41" i="15"/>
  <c r="M17" i="15"/>
  <c r="L75" i="14"/>
  <c r="J65" i="14"/>
  <c r="K54" i="14"/>
  <c r="L43" i="14"/>
  <c r="J33" i="14"/>
  <c r="K22" i="14"/>
  <c r="L11" i="14"/>
  <c r="L87" i="12"/>
  <c r="M74" i="12"/>
  <c r="K64" i="12"/>
  <c r="L55" i="12"/>
  <c r="M47" i="12"/>
  <c r="K42" i="12"/>
  <c r="M36" i="12"/>
  <c r="L31" i="12"/>
  <c r="M26" i="12"/>
  <c r="L22" i="12"/>
  <c r="L18" i="12"/>
  <c r="M13" i="12"/>
  <c r="K10" i="12"/>
  <c r="L5" i="12"/>
  <c r="L13" i="12"/>
  <c r="K13" i="12"/>
  <c r="M52" i="12"/>
  <c r="K8" i="12"/>
  <c r="L59" i="14"/>
  <c r="K81" i="12"/>
  <c r="L39" i="12"/>
  <c r="K16" i="12"/>
  <c r="J45" i="11"/>
  <c r="L16" i="14"/>
  <c r="K43" i="12"/>
  <c r="M15" i="12"/>
  <c r="L28" i="17"/>
  <c r="N40" i="15"/>
  <c r="L17" i="15"/>
  <c r="K75" i="14"/>
  <c r="L64" i="14"/>
  <c r="J54" i="14"/>
  <c r="K43" i="14"/>
  <c r="L32" i="14"/>
  <c r="J22" i="14"/>
  <c r="K11" i="14"/>
  <c r="M97" i="12"/>
  <c r="K87" i="12"/>
  <c r="L74" i="12"/>
  <c r="M63" i="12"/>
  <c r="L53" i="12"/>
  <c r="L47" i="12"/>
  <c r="L40" i="12"/>
  <c r="K35" i="12"/>
  <c r="L30" i="12"/>
  <c r="M21" i="12"/>
  <c r="K18" i="12"/>
  <c r="K5" i="12"/>
  <c r="M4" i="12"/>
  <c r="M39" i="12"/>
  <c r="K21" i="12"/>
  <c r="I48" i="11"/>
  <c r="K70" i="14"/>
  <c r="L27" i="14"/>
  <c r="M58" i="12"/>
  <c r="M20" i="12"/>
  <c r="N72" i="15"/>
  <c r="K59" i="14"/>
  <c r="J6" i="14"/>
  <c r="L58" i="12"/>
  <c r="K24" i="12"/>
  <c r="L7" i="12"/>
  <c r="J70" i="11"/>
  <c r="J10" i="17"/>
  <c r="M38" i="15"/>
  <c r="N8" i="15"/>
  <c r="J73" i="14"/>
  <c r="K62" i="14"/>
  <c r="L51" i="14"/>
  <c r="J41" i="14"/>
  <c r="K30" i="14"/>
  <c r="L19" i="14"/>
  <c r="J9" i="14"/>
  <c r="L95" i="12"/>
  <c r="M84" i="12"/>
  <c r="K72" i="12"/>
  <c r="L61" i="12"/>
  <c r="K53" i="12"/>
  <c r="L45" i="12"/>
  <c r="K40" i="12"/>
  <c r="M34" i="12"/>
  <c r="M29" i="12"/>
  <c r="K26" i="12"/>
  <c r="L21" i="12"/>
  <c r="K61" i="12"/>
  <c r="L16" i="12"/>
  <c r="M92" i="12"/>
  <c r="K29" i="12"/>
  <c r="M7" i="12"/>
  <c r="M35" i="15"/>
  <c r="J38" i="14"/>
  <c r="K69" i="12"/>
  <c r="L32" i="12"/>
  <c r="K11" i="12"/>
  <c r="K67" i="11"/>
  <c r="K7" i="17"/>
  <c r="L38" i="15"/>
  <c r="M8" i="15"/>
  <c r="L72" i="14"/>
  <c r="J62" i="14"/>
  <c r="K51" i="14"/>
  <c r="L40" i="14"/>
  <c r="J30" i="14"/>
  <c r="K19" i="14"/>
  <c r="L8" i="14"/>
  <c r="K95" i="12"/>
  <c r="M71" i="12"/>
  <c r="L34" i="12"/>
  <c r="N35" i="15"/>
  <c r="J17" i="14"/>
  <c r="M44" i="12"/>
  <c r="J70" i="14"/>
  <c r="L92" i="12"/>
  <c r="M28" i="12"/>
  <c r="K26" i="11"/>
  <c r="L48" i="15"/>
  <c r="L33" i="15"/>
  <c r="K78" i="14"/>
  <c r="L67" i="14"/>
  <c r="J57" i="14"/>
  <c r="K46" i="14"/>
  <c r="L35" i="14"/>
  <c r="J25" i="14"/>
  <c r="K14" i="14"/>
  <c r="L3" i="14"/>
  <c r="K90" i="12"/>
  <c r="L77" i="12"/>
  <c r="M66" i="12"/>
  <c r="K56" i="12"/>
  <c r="K50" i="12"/>
  <c r="M42" i="12"/>
  <c r="L37" i="12"/>
  <c r="K32" i="12"/>
  <c r="M27" i="12"/>
  <c r="M23" i="12"/>
  <c r="K19" i="12"/>
  <c r="L15" i="12"/>
  <c r="M10" i="12"/>
  <c r="L6" i="12"/>
  <c r="L84" i="12"/>
  <c r="K25" i="12"/>
  <c r="M3" i="12"/>
  <c r="M91" i="16"/>
  <c r="J49" i="14"/>
  <c r="K6" i="14"/>
  <c r="M50" i="12"/>
  <c r="L24" i="12"/>
  <c r="K3" i="12"/>
  <c r="K89" i="16"/>
  <c r="L48" i="14"/>
  <c r="M80" i="12"/>
  <c r="M37" i="12"/>
  <c r="L36" i="10"/>
  <c r="J34" i="10"/>
  <c r="K31" i="10"/>
  <c r="L28" i="10"/>
  <c r="J26" i="10"/>
  <c r="K23" i="10"/>
  <c r="L20" i="10"/>
  <c r="J18" i="10"/>
  <c r="K15" i="10"/>
  <c r="L12" i="10"/>
  <c r="J10" i="10"/>
  <c r="K7" i="10"/>
  <c r="L4" i="10"/>
  <c r="K105" i="9"/>
  <c r="L102" i="9"/>
  <c r="M99" i="9"/>
  <c r="K97" i="9"/>
  <c r="L94" i="9"/>
  <c r="M91" i="9"/>
  <c r="K89" i="9"/>
  <c r="L86" i="9"/>
  <c r="M83" i="9"/>
  <c r="K81" i="9"/>
  <c r="L78" i="9"/>
  <c r="M75" i="9"/>
  <c r="K73" i="9"/>
  <c r="L70" i="9"/>
  <c r="N72" i="8"/>
  <c r="L70" i="8"/>
  <c r="M67" i="8"/>
  <c r="N64" i="8"/>
  <c r="L62" i="8"/>
  <c r="M59" i="8"/>
  <c r="N51" i="8"/>
  <c r="L49" i="8"/>
  <c r="M46" i="8"/>
  <c r="N43" i="8"/>
  <c r="L41" i="8"/>
  <c r="M38" i="8"/>
  <c r="N35" i="8"/>
  <c r="L33" i="8"/>
  <c r="M17" i="8"/>
  <c r="N8" i="8"/>
  <c r="M4" i="8"/>
  <c r="J77" i="7"/>
  <c r="K74" i="7"/>
  <c r="L71" i="7"/>
  <c r="J69" i="7"/>
  <c r="K66" i="7"/>
  <c r="L63" i="7"/>
  <c r="J61" i="7"/>
  <c r="K58" i="7"/>
  <c r="L55" i="7"/>
  <c r="J53" i="7"/>
  <c r="K50" i="7"/>
  <c r="L47" i="7"/>
  <c r="J45" i="7"/>
  <c r="K42" i="7"/>
  <c r="L35" i="10"/>
  <c r="J33" i="10"/>
  <c r="K30" i="10"/>
  <c r="L27" i="10"/>
  <c r="J25" i="10"/>
  <c r="K22" i="10"/>
  <c r="L19" i="10"/>
  <c r="J17" i="10"/>
  <c r="K14" i="10"/>
  <c r="L11" i="10"/>
  <c r="J9" i="10"/>
  <c r="K6" i="10"/>
  <c r="L3" i="10"/>
  <c r="K104" i="9"/>
  <c r="L101" i="9"/>
  <c r="M98" i="9"/>
  <c r="K96" i="9"/>
  <c r="L93" i="9"/>
  <c r="M90" i="9"/>
  <c r="K88" i="9"/>
  <c r="L85" i="9"/>
  <c r="M82" i="9"/>
  <c r="K80" i="9"/>
  <c r="L77" i="9"/>
  <c r="M74" i="9"/>
  <c r="K72" i="9"/>
  <c r="L69" i="9"/>
  <c r="L3" i="9"/>
  <c r="N71" i="8"/>
  <c r="L69" i="8"/>
  <c r="M66" i="8"/>
  <c r="N63" i="8"/>
  <c r="L61" i="8"/>
  <c r="M58" i="8"/>
  <c r="N50" i="8"/>
  <c r="L48" i="8"/>
  <c r="M45" i="8"/>
  <c r="N42" i="8"/>
  <c r="L40" i="8"/>
  <c r="M37" i="8"/>
  <c r="N34" i="8"/>
  <c r="L32" i="8"/>
  <c r="M16" i="8"/>
  <c r="M7" i="8"/>
  <c r="L78" i="7"/>
  <c r="J76" i="7"/>
  <c r="K73" i="7"/>
  <c r="L70" i="7"/>
  <c r="J68" i="7"/>
  <c r="K65" i="7"/>
  <c r="L62" i="7"/>
  <c r="K35" i="10"/>
  <c r="L32" i="10"/>
  <c r="J30" i="10"/>
  <c r="K27" i="10"/>
  <c r="L24" i="10"/>
  <c r="J22" i="10"/>
  <c r="K19" i="10"/>
  <c r="L16" i="10"/>
  <c r="J14" i="10"/>
  <c r="K11" i="10"/>
  <c r="L8" i="10"/>
  <c r="J6" i="10"/>
  <c r="K3" i="10"/>
  <c r="M103" i="9"/>
  <c r="K101" i="9"/>
  <c r="L98" i="9"/>
  <c r="M95" i="9"/>
  <c r="K93" i="9"/>
  <c r="L90" i="9"/>
  <c r="M87" i="9"/>
  <c r="K85" i="9"/>
  <c r="L82" i="9"/>
  <c r="M79" i="9"/>
  <c r="K77" i="9"/>
  <c r="L74" i="9"/>
  <c r="M71" i="9"/>
  <c r="K69" i="9"/>
  <c r="K3" i="9"/>
  <c r="M71" i="8"/>
  <c r="N68" i="8"/>
  <c r="L66" i="8"/>
  <c r="M63" i="8"/>
  <c r="N60" i="8"/>
  <c r="L58" i="8"/>
  <c r="M50" i="8"/>
  <c r="N47" i="8"/>
  <c r="L45" i="8"/>
  <c r="M42" i="8"/>
  <c r="N39" i="8"/>
  <c r="L37" i="8"/>
  <c r="M34" i="8"/>
  <c r="N18" i="8"/>
  <c r="L16" i="8"/>
  <c r="N6" i="8"/>
  <c r="K78" i="7"/>
  <c r="L75" i="7"/>
  <c r="J73" i="7"/>
  <c r="K70" i="7"/>
  <c r="L67" i="7"/>
  <c r="J65" i="7"/>
  <c r="K62" i="7"/>
  <c r="L59" i="7"/>
  <c r="J57" i="7"/>
  <c r="K54" i="7"/>
  <c r="L51" i="7"/>
  <c r="J49" i="7"/>
  <c r="K46" i="7"/>
  <c r="L43" i="7"/>
  <c r="J41" i="7"/>
  <c r="K38" i="7"/>
  <c r="L35" i="7"/>
  <c r="J33" i="7"/>
  <c r="J35" i="10"/>
  <c r="K32" i="10"/>
  <c r="L29" i="10"/>
  <c r="J27" i="10"/>
  <c r="K24" i="10"/>
  <c r="L21" i="10"/>
  <c r="J19" i="10"/>
  <c r="K16" i="10"/>
  <c r="L13" i="10"/>
  <c r="J11" i="10"/>
  <c r="K8" i="10"/>
  <c r="L5" i="10"/>
  <c r="J3" i="10"/>
  <c r="L103" i="9"/>
  <c r="M100" i="9"/>
  <c r="K98" i="9"/>
  <c r="L95" i="9"/>
  <c r="M92" i="9"/>
  <c r="K90" i="9"/>
  <c r="L87" i="9"/>
  <c r="M84" i="9"/>
  <c r="K82" i="9"/>
  <c r="L79" i="9"/>
  <c r="M76" i="9"/>
  <c r="K74" i="9"/>
  <c r="L71" i="9"/>
  <c r="M68" i="9"/>
  <c r="N73" i="8"/>
  <c r="L71" i="8"/>
  <c r="M68" i="8"/>
  <c r="N65" i="8"/>
  <c r="L63" i="8"/>
  <c r="M60" i="8"/>
  <c r="N57" i="8"/>
  <c r="L50" i="8"/>
  <c r="M47" i="8"/>
  <c r="N44" i="8"/>
  <c r="L42" i="8"/>
  <c r="M39" i="8"/>
  <c r="N36" i="8"/>
  <c r="L34" i="8"/>
  <c r="M18" i="8"/>
  <c r="N15" i="8"/>
  <c r="M6" i="8"/>
  <c r="J78" i="7"/>
  <c r="K75" i="7"/>
  <c r="L72" i="7"/>
  <c r="J70" i="7"/>
  <c r="K67" i="7"/>
  <c r="L64" i="7"/>
  <c r="J62" i="7"/>
  <c r="K59" i="7"/>
  <c r="L56" i="7"/>
  <c r="J54" i="7"/>
  <c r="K51" i="7"/>
  <c r="L48" i="7"/>
  <c r="J46" i="7"/>
  <c r="K43" i="7"/>
  <c r="L40" i="7"/>
  <c r="J38" i="7"/>
  <c r="K35" i="7"/>
  <c r="L32" i="7"/>
  <c r="L34" i="10"/>
  <c r="J32" i="10"/>
  <c r="K29" i="10"/>
  <c r="L26" i="10"/>
  <c r="J24" i="10"/>
  <c r="K21" i="10"/>
  <c r="L18" i="10"/>
  <c r="J16" i="10"/>
  <c r="K13" i="10"/>
  <c r="L10" i="10"/>
  <c r="J8" i="10"/>
  <c r="K5" i="10"/>
  <c r="M105" i="9"/>
  <c r="K103" i="9"/>
  <c r="L100" i="9"/>
  <c r="M97" i="9"/>
  <c r="K95" i="9"/>
  <c r="L92" i="9"/>
  <c r="M89" i="9"/>
  <c r="K87" i="9"/>
  <c r="L84" i="9"/>
  <c r="M81" i="9"/>
  <c r="K79" i="9"/>
  <c r="L76" i="9"/>
  <c r="M73" i="9"/>
  <c r="K71" i="9"/>
  <c r="L68" i="9"/>
  <c r="K36" i="10"/>
  <c r="J29" i="10"/>
  <c r="L22" i="10"/>
  <c r="J15" i="10"/>
  <c r="L7" i="10"/>
  <c r="L104" i="9"/>
  <c r="M96" i="9"/>
  <c r="L89" i="9"/>
  <c r="K83" i="9"/>
  <c r="L75" i="9"/>
  <c r="K68" i="9"/>
  <c r="N70" i="8"/>
  <c r="M65" i="8"/>
  <c r="L60" i="8"/>
  <c r="N49" i="8"/>
  <c r="M44" i="8"/>
  <c r="L39" i="8"/>
  <c r="N33" i="8"/>
  <c r="M15" i="8"/>
  <c r="L77" i="7"/>
  <c r="K72" i="7"/>
  <c r="J67" i="7"/>
  <c r="L61" i="7"/>
  <c r="L57" i="7"/>
  <c r="K53" i="7"/>
  <c r="K49" i="7"/>
  <c r="L44" i="7"/>
  <c r="K40" i="7"/>
  <c r="J37" i="7"/>
  <c r="L33" i="7"/>
  <c r="K30" i="7"/>
  <c r="L27" i="7"/>
  <c r="J25" i="7"/>
  <c r="K22" i="7"/>
  <c r="L19" i="7"/>
  <c r="J17" i="7"/>
  <c r="K14" i="7"/>
  <c r="L11" i="7"/>
  <c r="J9" i="7"/>
  <c r="K6" i="7"/>
  <c r="L3" i="7"/>
  <c r="K25" i="6"/>
  <c r="I23" i="6"/>
  <c r="J20" i="6"/>
  <c r="K17" i="6"/>
  <c r="I15" i="6"/>
  <c r="J12" i="6"/>
  <c r="K9" i="6"/>
  <c r="I7" i="6"/>
  <c r="J4" i="6"/>
  <c r="J36" i="10"/>
  <c r="K28" i="10"/>
  <c r="J21" i="10"/>
  <c r="L14" i="10"/>
  <c r="J7" i="10"/>
  <c r="M102" i="9"/>
  <c r="L96" i="9"/>
  <c r="M88" i="9"/>
  <c r="L81" i="9"/>
  <c r="K75" i="9"/>
  <c r="L33" i="10"/>
  <c r="K26" i="10"/>
  <c r="J20" i="10"/>
  <c r="K12" i="10"/>
  <c r="J5" i="10"/>
  <c r="M101" i="9"/>
  <c r="K94" i="9"/>
  <c r="M86" i="9"/>
  <c r="L80" i="9"/>
  <c r="M72" i="9"/>
  <c r="M3" i="9"/>
  <c r="M69" i="8"/>
  <c r="L64" i="8"/>
  <c r="N58" i="8"/>
  <c r="M48" i="8"/>
  <c r="L43" i="8"/>
  <c r="N37" i="8"/>
  <c r="M32" i="8"/>
  <c r="L8" i="8"/>
  <c r="K76" i="7"/>
  <c r="J71" i="7"/>
  <c r="L65" i="7"/>
  <c r="K60" i="7"/>
  <c r="J56" i="7"/>
  <c r="J52" i="7"/>
  <c r="K47" i="7"/>
  <c r="J43" i="7"/>
  <c r="K39" i="7"/>
  <c r="J36" i="7"/>
  <c r="J32" i="7"/>
  <c r="K29" i="7"/>
  <c r="L26" i="7"/>
  <c r="J24" i="7"/>
  <c r="K21" i="7"/>
  <c r="L18" i="7"/>
  <c r="J16" i="7"/>
  <c r="K13" i="7"/>
  <c r="L10" i="7"/>
  <c r="J8" i="7"/>
  <c r="K5" i="7"/>
  <c r="K24" i="6"/>
  <c r="I22" i="6"/>
  <c r="J19" i="6"/>
  <c r="K33" i="10"/>
  <c r="L25" i="10"/>
  <c r="K18" i="10"/>
  <c r="J12" i="10"/>
  <c r="K4" i="10"/>
  <c r="K100" i="9"/>
  <c r="M93" i="9"/>
  <c r="K86" i="9"/>
  <c r="M78" i="9"/>
  <c r="L72" i="9"/>
  <c r="M73" i="8"/>
  <c r="L68" i="8"/>
  <c r="N62" i="8"/>
  <c r="M57" i="8"/>
  <c r="L47" i="8"/>
  <c r="N41" i="8"/>
  <c r="M36" i="8"/>
  <c r="L18" i="8"/>
  <c r="N5" i="8"/>
  <c r="J75" i="7"/>
  <c r="L69" i="7"/>
  <c r="K64" i="7"/>
  <c r="J60" i="7"/>
  <c r="K55" i="7"/>
  <c r="J51" i="7"/>
  <c r="J47" i="7"/>
  <c r="L42" i="7"/>
  <c r="J39" i="7"/>
  <c r="J35" i="7"/>
  <c r="L31" i="7"/>
  <c r="J29" i="7"/>
  <c r="K26" i="7"/>
  <c r="L23" i="7"/>
  <c r="J21" i="7"/>
  <c r="K18" i="7"/>
  <c r="L15" i="7"/>
  <c r="J13" i="7"/>
  <c r="K10" i="7"/>
  <c r="L7" i="7"/>
  <c r="J5" i="7"/>
  <c r="I3" i="6"/>
  <c r="J24" i="6"/>
  <c r="K21" i="6"/>
  <c r="I19" i="6"/>
  <c r="J16" i="6"/>
  <c r="K13" i="6"/>
  <c r="I11" i="6"/>
  <c r="J8" i="6"/>
  <c r="K5" i="6"/>
  <c r="L23" i="10"/>
  <c r="K84" i="9"/>
  <c r="K70" i="9"/>
  <c r="M72" i="8"/>
  <c r="N61" i="8"/>
  <c r="L46" i="8"/>
  <c r="M35" i="8"/>
  <c r="N3" i="8"/>
  <c r="L68" i="7"/>
  <c r="L58" i="7"/>
  <c r="J50" i="7"/>
  <c r="L41" i="7"/>
  <c r="K34" i="7"/>
  <c r="K28" i="7"/>
  <c r="J23" i="7"/>
  <c r="L17" i="7"/>
  <c r="L31" i="10"/>
  <c r="K25" i="10"/>
  <c r="L17" i="10"/>
  <c r="K10" i="10"/>
  <c r="J4" i="10"/>
  <c r="L99" i="9"/>
  <c r="K92" i="9"/>
  <c r="M85" i="9"/>
  <c r="K78" i="9"/>
  <c r="M70" i="9"/>
  <c r="L73" i="8"/>
  <c r="N67" i="8"/>
  <c r="M62" i="8"/>
  <c r="L57" i="8"/>
  <c r="N46" i="8"/>
  <c r="M41" i="8"/>
  <c r="L36" i="8"/>
  <c r="N17" i="8"/>
  <c r="N4" i="8"/>
  <c r="L74" i="7"/>
  <c r="K69" i="7"/>
  <c r="J64" i="7"/>
  <c r="J59" i="7"/>
  <c r="J55" i="7"/>
  <c r="L50" i="7"/>
  <c r="L46" i="7"/>
  <c r="J42" i="7"/>
  <c r="L38" i="7"/>
  <c r="L34" i="7"/>
  <c r="K31" i="7"/>
  <c r="L28" i="7"/>
  <c r="J26" i="7"/>
  <c r="K23" i="7"/>
  <c r="L20" i="7"/>
  <c r="J18" i="7"/>
  <c r="K15" i="7"/>
  <c r="L12" i="7"/>
  <c r="J10" i="7"/>
  <c r="K7" i="7"/>
  <c r="L4" i="7"/>
  <c r="K26" i="6"/>
  <c r="I24" i="6"/>
  <c r="J21" i="6"/>
  <c r="K18" i="6"/>
  <c r="I16" i="6"/>
  <c r="J13" i="6"/>
  <c r="K10" i="6"/>
  <c r="I8" i="6"/>
  <c r="J5" i="6"/>
  <c r="J31" i="10"/>
  <c r="K17" i="10"/>
  <c r="L9" i="10"/>
  <c r="L105" i="9"/>
  <c r="K99" i="9"/>
  <c r="L91" i="9"/>
  <c r="M77" i="9"/>
  <c r="L67" i="8"/>
  <c r="M51" i="8"/>
  <c r="N40" i="8"/>
  <c r="L17" i="8"/>
  <c r="J74" i="7"/>
  <c r="K63" i="7"/>
  <c r="L54" i="7"/>
  <c r="L45" i="7"/>
  <c r="L37" i="7"/>
  <c r="J31" i="7"/>
  <c r="L25" i="7"/>
  <c r="K20" i="7"/>
  <c r="K34" i="10"/>
  <c r="L6" i="10"/>
  <c r="M80" i="9"/>
  <c r="M70" i="8"/>
  <c r="L51" i="8"/>
  <c r="L38" i="8"/>
  <c r="K77" i="7"/>
  <c r="J63" i="7"/>
  <c r="K52" i="7"/>
  <c r="J40" i="7"/>
  <c r="L30" i="7"/>
  <c r="K24" i="7"/>
  <c r="L16" i="7"/>
  <c r="K11" i="7"/>
  <c r="J6" i="7"/>
  <c r="J25" i="6"/>
  <c r="I20" i="6"/>
  <c r="J15" i="6"/>
  <c r="J11" i="6"/>
  <c r="K6" i="6"/>
  <c r="L30" i="10"/>
  <c r="M104" i="9"/>
  <c r="K76" i="9"/>
  <c r="N69" i="8"/>
  <c r="M49" i="8"/>
  <c r="L35" i="8"/>
  <c r="L76" i="7"/>
  <c r="K61" i="7"/>
  <c r="L49" i="7"/>
  <c r="L39" i="7"/>
  <c r="J30" i="7"/>
  <c r="L22" i="7"/>
  <c r="K16" i="7"/>
  <c r="J11" i="7"/>
  <c r="L5" i="7"/>
  <c r="I25" i="6"/>
  <c r="K19" i="6"/>
  <c r="K14" i="6"/>
  <c r="J10" i="6"/>
  <c r="J6" i="6"/>
  <c r="J28" i="10"/>
  <c r="K102" i="9"/>
  <c r="L73" i="9"/>
  <c r="N66" i="8"/>
  <c r="N48" i="8"/>
  <c r="M33" i="8"/>
  <c r="L60" i="7"/>
  <c r="J22" i="7"/>
  <c r="K23" i="6"/>
  <c r="J23" i="10"/>
  <c r="L97" i="9"/>
  <c r="M69" i="9"/>
  <c r="L65" i="8"/>
  <c r="N45" i="8"/>
  <c r="N32" i="8"/>
  <c r="J72" i="7"/>
  <c r="J58" i="7"/>
  <c r="J48" i="7"/>
  <c r="L36" i="7"/>
  <c r="J28" i="7"/>
  <c r="L21" i="7"/>
  <c r="L14" i="7"/>
  <c r="K9" i="7"/>
  <c r="J4" i="7"/>
  <c r="J23" i="6"/>
  <c r="I18" i="6"/>
  <c r="I14" i="6"/>
  <c r="J9" i="6"/>
  <c r="I5" i="6"/>
  <c r="M43" i="8"/>
  <c r="K68" i="7"/>
  <c r="K44" i="7"/>
  <c r="K19" i="7"/>
  <c r="K8" i="7"/>
  <c r="J3" i="7"/>
  <c r="I17" i="6"/>
  <c r="K8" i="6"/>
  <c r="L52" i="7"/>
  <c r="K17" i="7"/>
  <c r="I26" i="6"/>
  <c r="K11" i="6"/>
  <c r="K48" i="7"/>
  <c r="L9" i="7"/>
  <c r="I10" i="6"/>
  <c r="K20" i="10"/>
  <c r="M94" i="9"/>
  <c r="M64" i="8"/>
  <c r="L44" i="8"/>
  <c r="N16" i="8"/>
  <c r="K71" i="7"/>
  <c r="K57" i="7"/>
  <c r="K45" i="7"/>
  <c r="K36" i="7"/>
  <c r="K27" i="7"/>
  <c r="J20" i="7"/>
  <c r="J14" i="7"/>
  <c r="L8" i="7"/>
  <c r="K3" i="7"/>
  <c r="K22" i="6"/>
  <c r="J17" i="6"/>
  <c r="I13" i="6"/>
  <c r="I9" i="6"/>
  <c r="K4" i="6"/>
  <c r="L15" i="10"/>
  <c r="M61" i="8"/>
  <c r="L15" i="8"/>
  <c r="K56" i="7"/>
  <c r="J34" i="7"/>
  <c r="L13" i="7"/>
  <c r="J22" i="6"/>
  <c r="K12" i="6"/>
  <c r="I4" i="6"/>
  <c r="K41" i="7"/>
  <c r="J12" i="7"/>
  <c r="K20" i="6"/>
  <c r="J7" i="6"/>
  <c r="L73" i="7"/>
  <c r="J15" i="7"/>
  <c r="J18" i="6"/>
  <c r="K91" i="9"/>
  <c r="J27" i="7"/>
  <c r="K32" i="7"/>
  <c r="K15" i="6"/>
  <c r="L29" i="7"/>
  <c r="J14" i="6"/>
  <c r="J13" i="10"/>
  <c r="L88" i="9"/>
  <c r="N59" i="8"/>
  <c r="M40" i="8"/>
  <c r="M8" i="8"/>
  <c r="L66" i="7"/>
  <c r="L53" i="7"/>
  <c r="J44" i="7"/>
  <c r="K33" i="7"/>
  <c r="K25" i="7"/>
  <c r="J19" i="7"/>
  <c r="K12" i="7"/>
  <c r="J7" i="7"/>
  <c r="J26" i="6"/>
  <c r="I21" i="6"/>
  <c r="K16" i="6"/>
  <c r="I12" i="6"/>
  <c r="K7" i="6"/>
  <c r="K3" i="6"/>
  <c r="K9" i="10"/>
  <c r="L83" i="9"/>
  <c r="L72" i="8"/>
  <c r="L59" i="8"/>
  <c r="N38" i="8"/>
  <c r="M3" i="8"/>
  <c r="J66" i="7"/>
  <c r="L24" i="7"/>
  <c r="L6" i="7"/>
  <c r="J3" i="6"/>
  <c r="K37" i="7"/>
  <c r="K4" i="7"/>
  <c r="I6" i="6"/>
  <c r="M94" i="5"/>
  <c r="K92" i="5"/>
  <c r="L89" i="5"/>
  <c r="M86" i="5"/>
  <c r="K84" i="5"/>
  <c r="L81" i="5"/>
  <c r="M76" i="5"/>
  <c r="K74" i="5"/>
  <c r="L71" i="5"/>
  <c r="M68" i="5"/>
  <c r="K66" i="5"/>
  <c r="L63" i="5"/>
  <c r="M60" i="5"/>
  <c r="K58" i="5"/>
  <c r="L55" i="5"/>
  <c r="M52" i="5"/>
  <c r="K50" i="5"/>
  <c r="L47" i="5"/>
  <c r="M44" i="5"/>
  <c r="K42" i="5"/>
  <c r="L39" i="5"/>
  <c r="M36" i="5"/>
  <c r="K34" i="5"/>
  <c r="L31" i="5"/>
  <c r="M28" i="5"/>
  <c r="K26" i="5"/>
  <c r="L23" i="5"/>
  <c r="M20" i="5"/>
  <c r="K18" i="5"/>
  <c r="L15" i="5"/>
  <c r="M12" i="5"/>
  <c r="K10" i="5"/>
  <c r="L7" i="5"/>
  <c r="M4" i="5"/>
  <c r="K94" i="5"/>
  <c r="K86" i="5"/>
  <c r="K76" i="5"/>
  <c r="M70" i="5"/>
  <c r="L65" i="5"/>
  <c r="L57" i="5"/>
  <c r="L49" i="5"/>
  <c r="M30" i="5"/>
  <c r="K20" i="5"/>
  <c r="M6" i="5"/>
  <c r="L94" i="5"/>
  <c r="M91" i="5"/>
  <c r="K89" i="5"/>
  <c r="L86" i="5"/>
  <c r="M83" i="5"/>
  <c r="K81" i="5"/>
  <c r="L76" i="5"/>
  <c r="M73" i="5"/>
  <c r="K71" i="5"/>
  <c r="L68" i="5"/>
  <c r="M65" i="5"/>
  <c r="K63" i="5"/>
  <c r="L60" i="5"/>
  <c r="M57" i="5"/>
  <c r="K55" i="5"/>
  <c r="L52" i="5"/>
  <c r="M49" i="5"/>
  <c r="K47" i="5"/>
  <c r="L44" i="5"/>
  <c r="M41" i="5"/>
  <c r="K39" i="5"/>
  <c r="L36" i="5"/>
  <c r="M33" i="5"/>
  <c r="K31" i="5"/>
  <c r="L28" i="5"/>
  <c r="M25" i="5"/>
  <c r="K23" i="5"/>
  <c r="L20" i="5"/>
  <c r="M17" i="5"/>
  <c r="K15" i="5"/>
  <c r="L12" i="5"/>
  <c r="M9" i="5"/>
  <c r="K7" i="5"/>
  <c r="L4" i="5"/>
  <c r="M88" i="5"/>
  <c r="M79" i="5"/>
  <c r="K68" i="5"/>
  <c r="K60" i="5"/>
  <c r="M54" i="5"/>
  <c r="K44" i="5"/>
  <c r="K28" i="5"/>
  <c r="K12" i="5"/>
  <c r="M93" i="5"/>
  <c r="K91" i="5"/>
  <c r="L88" i="5"/>
  <c r="M85" i="5"/>
  <c r="K83" i="5"/>
  <c r="L79" i="5"/>
  <c r="M75" i="5"/>
  <c r="K73" i="5"/>
  <c r="L70" i="5"/>
  <c r="M67" i="5"/>
  <c r="K65" i="5"/>
  <c r="L62" i="5"/>
  <c r="M59" i="5"/>
  <c r="K57" i="5"/>
  <c r="L54" i="5"/>
  <c r="M51" i="5"/>
  <c r="K49" i="5"/>
  <c r="L46" i="5"/>
  <c r="M43" i="5"/>
  <c r="K41" i="5"/>
  <c r="L38" i="5"/>
  <c r="M35" i="5"/>
  <c r="K33" i="5"/>
  <c r="L30" i="5"/>
  <c r="M27" i="5"/>
  <c r="K25" i="5"/>
  <c r="L22" i="5"/>
  <c r="M19" i="5"/>
  <c r="K17" i="5"/>
  <c r="L14" i="5"/>
  <c r="M11" i="5"/>
  <c r="K9" i="5"/>
  <c r="L6" i="5"/>
  <c r="M3" i="5"/>
  <c r="K64" i="5"/>
  <c r="L45" i="5"/>
  <c r="M34" i="5"/>
  <c r="K24" i="5"/>
  <c r="M18" i="5"/>
  <c r="L5" i="5"/>
  <c r="M46" i="5"/>
  <c r="L25" i="5"/>
  <c r="M14" i="5"/>
  <c r="L93" i="5"/>
  <c r="M90" i="5"/>
  <c r="K88" i="5"/>
  <c r="L85" i="5"/>
  <c r="M82" i="5"/>
  <c r="K79" i="5"/>
  <c r="L75" i="5"/>
  <c r="M72" i="5"/>
  <c r="K70" i="5"/>
  <c r="L67" i="5"/>
  <c r="M64" i="5"/>
  <c r="K62" i="5"/>
  <c r="L59" i="5"/>
  <c r="M56" i="5"/>
  <c r="K54" i="5"/>
  <c r="L51" i="5"/>
  <c r="M48" i="5"/>
  <c r="K46" i="5"/>
  <c r="L43" i="5"/>
  <c r="M40" i="5"/>
  <c r="K38" i="5"/>
  <c r="L35" i="5"/>
  <c r="M32" i="5"/>
  <c r="K30" i="5"/>
  <c r="L27" i="5"/>
  <c r="M24" i="5"/>
  <c r="K22" i="5"/>
  <c r="L19" i="5"/>
  <c r="M16" i="5"/>
  <c r="K14" i="5"/>
  <c r="L11" i="5"/>
  <c r="M8" i="5"/>
  <c r="K6" i="5"/>
  <c r="L3" i="5"/>
  <c r="K56" i="5"/>
  <c r="L37" i="5"/>
  <c r="M26" i="5"/>
  <c r="M10" i="5"/>
  <c r="L33" i="5"/>
  <c r="M95" i="5"/>
  <c r="K93" i="5"/>
  <c r="L90" i="5"/>
  <c r="M87" i="5"/>
  <c r="K85" i="5"/>
  <c r="L82" i="5"/>
  <c r="M78" i="5"/>
  <c r="K75" i="5"/>
  <c r="L72" i="5"/>
  <c r="M69" i="5"/>
  <c r="K67" i="5"/>
  <c r="L64" i="5"/>
  <c r="M61" i="5"/>
  <c r="K59" i="5"/>
  <c r="L56" i="5"/>
  <c r="M53" i="5"/>
  <c r="K51" i="5"/>
  <c r="L48" i="5"/>
  <c r="M45" i="5"/>
  <c r="K43" i="5"/>
  <c r="L40" i="5"/>
  <c r="M37" i="5"/>
  <c r="K35" i="5"/>
  <c r="L32" i="5"/>
  <c r="M29" i="5"/>
  <c r="K27" i="5"/>
  <c r="L24" i="5"/>
  <c r="M21" i="5"/>
  <c r="K19" i="5"/>
  <c r="L16" i="5"/>
  <c r="M13" i="5"/>
  <c r="K11" i="5"/>
  <c r="L8" i="5"/>
  <c r="M5" i="5"/>
  <c r="K3" i="5"/>
  <c r="M58" i="5"/>
  <c r="M42" i="5"/>
  <c r="K32" i="5"/>
  <c r="L21" i="5"/>
  <c r="K16" i="5"/>
  <c r="K8" i="5"/>
  <c r="M38" i="5"/>
  <c r="L9" i="5"/>
  <c r="L95" i="5"/>
  <c r="M92" i="5"/>
  <c r="K90" i="5"/>
  <c r="L87" i="5"/>
  <c r="M84" i="5"/>
  <c r="K82" i="5"/>
  <c r="L78" i="5"/>
  <c r="M74" i="5"/>
  <c r="K72" i="5"/>
  <c r="L69" i="5"/>
  <c r="M66" i="5"/>
  <c r="L61" i="5"/>
  <c r="L53" i="5"/>
  <c r="M50" i="5"/>
  <c r="K48" i="5"/>
  <c r="K40" i="5"/>
  <c r="L29" i="5"/>
  <c r="L13" i="5"/>
  <c r="L41" i="5"/>
  <c r="K4" i="5"/>
  <c r="K95" i="5"/>
  <c r="L92" i="5"/>
  <c r="M89" i="5"/>
  <c r="K87" i="5"/>
  <c r="L84" i="5"/>
  <c r="M81" i="5"/>
  <c r="K78" i="5"/>
  <c r="L74" i="5"/>
  <c r="M71" i="5"/>
  <c r="K69" i="5"/>
  <c r="L66" i="5"/>
  <c r="M63" i="5"/>
  <c r="K61" i="5"/>
  <c r="L58" i="5"/>
  <c r="M55" i="5"/>
  <c r="K53" i="5"/>
  <c r="L50" i="5"/>
  <c r="M47" i="5"/>
  <c r="K45" i="5"/>
  <c r="L42" i="5"/>
  <c r="M39" i="5"/>
  <c r="K37" i="5"/>
  <c r="L34" i="5"/>
  <c r="M31" i="5"/>
  <c r="K29" i="5"/>
  <c r="L26" i="5"/>
  <c r="M23" i="5"/>
  <c r="K21" i="5"/>
  <c r="L18" i="5"/>
  <c r="M15" i="5"/>
  <c r="K13" i="5"/>
  <c r="L10" i="5"/>
  <c r="M7" i="5"/>
  <c r="K5" i="5"/>
  <c r="L91" i="5"/>
  <c r="L83" i="5"/>
  <c r="L73" i="5"/>
  <c r="M62" i="5"/>
  <c r="K52" i="5"/>
  <c r="K36" i="5"/>
  <c r="M22" i="5"/>
  <c r="L17" i="5"/>
  <c r="K74" i="4"/>
  <c r="I72" i="4"/>
  <c r="J69" i="4"/>
  <c r="K66" i="4"/>
  <c r="I64" i="4"/>
  <c r="J60" i="4"/>
  <c r="K57" i="4"/>
  <c r="I55" i="4"/>
  <c r="J52" i="4"/>
  <c r="K49" i="4"/>
  <c r="I47" i="4"/>
  <c r="J44" i="4"/>
  <c r="K41" i="4"/>
  <c r="I39" i="4"/>
  <c r="J36" i="4"/>
  <c r="K33" i="4"/>
  <c r="I31" i="4"/>
  <c r="J28" i="4"/>
  <c r="K20" i="4"/>
  <c r="I18" i="4"/>
  <c r="J15" i="4"/>
  <c r="K12" i="4"/>
  <c r="I10" i="4"/>
  <c r="J7" i="4"/>
  <c r="K17" i="4"/>
  <c r="J12" i="4"/>
  <c r="I7" i="4"/>
  <c r="J9" i="4"/>
  <c r="K8" i="4"/>
  <c r="J37" i="4"/>
  <c r="K13" i="4"/>
  <c r="K64" i="4"/>
  <c r="J50" i="4"/>
  <c r="J34" i="4"/>
  <c r="I16" i="4"/>
  <c r="K69" i="4"/>
  <c r="J47" i="4"/>
  <c r="I21" i="4"/>
  <c r="J74" i="4"/>
  <c r="K71" i="4"/>
  <c r="I69" i="4"/>
  <c r="J66" i="4"/>
  <c r="K63" i="4"/>
  <c r="I60" i="4"/>
  <c r="J57" i="4"/>
  <c r="K54" i="4"/>
  <c r="I52" i="4"/>
  <c r="J49" i="4"/>
  <c r="K46" i="4"/>
  <c r="I44" i="4"/>
  <c r="J41" i="4"/>
  <c r="K38" i="4"/>
  <c r="I36" i="4"/>
  <c r="J33" i="4"/>
  <c r="K30" i="4"/>
  <c r="I28" i="4"/>
  <c r="J20" i="4"/>
  <c r="I15" i="4"/>
  <c r="K9" i="4"/>
  <c r="I14" i="4"/>
  <c r="K34" i="4"/>
  <c r="I11" i="4"/>
  <c r="J67" i="4"/>
  <c r="K47" i="4"/>
  <c r="K31" i="4"/>
  <c r="I8" i="4"/>
  <c r="I58" i="4"/>
  <c r="J39" i="4"/>
  <c r="J10" i="4"/>
  <c r="I74" i="4"/>
  <c r="J71" i="4"/>
  <c r="K68" i="4"/>
  <c r="I66" i="4"/>
  <c r="J63" i="4"/>
  <c r="K59" i="4"/>
  <c r="I57" i="4"/>
  <c r="J54" i="4"/>
  <c r="K51" i="4"/>
  <c r="I49" i="4"/>
  <c r="J46" i="4"/>
  <c r="K43" i="4"/>
  <c r="I41" i="4"/>
  <c r="J38" i="4"/>
  <c r="K35" i="4"/>
  <c r="I33" i="4"/>
  <c r="J30" i="4"/>
  <c r="K27" i="4"/>
  <c r="I20" i="4"/>
  <c r="J17" i="4"/>
  <c r="K14" i="4"/>
  <c r="I12" i="4"/>
  <c r="J11" i="4"/>
  <c r="I40" i="4"/>
  <c r="I19" i="4"/>
  <c r="I62" i="4"/>
  <c r="K39" i="4"/>
  <c r="J13" i="4"/>
  <c r="J72" i="4"/>
  <c r="J55" i="4"/>
  <c r="K52" i="4"/>
  <c r="K44" i="4"/>
  <c r="K28" i="4"/>
  <c r="K73" i="4"/>
  <c r="I71" i="4"/>
  <c r="J68" i="4"/>
  <c r="K65" i="4"/>
  <c r="I63" i="4"/>
  <c r="J59" i="4"/>
  <c r="K56" i="4"/>
  <c r="I54" i="4"/>
  <c r="J51" i="4"/>
  <c r="K48" i="4"/>
  <c r="I46" i="4"/>
  <c r="J43" i="4"/>
  <c r="K40" i="4"/>
  <c r="I38" i="4"/>
  <c r="J35" i="4"/>
  <c r="K32" i="4"/>
  <c r="I30" i="4"/>
  <c r="J27" i="4"/>
  <c r="K19" i="4"/>
  <c r="I17" i="4"/>
  <c r="J14" i="4"/>
  <c r="K11" i="4"/>
  <c r="I9" i="4"/>
  <c r="J45" i="4"/>
  <c r="J16" i="4"/>
  <c r="I70" i="4"/>
  <c r="K55" i="4"/>
  <c r="I45" i="4"/>
  <c r="I29" i="4"/>
  <c r="K10" i="4"/>
  <c r="J64" i="4"/>
  <c r="I34" i="4"/>
  <c r="K15" i="4"/>
  <c r="J73" i="4"/>
  <c r="K70" i="4"/>
  <c r="I68" i="4"/>
  <c r="J65" i="4"/>
  <c r="K62" i="4"/>
  <c r="I59" i="4"/>
  <c r="J56" i="4"/>
  <c r="K53" i="4"/>
  <c r="I51" i="4"/>
  <c r="J48" i="4"/>
  <c r="K45" i="4"/>
  <c r="I43" i="4"/>
  <c r="J40" i="4"/>
  <c r="K37" i="4"/>
  <c r="I35" i="4"/>
  <c r="J32" i="4"/>
  <c r="K29" i="4"/>
  <c r="I27" i="4"/>
  <c r="J19" i="4"/>
  <c r="K16" i="4"/>
  <c r="K42" i="4"/>
  <c r="J29" i="4"/>
  <c r="J8" i="4"/>
  <c r="J58" i="4"/>
  <c r="J42" i="4"/>
  <c r="J21" i="4"/>
  <c r="I67" i="4"/>
  <c r="I50" i="4"/>
  <c r="I42" i="4"/>
  <c r="J31" i="4"/>
  <c r="J18" i="4"/>
  <c r="I13" i="4"/>
  <c r="I73" i="4"/>
  <c r="J70" i="4"/>
  <c r="K67" i="4"/>
  <c r="I65" i="4"/>
  <c r="J62" i="4"/>
  <c r="K58" i="4"/>
  <c r="I56" i="4"/>
  <c r="J53" i="4"/>
  <c r="K50" i="4"/>
  <c r="I48" i="4"/>
  <c r="I32" i="4"/>
  <c r="K21" i="4"/>
  <c r="K72" i="4"/>
  <c r="I53" i="4"/>
  <c r="I37" i="4"/>
  <c r="K18" i="4"/>
  <c r="K60" i="4"/>
  <c r="K36" i="4"/>
  <c r="K7" i="4"/>
  <c r="N91" i="3"/>
  <c r="P89" i="3"/>
  <c r="M88" i="3"/>
  <c r="O86" i="3"/>
  <c r="L85" i="3"/>
  <c r="N83" i="3"/>
  <c r="P81" i="3"/>
  <c r="M80" i="3"/>
  <c r="O78" i="3"/>
  <c r="L77" i="3"/>
  <c r="N74" i="3"/>
  <c r="P71" i="3"/>
  <c r="M70" i="3"/>
  <c r="O68" i="3"/>
  <c r="L67" i="3"/>
  <c r="N65" i="3"/>
  <c r="P63" i="3"/>
  <c r="M62" i="3"/>
  <c r="O60" i="3"/>
  <c r="L59" i="3"/>
  <c r="N57" i="3"/>
  <c r="P55" i="3"/>
  <c r="M54" i="3"/>
  <c r="O52" i="3"/>
  <c r="L51" i="3"/>
  <c r="N49" i="3"/>
  <c r="P47" i="3"/>
  <c r="M46" i="3"/>
  <c r="O44" i="3"/>
  <c r="L43" i="3"/>
  <c r="N41" i="3"/>
  <c r="P39" i="3"/>
  <c r="M38" i="3"/>
  <c r="O36" i="3"/>
  <c r="L35" i="3"/>
  <c r="N33" i="3"/>
  <c r="P31" i="3"/>
  <c r="M30" i="3"/>
  <c r="O28" i="3"/>
  <c r="L27" i="3"/>
  <c r="N25" i="3"/>
  <c r="P23" i="3"/>
  <c r="M22" i="3"/>
  <c r="O20" i="3"/>
  <c r="L19" i="3"/>
  <c r="N17" i="3"/>
  <c r="P15" i="3"/>
  <c r="M14" i="3"/>
  <c r="O12" i="3"/>
  <c r="L11" i="3"/>
  <c r="N9" i="3"/>
  <c r="P7" i="3"/>
  <c r="M6" i="3"/>
  <c r="O4" i="3"/>
  <c r="L3" i="3"/>
  <c r="O23" i="3"/>
  <c r="N20" i="3"/>
  <c r="M17" i="3"/>
  <c r="L14" i="3"/>
  <c r="P10" i="3"/>
  <c r="O7" i="3"/>
  <c r="N4" i="3"/>
  <c r="P13" i="3"/>
  <c r="L9" i="3"/>
  <c r="M4" i="3"/>
  <c r="L8" i="3"/>
  <c r="M91" i="3"/>
  <c r="O89" i="3"/>
  <c r="L88" i="3"/>
  <c r="N86" i="3"/>
  <c r="P84" i="3"/>
  <c r="M83" i="3"/>
  <c r="O81" i="3"/>
  <c r="L80" i="3"/>
  <c r="N78" i="3"/>
  <c r="P75" i="3"/>
  <c r="M74" i="3"/>
  <c r="O71" i="3"/>
  <c r="L70" i="3"/>
  <c r="N68" i="3"/>
  <c r="P66" i="3"/>
  <c r="M65" i="3"/>
  <c r="O63" i="3"/>
  <c r="L62" i="3"/>
  <c r="N60" i="3"/>
  <c r="P58" i="3"/>
  <c r="M57" i="3"/>
  <c r="O55" i="3"/>
  <c r="L54" i="3"/>
  <c r="N52" i="3"/>
  <c r="P50" i="3"/>
  <c r="M49" i="3"/>
  <c r="O47" i="3"/>
  <c r="L46" i="3"/>
  <c r="N44" i="3"/>
  <c r="P42" i="3"/>
  <c r="M41" i="3"/>
  <c r="O39" i="3"/>
  <c r="L38" i="3"/>
  <c r="N36" i="3"/>
  <c r="P34" i="3"/>
  <c r="M33" i="3"/>
  <c r="O31" i="3"/>
  <c r="L30" i="3"/>
  <c r="N28" i="3"/>
  <c r="P26" i="3"/>
  <c r="M25" i="3"/>
  <c r="L22" i="3"/>
  <c r="P18" i="3"/>
  <c r="O15" i="3"/>
  <c r="N12" i="3"/>
  <c r="M9" i="3"/>
  <c r="L6" i="3"/>
  <c r="N15" i="3"/>
  <c r="O10" i="3"/>
  <c r="P5" i="3"/>
  <c r="M11" i="3"/>
  <c r="L91" i="3"/>
  <c r="N89" i="3"/>
  <c r="P87" i="3"/>
  <c r="M86" i="3"/>
  <c r="O84" i="3"/>
  <c r="L83" i="3"/>
  <c r="N81" i="3"/>
  <c r="P79" i="3"/>
  <c r="M78" i="3"/>
  <c r="O75" i="3"/>
  <c r="L74" i="3"/>
  <c r="N71" i="3"/>
  <c r="P69" i="3"/>
  <c r="M68" i="3"/>
  <c r="O66" i="3"/>
  <c r="L65" i="3"/>
  <c r="N63" i="3"/>
  <c r="P61" i="3"/>
  <c r="M60" i="3"/>
  <c r="O58" i="3"/>
  <c r="L57" i="3"/>
  <c r="N55" i="3"/>
  <c r="P53" i="3"/>
  <c r="M52" i="3"/>
  <c r="O50" i="3"/>
  <c r="L49" i="3"/>
  <c r="N47" i="3"/>
  <c r="P45" i="3"/>
  <c r="M44" i="3"/>
  <c r="O42" i="3"/>
  <c r="L41" i="3"/>
  <c r="N39" i="3"/>
  <c r="P37" i="3"/>
  <c r="M36" i="3"/>
  <c r="O34" i="3"/>
  <c r="L33" i="3"/>
  <c r="N31" i="3"/>
  <c r="P29" i="3"/>
  <c r="M28" i="3"/>
  <c r="O26" i="3"/>
  <c r="L25" i="3"/>
  <c r="N23" i="3"/>
  <c r="P21" i="3"/>
  <c r="M20" i="3"/>
  <c r="O18" i="3"/>
  <c r="L17" i="3"/>
  <c r="M12" i="3"/>
  <c r="N7" i="3"/>
  <c r="N14" i="3"/>
  <c r="M3" i="3"/>
  <c r="P90" i="3"/>
  <c r="M89" i="3"/>
  <c r="O87" i="3"/>
  <c r="L86" i="3"/>
  <c r="N84" i="3"/>
  <c r="P82" i="3"/>
  <c r="M81" i="3"/>
  <c r="O79" i="3"/>
  <c r="L78" i="3"/>
  <c r="N75" i="3"/>
  <c r="P72" i="3"/>
  <c r="M71" i="3"/>
  <c r="O69" i="3"/>
  <c r="L68" i="3"/>
  <c r="N66" i="3"/>
  <c r="P64" i="3"/>
  <c r="M63" i="3"/>
  <c r="O61" i="3"/>
  <c r="L60" i="3"/>
  <c r="N58" i="3"/>
  <c r="P56" i="3"/>
  <c r="M55" i="3"/>
  <c r="O53" i="3"/>
  <c r="L52" i="3"/>
  <c r="N50" i="3"/>
  <c r="P48" i="3"/>
  <c r="M47" i="3"/>
  <c r="O45" i="3"/>
  <c r="L44" i="3"/>
  <c r="N42" i="3"/>
  <c r="P40" i="3"/>
  <c r="M39" i="3"/>
  <c r="O37" i="3"/>
  <c r="L36" i="3"/>
  <c r="N34" i="3"/>
  <c r="P32" i="3"/>
  <c r="M31" i="3"/>
  <c r="O29" i="3"/>
  <c r="L28" i="3"/>
  <c r="N26" i="3"/>
  <c r="P24" i="3"/>
  <c r="M23" i="3"/>
  <c r="O21" i="3"/>
  <c r="L20" i="3"/>
  <c r="N18" i="3"/>
  <c r="P16" i="3"/>
  <c r="M15" i="3"/>
  <c r="O13" i="3"/>
  <c r="L12" i="3"/>
  <c r="N10" i="3"/>
  <c r="P8" i="3"/>
  <c r="M7" i="3"/>
  <c r="O5" i="3"/>
  <c r="L4" i="3"/>
  <c r="N6" i="3"/>
  <c r="O90" i="3"/>
  <c r="L89" i="3"/>
  <c r="N87" i="3"/>
  <c r="P85" i="3"/>
  <c r="M84" i="3"/>
  <c r="O82" i="3"/>
  <c r="L81" i="3"/>
  <c r="N79" i="3"/>
  <c r="P77" i="3"/>
  <c r="M75" i="3"/>
  <c r="O72" i="3"/>
  <c r="L71" i="3"/>
  <c r="N69" i="3"/>
  <c r="P67" i="3"/>
  <c r="M66" i="3"/>
  <c r="O64" i="3"/>
  <c r="L63" i="3"/>
  <c r="N61" i="3"/>
  <c r="P59" i="3"/>
  <c r="M58" i="3"/>
  <c r="O56" i="3"/>
  <c r="L55" i="3"/>
  <c r="N53" i="3"/>
  <c r="P51" i="3"/>
  <c r="M50" i="3"/>
  <c r="O48" i="3"/>
  <c r="L47" i="3"/>
  <c r="N45" i="3"/>
  <c r="P43" i="3"/>
  <c r="M42" i="3"/>
  <c r="O40" i="3"/>
  <c r="L39" i="3"/>
  <c r="N37" i="3"/>
  <c r="P35" i="3"/>
  <c r="M34" i="3"/>
  <c r="O32" i="3"/>
  <c r="L31" i="3"/>
  <c r="N29" i="3"/>
  <c r="P27" i="3"/>
  <c r="M26" i="3"/>
  <c r="O24" i="3"/>
  <c r="L23" i="3"/>
  <c r="N21" i="3"/>
  <c r="P19" i="3"/>
  <c r="M18" i="3"/>
  <c r="O16" i="3"/>
  <c r="L15" i="3"/>
  <c r="N13" i="3"/>
  <c r="P11" i="3"/>
  <c r="M10" i="3"/>
  <c r="O8" i="3"/>
  <c r="L7" i="3"/>
  <c r="N5" i="3"/>
  <c r="P3" i="3"/>
  <c r="O65" i="3"/>
  <c r="O57" i="3"/>
  <c r="P52" i="3"/>
  <c r="L48" i="3"/>
  <c r="M43" i="3"/>
  <c r="N38" i="3"/>
  <c r="O33" i="3"/>
  <c r="P28" i="3"/>
  <c r="N22" i="3"/>
  <c r="O17" i="3"/>
  <c r="O9" i="3"/>
  <c r="N90" i="3"/>
  <c r="P88" i="3"/>
  <c r="M87" i="3"/>
  <c r="O85" i="3"/>
  <c r="L84" i="3"/>
  <c r="N82" i="3"/>
  <c r="P80" i="3"/>
  <c r="M79" i="3"/>
  <c r="O77" i="3"/>
  <c r="L75" i="3"/>
  <c r="N72" i="3"/>
  <c r="P70" i="3"/>
  <c r="M69" i="3"/>
  <c r="O67" i="3"/>
  <c r="L66" i="3"/>
  <c r="N64" i="3"/>
  <c r="P62" i="3"/>
  <c r="M61" i="3"/>
  <c r="O59" i="3"/>
  <c r="L58" i="3"/>
  <c r="N56" i="3"/>
  <c r="P54" i="3"/>
  <c r="M53" i="3"/>
  <c r="O51" i="3"/>
  <c r="L50" i="3"/>
  <c r="N48" i="3"/>
  <c r="P46" i="3"/>
  <c r="M45" i="3"/>
  <c r="O43" i="3"/>
  <c r="L42" i="3"/>
  <c r="N40" i="3"/>
  <c r="P38" i="3"/>
  <c r="M37" i="3"/>
  <c r="O35" i="3"/>
  <c r="L34" i="3"/>
  <c r="N32" i="3"/>
  <c r="P30" i="3"/>
  <c r="M29" i="3"/>
  <c r="O27" i="3"/>
  <c r="L26" i="3"/>
  <c r="N24" i="3"/>
  <c r="P22" i="3"/>
  <c r="M21" i="3"/>
  <c r="O19" i="3"/>
  <c r="L18" i="3"/>
  <c r="N16" i="3"/>
  <c r="P14" i="3"/>
  <c r="M13" i="3"/>
  <c r="O11" i="3"/>
  <c r="L10" i="3"/>
  <c r="N8" i="3"/>
  <c r="P6" i="3"/>
  <c r="M5" i="3"/>
  <c r="O3" i="3"/>
  <c r="O91" i="3"/>
  <c r="N88" i="3"/>
  <c r="M85" i="3"/>
  <c r="L82" i="3"/>
  <c r="P78" i="3"/>
  <c r="O74" i="3"/>
  <c r="N70" i="3"/>
  <c r="M67" i="3"/>
  <c r="N62" i="3"/>
  <c r="M59" i="3"/>
  <c r="N54" i="3"/>
  <c r="O49" i="3"/>
  <c r="P44" i="3"/>
  <c r="L40" i="3"/>
  <c r="M35" i="3"/>
  <c r="N30" i="3"/>
  <c r="O25" i="3"/>
  <c r="P20" i="3"/>
  <c r="L16" i="3"/>
  <c r="P4" i="3"/>
  <c r="P91" i="3"/>
  <c r="M90" i="3"/>
  <c r="O88" i="3"/>
  <c r="L87" i="3"/>
  <c r="N85" i="3"/>
  <c r="P83" i="3"/>
  <c r="M82" i="3"/>
  <c r="O80" i="3"/>
  <c r="L79" i="3"/>
  <c r="N77" i="3"/>
  <c r="P74" i="3"/>
  <c r="M72" i="3"/>
  <c r="O70" i="3"/>
  <c r="L69" i="3"/>
  <c r="N67" i="3"/>
  <c r="P65" i="3"/>
  <c r="M64" i="3"/>
  <c r="O62" i="3"/>
  <c r="L61" i="3"/>
  <c r="N59" i="3"/>
  <c r="P57" i="3"/>
  <c r="M56" i="3"/>
  <c r="O54" i="3"/>
  <c r="L53" i="3"/>
  <c r="N51" i="3"/>
  <c r="P49" i="3"/>
  <c r="M48" i="3"/>
  <c r="O46" i="3"/>
  <c r="L45" i="3"/>
  <c r="N43" i="3"/>
  <c r="P41" i="3"/>
  <c r="M40" i="3"/>
  <c r="O38" i="3"/>
  <c r="L37" i="3"/>
  <c r="N35" i="3"/>
  <c r="P33" i="3"/>
  <c r="M32" i="3"/>
  <c r="O30" i="3"/>
  <c r="L29" i="3"/>
  <c r="N27" i="3"/>
  <c r="P25" i="3"/>
  <c r="M24" i="3"/>
  <c r="O22" i="3"/>
  <c r="L21" i="3"/>
  <c r="N19" i="3"/>
  <c r="P17" i="3"/>
  <c r="M16" i="3"/>
  <c r="O14" i="3"/>
  <c r="L13" i="3"/>
  <c r="N11" i="3"/>
  <c r="P9" i="3"/>
  <c r="M8" i="3"/>
  <c r="O6" i="3"/>
  <c r="L5" i="3"/>
  <c r="N3" i="3"/>
  <c r="L90" i="3"/>
  <c r="P86" i="3"/>
  <c r="O83" i="3"/>
  <c r="N80" i="3"/>
  <c r="M77" i="3"/>
  <c r="L72" i="3"/>
  <c r="P68" i="3"/>
  <c r="L64" i="3"/>
  <c r="P60" i="3"/>
  <c r="L56" i="3"/>
  <c r="M51" i="3"/>
  <c r="N46" i="3"/>
  <c r="O41" i="3"/>
  <c r="P36" i="3"/>
  <c r="L32" i="3"/>
  <c r="M27" i="3"/>
  <c r="L24" i="3"/>
  <c r="M19" i="3"/>
  <c r="P12" i="3"/>
  <c r="O20" i="79"/>
  <c r="O19" i="79"/>
  <c r="O18" i="79"/>
  <c r="M27" i="57"/>
  <c r="N27" i="43"/>
  <c r="M27" i="29"/>
  <c r="M54" i="29"/>
  <c r="M55" i="29"/>
  <c r="M56" i="29"/>
  <c r="M25" i="29"/>
  <c r="O25" i="15"/>
  <c r="O27" i="8"/>
  <c r="O27" i="22"/>
  <c r="O27" i="15"/>
  <c r="M76" i="44" l="1"/>
  <c r="N63" i="23"/>
  <c r="K27" i="6"/>
  <c r="M63" i="44"/>
  <c r="K88" i="73"/>
  <c r="N63" i="16"/>
  <c r="N63" i="9"/>
  <c r="I21" i="25"/>
  <c r="I24" i="4"/>
  <c r="I27" i="34"/>
  <c r="K98" i="33"/>
  <c r="K97" i="33"/>
  <c r="M77" i="44"/>
  <c r="I23" i="25"/>
  <c r="I22" i="25"/>
  <c r="I72" i="25"/>
  <c r="I74" i="25"/>
  <c r="I58" i="25"/>
  <c r="K99" i="33"/>
  <c r="I74" i="32"/>
  <c r="I72" i="32"/>
  <c r="I20" i="25"/>
  <c r="I19" i="25"/>
  <c r="K101" i="19"/>
  <c r="K100" i="19"/>
  <c r="K101" i="12"/>
  <c r="I23" i="18"/>
  <c r="I22" i="18"/>
  <c r="I27" i="20"/>
  <c r="K102" i="12"/>
  <c r="I58" i="18"/>
  <c r="I27" i="27"/>
  <c r="I20" i="18"/>
  <c r="I19" i="18"/>
  <c r="I22" i="11"/>
  <c r="I21" i="11"/>
  <c r="I25" i="11"/>
  <c r="I24" i="11"/>
  <c r="I77" i="11"/>
  <c r="I61" i="4"/>
  <c r="I23" i="11"/>
  <c r="I76" i="11"/>
  <c r="I74" i="11"/>
  <c r="I78" i="4"/>
  <c r="K99" i="12"/>
  <c r="K98" i="12"/>
  <c r="K100" i="12"/>
  <c r="I60" i="11"/>
  <c r="I75" i="4"/>
  <c r="I77" i="4"/>
  <c r="P92" i="3"/>
  <c r="I25" i="4"/>
  <c r="I26" i="4"/>
  <c r="K98" i="5"/>
  <c r="K100" i="5"/>
  <c r="K99" i="5"/>
  <c r="P94" i="3"/>
  <c r="I22" i="4"/>
  <c r="I23" i="4"/>
  <c r="K97" i="5"/>
  <c r="K96" i="5"/>
  <c r="P96" i="3"/>
  <c r="P95" i="3"/>
  <c r="O51" i="15"/>
  <c r="O11" i="15"/>
  <c r="N56" i="84" l="1"/>
  <c r="M56" i="84"/>
  <c r="L56" i="84"/>
  <c r="A77" i="9" l="1"/>
  <c r="A76" i="9"/>
  <c r="Z7" i="82" l="1"/>
  <c r="X84" i="82"/>
  <c r="A36" i="82" l="1"/>
  <c r="A39" i="82"/>
  <c r="A40" i="82"/>
  <c r="A41" i="82"/>
  <c r="A42" i="82"/>
  <c r="A23" i="82"/>
  <c r="A24" i="82"/>
  <c r="A25" i="82"/>
  <c r="A26" i="82"/>
  <c r="A27" i="82"/>
  <c r="A28" i="82"/>
  <c r="A29" i="82"/>
  <c r="A30" i="82"/>
  <c r="A31" i="82"/>
  <c r="A32" i="82"/>
  <c r="A33" i="82"/>
  <c r="A34" i="82"/>
  <c r="A35" i="82"/>
  <c r="A17" i="82"/>
  <c r="A18" i="82"/>
  <c r="A19" i="82"/>
  <c r="A20" i="82"/>
  <c r="A15" i="82"/>
  <c r="A16" i="82"/>
  <c r="A86" i="80"/>
  <c r="A87" i="80"/>
  <c r="A88" i="80"/>
  <c r="A89" i="80"/>
  <c r="A90" i="80"/>
  <c r="A91" i="80"/>
  <c r="A92" i="80"/>
  <c r="A84" i="80"/>
  <c r="A85" i="80"/>
  <c r="A71" i="80"/>
  <c r="A72" i="80"/>
  <c r="A67" i="80"/>
  <c r="A68" i="80"/>
  <c r="A69" i="80"/>
  <c r="A70" i="80"/>
  <c r="A59" i="80"/>
  <c r="A60" i="80"/>
  <c r="A61" i="80"/>
  <c r="A62" i="80"/>
  <c r="A63" i="80"/>
  <c r="A64" i="80"/>
  <c r="A57" i="80"/>
  <c r="A58" i="80"/>
  <c r="A46" i="80"/>
  <c r="A47" i="80"/>
  <c r="A48" i="80"/>
  <c r="A49" i="80"/>
  <c r="A50" i="80"/>
  <c r="A44" i="80"/>
  <c r="A45" i="80"/>
  <c r="A40" i="80"/>
  <c r="A41" i="80"/>
  <c r="A42" i="80"/>
  <c r="A43" i="80"/>
  <c r="A34" i="80"/>
  <c r="A35" i="80"/>
  <c r="A36" i="80"/>
  <c r="A37" i="80"/>
  <c r="A29" i="80"/>
  <c r="A30" i="80"/>
  <c r="A18" i="80"/>
  <c r="A19" i="80"/>
  <c r="A20" i="80"/>
  <c r="A21" i="80"/>
  <c r="A22" i="80"/>
  <c r="A16" i="80"/>
  <c r="A17" i="80"/>
  <c r="A35" i="79"/>
  <c r="A36" i="79"/>
  <c r="A37" i="79"/>
  <c r="A38" i="79"/>
  <c r="A39" i="79"/>
  <c r="A40" i="79"/>
  <c r="A41" i="79"/>
  <c r="A30" i="79"/>
  <c r="A31" i="79"/>
  <c r="A32" i="79"/>
  <c r="A24" i="79"/>
  <c r="A25" i="79"/>
  <c r="A26" i="79"/>
  <c r="A27" i="79"/>
  <c r="A23" i="79"/>
  <c r="A22" i="79"/>
  <c r="A21" i="79"/>
  <c r="A15" i="79"/>
  <c r="A16" i="79"/>
  <c r="A17" i="79"/>
  <c r="A23" i="71"/>
  <c r="A24" i="71"/>
  <c r="A13" i="71"/>
  <c r="A14" i="71"/>
  <c r="A61" i="67"/>
  <c r="A60" i="67"/>
  <c r="A59" i="67"/>
  <c r="A58" i="67"/>
  <c r="A57" i="67"/>
  <c r="A56" i="67"/>
  <c r="A55" i="67"/>
  <c r="A53" i="67"/>
  <c r="A54" i="67"/>
  <c r="A52" i="67"/>
  <c r="A51" i="67"/>
  <c r="A50" i="67"/>
  <c r="A49" i="67"/>
  <c r="A48" i="67"/>
  <c r="A47" i="67"/>
  <c r="A46" i="67"/>
  <c r="A45" i="67"/>
  <c r="A43" i="67"/>
  <c r="A44" i="67"/>
  <c r="A42" i="67"/>
  <c r="A41" i="67"/>
  <c r="A39" i="67"/>
  <c r="A40" i="67"/>
  <c r="A38" i="67"/>
  <c r="A37" i="67"/>
  <c r="A35" i="67"/>
  <c r="A36" i="67"/>
  <c r="A32" i="67"/>
  <c r="A33" i="67"/>
  <c r="A34" i="67"/>
  <c r="A31" i="67"/>
  <c r="A29" i="67"/>
  <c r="A30" i="67"/>
  <c r="A26" i="67"/>
  <c r="A27" i="67"/>
  <c r="A28" i="67"/>
  <c r="A25" i="67"/>
  <c r="A23" i="67"/>
  <c r="A24" i="67"/>
  <c r="A20" i="67"/>
  <c r="A21" i="67"/>
  <c r="A22" i="67"/>
  <c r="A19" i="67"/>
  <c r="A17" i="67"/>
  <c r="A18" i="67"/>
  <c r="A14" i="67"/>
  <c r="A15" i="67"/>
  <c r="A16" i="67"/>
  <c r="A13" i="67"/>
  <c r="A11" i="67"/>
  <c r="A12" i="67"/>
  <c r="A65" i="58"/>
  <c r="A66" i="58"/>
  <c r="A61" i="58"/>
  <c r="A62" i="58"/>
  <c r="A63" i="58"/>
  <c r="A64" i="58"/>
  <c r="A53" i="58"/>
  <c r="A54" i="58"/>
  <c r="A55" i="58"/>
  <c r="A56" i="58"/>
  <c r="A57" i="58"/>
  <c r="A58" i="58"/>
  <c r="A96" i="44"/>
  <c r="A97" i="44"/>
  <c r="A98" i="44"/>
  <c r="A99" i="44"/>
  <c r="A100" i="44"/>
  <c r="A101" i="44"/>
  <c r="A102" i="44"/>
  <c r="A103" i="44"/>
  <c r="A104" i="44"/>
  <c r="A105" i="44"/>
  <c r="A82" i="44"/>
  <c r="A83" i="44"/>
  <c r="A84" i="44"/>
  <c r="A85" i="44"/>
  <c r="A86" i="44"/>
  <c r="A87" i="44"/>
  <c r="A88" i="44"/>
  <c r="A89" i="44"/>
  <c r="A90" i="44"/>
  <c r="A91" i="44"/>
  <c r="A92" i="44"/>
  <c r="A93" i="44"/>
  <c r="A94" i="44"/>
  <c r="A95" i="44"/>
  <c r="A96" i="37"/>
  <c r="A97" i="37"/>
  <c r="A98" i="37"/>
  <c r="A99" i="37"/>
  <c r="A100" i="37"/>
  <c r="A101" i="37"/>
  <c r="A102" i="37"/>
  <c r="A103" i="37"/>
  <c r="A104" i="37"/>
  <c r="A105" i="37"/>
  <c r="A82" i="37"/>
  <c r="A83" i="37"/>
  <c r="A84" i="37"/>
  <c r="A85" i="37"/>
  <c r="A86" i="37"/>
  <c r="A87" i="37"/>
  <c r="A88" i="37"/>
  <c r="A89" i="37"/>
  <c r="A90" i="37"/>
  <c r="A91" i="37"/>
  <c r="A92" i="37"/>
  <c r="A93" i="37"/>
  <c r="A94" i="37"/>
  <c r="A95" i="37"/>
  <c r="A96" i="30"/>
  <c r="A97" i="30"/>
  <c r="A98" i="30"/>
  <c r="A99" i="30"/>
  <c r="A100" i="30"/>
  <c r="A101" i="30"/>
  <c r="A102" i="30"/>
  <c r="A103" i="30"/>
  <c r="A104" i="30"/>
  <c r="A105" i="30"/>
  <c r="A88" i="30"/>
  <c r="A89" i="30"/>
  <c r="A90" i="30"/>
  <c r="A91" i="30"/>
  <c r="A92" i="30"/>
  <c r="A93" i="30"/>
  <c r="A94" i="30"/>
  <c r="A95" i="30"/>
  <c r="A82" i="30"/>
  <c r="A83" i="30"/>
  <c r="A84" i="30"/>
  <c r="A85" i="30"/>
  <c r="A86" i="30"/>
  <c r="A87" i="30"/>
  <c r="A96" i="23"/>
  <c r="A97" i="23"/>
  <c r="A98" i="23"/>
  <c r="A99" i="23"/>
  <c r="A100" i="23"/>
  <c r="A101" i="23"/>
  <c r="A102" i="23"/>
  <c r="A103" i="23"/>
  <c r="A104" i="23"/>
  <c r="A105" i="23"/>
  <c r="A88" i="23"/>
  <c r="A89" i="23"/>
  <c r="A90" i="23"/>
  <c r="A91" i="23"/>
  <c r="A92" i="23"/>
  <c r="A93" i="23"/>
  <c r="A94" i="23"/>
  <c r="A95" i="23"/>
  <c r="A82" i="23"/>
  <c r="A83" i="23"/>
  <c r="A84" i="23"/>
  <c r="A85" i="23"/>
  <c r="A86" i="23"/>
  <c r="A87" i="23"/>
  <c r="A100" i="16"/>
  <c r="A101" i="16"/>
  <c r="A102" i="16"/>
  <c r="A103" i="16"/>
  <c r="A104" i="16"/>
  <c r="A105" i="16"/>
  <c r="A96" i="16"/>
  <c r="A97" i="16"/>
  <c r="A98" i="16"/>
  <c r="A99" i="16"/>
  <c r="A88" i="16"/>
  <c r="A89" i="16"/>
  <c r="A90" i="16"/>
  <c r="A91" i="16"/>
  <c r="A92" i="16"/>
  <c r="A93" i="16"/>
  <c r="A94" i="16"/>
  <c r="A95" i="16"/>
  <c r="A82" i="16"/>
  <c r="A83" i="16"/>
  <c r="A84" i="16"/>
  <c r="A85" i="16"/>
  <c r="A86" i="16"/>
  <c r="A87" i="16"/>
  <c r="A100" i="9"/>
  <c r="A101" i="9"/>
  <c r="A102" i="9"/>
  <c r="A103" i="9"/>
  <c r="A104" i="9"/>
  <c r="A105" i="9"/>
  <c r="A96" i="9"/>
  <c r="A97" i="9"/>
  <c r="A98" i="9"/>
  <c r="A99" i="9"/>
  <c r="A88" i="9"/>
  <c r="A89" i="9"/>
  <c r="A90" i="9"/>
  <c r="A91" i="9"/>
  <c r="A92" i="9"/>
  <c r="A93" i="9"/>
  <c r="A94" i="9"/>
  <c r="A95" i="9"/>
  <c r="A82" i="9"/>
  <c r="A83" i="9"/>
  <c r="A84" i="9"/>
  <c r="A85" i="9"/>
  <c r="A86" i="9"/>
  <c r="A87" i="9"/>
  <c r="U25" i="82" l="1"/>
  <c r="V25" i="82"/>
  <c r="X25" i="82"/>
  <c r="X15" i="82"/>
  <c r="V15" i="82"/>
  <c r="U15" i="82"/>
  <c r="X32" i="82"/>
  <c r="U32" i="82"/>
  <c r="V32" i="82"/>
  <c r="U24" i="82"/>
  <c r="X24" i="82"/>
  <c r="V24" i="82"/>
  <c r="U20" i="82"/>
  <c r="V20" i="82"/>
  <c r="X20" i="82"/>
  <c r="V31" i="82"/>
  <c r="U31" i="82"/>
  <c r="X31" i="82"/>
  <c r="V23" i="82"/>
  <c r="X23" i="82"/>
  <c r="U23" i="82"/>
  <c r="V19" i="82"/>
  <c r="U19" i="82"/>
  <c r="X19" i="82"/>
  <c r="X30" i="82"/>
  <c r="U30" i="82"/>
  <c r="V30" i="82"/>
  <c r="X42" i="82"/>
  <c r="U42" i="82"/>
  <c r="V42" i="82"/>
  <c r="V33" i="82"/>
  <c r="U33" i="82"/>
  <c r="X33" i="82"/>
  <c r="X18" i="82"/>
  <c r="U18" i="82"/>
  <c r="V18" i="82"/>
  <c r="U29" i="82"/>
  <c r="V29" i="82"/>
  <c r="X29" i="82"/>
  <c r="V41" i="82"/>
  <c r="U41" i="82"/>
  <c r="X41" i="82"/>
  <c r="X16" i="82"/>
  <c r="U16" i="82"/>
  <c r="V16" i="82"/>
  <c r="U17" i="82"/>
  <c r="V17" i="82"/>
  <c r="X17" i="82"/>
  <c r="U28" i="82"/>
  <c r="V28" i="82"/>
  <c r="X28" i="82"/>
  <c r="V40" i="82"/>
  <c r="X40" i="82"/>
  <c r="U40" i="82"/>
  <c r="X35" i="82"/>
  <c r="V35" i="82"/>
  <c r="U35" i="82"/>
  <c r="V27" i="82"/>
  <c r="U27" i="82"/>
  <c r="X27" i="82"/>
  <c r="U39" i="82"/>
  <c r="X39" i="82"/>
  <c r="V39" i="82"/>
  <c r="X34" i="82"/>
  <c r="U34" i="82"/>
  <c r="V34" i="82"/>
  <c r="X26" i="82"/>
  <c r="U26" i="82"/>
  <c r="V26" i="82"/>
  <c r="V36" i="82"/>
  <c r="X36" i="82"/>
  <c r="U36" i="82"/>
  <c r="N9" i="74"/>
  <c r="N10" i="74"/>
  <c r="N14" i="74"/>
  <c r="A4" i="85" l="1"/>
  <c r="A5" i="84"/>
  <c r="N5" i="84" l="1"/>
  <c r="M5" i="84"/>
  <c r="M89" i="74"/>
  <c r="L89" i="74"/>
  <c r="A66" i="74" l="1"/>
  <c r="A67" i="74"/>
  <c r="A68" i="74"/>
  <c r="A69" i="74"/>
  <c r="A21" i="74"/>
  <c r="A22" i="74"/>
  <c r="A23" i="74"/>
  <c r="A24" i="74"/>
  <c r="A25" i="74"/>
  <c r="A26" i="74"/>
  <c r="A27" i="74"/>
  <c r="A28" i="74"/>
  <c r="A29" i="74"/>
  <c r="A30" i="74"/>
  <c r="A31" i="74"/>
  <c r="A32" i="74"/>
  <c r="A33" i="74"/>
  <c r="A34" i="74"/>
  <c r="A35" i="74"/>
  <c r="A36" i="74"/>
  <c r="A37" i="74"/>
  <c r="A38" i="74"/>
  <c r="A39" i="74"/>
  <c r="A40" i="74"/>
  <c r="A41" i="74"/>
  <c r="A42" i="74"/>
  <c r="A43" i="74"/>
  <c r="A44" i="74"/>
  <c r="A45" i="74"/>
  <c r="A46" i="74"/>
  <c r="A47" i="74"/>
  <c r="A48" i="74"/>
  <c r="A49" i="74"/>
  <c r="A50" i="74"/>
  <c r="A51" i="74"/>
  <c r="A52" i="74"/>
  <c r="A53" i="74"/>
  <c r="A54" i="74"/>
  <c r="A55" i="74"/>
  <c r="A56" i="74"/>
  <c r="A57" i="74"/>
  <c r="A58" i="74"/>
  <c r="A59" i="74"/>
  <c r="A60" i="74"/>
  <c r="A61" i="74"/>
  <c r="A62" i="74"/>
  <c r="A63" i="74"/>
  <c r="A64" i="74"/>
  <c r="A65" i="74"/>
  <c r="A70" i="74"/>
  <c r="A71" i="74"/>
  <c r="A72" i="74"/>
  <c r="A73" i="74"/>
  <c r="A74" i="74"/>
  <c r="A75" i="74"/>
  <c r="A76" i="74"/>
  <c r="A77" i="74"/>
  <c r="A78" i="74"/>
  <c r="A79" i="74"/>
  <c r="A80" i="74"/>
  <c r="A81" i="74"/>
  <c r="A82" i="74"/>
  <c r="A83" i="74"/>
  <c r="A84" i="74"/>
  <c r="A85" i="74"/>
  <c r="A86" i="74"/>
  <c r="J89" i="74"/>
  <c r="K89" i="74"/>
  <c r="A20" i="74"/>
  <c r="A19" i="74"/>
  <c r="A18" i="74"/>
  <c r="A17" i="74"/>
  <c r="A16" i="74"/>
  <c r="A15" i="74"/>
  <c r="A14" i="74"/>
  <c r="A13" i="74"/>
  <c r="A12" i="74"/>
  <c r="A11" i="74"/>
  <c r="A10" i="74"/>
  <c r="A9" i="74"/>
  <c r="A8" i="74"/>
  <c r="A7" i="74"/>
  <c r="A6" i="74"/>
  <c r="A5" i="74"/>
  <c r="A84" i="75"/>
  <c r="A83" i="75"/>
  <c r="A82" i="75"/>
  <c r="A81" i="75"/>
  <c r="A80" i="75"/>
  <c r="A79" i="75"/>
  <c r="A78" i="75"/>
  <c r="A77" i="75"/>
  <c r="A75" i="75"/>
  <c r="A74" i="75"/>
  <c r="A72" i="75"/>
  <c r="A71" i="75"/>
  <c r="A70" i="75"/>
  <c r="A69" i="75"/>
  <c r="A68" i="75"/>
  <c r="A67" i="75"/>
  <c r="A66" i="75"/>
  <c r="A65" i="75"/>
  <c r="A64" i="75"/>
  <c r="A63" i="75"/>
  <c r="A62" i="75"/>
  <c r="A61" i="75"/>
  <c r="A60" i="75"/>
  <c r="A59" i="75"/>
  <c r="A58" i="75"/>
  <c r="A57" i="75"/>
  <c r="A56" i="75"/>
  <c r="A55" i="75"/>
  <c r="A54" i="75"/>
  <c r="A53" i="75"/>
  <c r="A52" i="75"/>
  <c r="A51" i="75"/>
  <c r="A50" i="75"/>
  <c r="A49" i="75"/>
  <c r="A48" i="75"/>
  <c r="A47" i="75"/>
  <c r="A46" i="75"/>
  <c r="A45" i="75"/>
  <c r="A44" i="75"/>
  <c r="A43" i="75"/>
  <c r="A42" i="75"/>
  <c r="A41" i="75"/>
  <c r="A40" i="75"/>
  <c r="A39" i="75"/>
  <c r="A38" i="75"/>
  <c r="A37" i="75"/>
  <c r="A36" i="75"/>
  <c r="A35" i="75"/>
  <c r="A34" i="75"/>
  <c r="A33" i="75"/>
  <c r="A32" i="75"/>
  <c r="A31" i="75"/>
  <c r="A30" i="75"/>
  <c r="A29" i="75"/>
  <c r="A28" i="75"/>
  <c r="A27" i="75"/>
  <c r="A26" i="75"/>
  <c r="A25" i="75"/>
  <c r="A24" i="75"/>
  <c r="A23" i="75"/>
  <c r="A22" i="75"/>
  <c r="A21" i="75"/>
  <c r="A20" i="75"/>
  <c r="A19" i="75"/>
  <c r="A18" i="75"/>
  <c r="A17" i="75"/>
  <c r="A16" i="75"/>
  <c r="A15" i="75"/>
  <c r="A14" i="75"/>
  <c r="A13" i="75"/>
  <c r="A12" i="75"/>
  <c r="A11" i="75"/>
  <c r="A10" i="75"/>
  <c r="A9" i="75"/>
  <c r="A8" i="75"/>
  <c r="A7" i="75"/>
  <c r="A6" i="75"/>
  <c r="A5" i="75"/>
  <c r="A4" i="75"/>
  <c r="A3" i="75"/>
  <c r="P92" i="83" l="1"/>
  <c r="Y84" i="82"/>
  <c r="Y25" i="82" l="1"/>
  <c r="Y30" i="82"/>
  <c r="Y33" i="82"/>
  <c r="Y42" i="82"/>
  <c r="Y27" i="82"/>
  <c r="Y40" i="82"/>
  <c r="Y15" i="82"/>
  <c r="Y24" i="82"/>
  <c r="Y19" i="82"/>
  <c r="Y16" i="82"/>
  <c r="Y36" i="82"/>
  <c r="Y20" i="82"/>
  <c r="Y17" i="82"/>
  <c r="Y34" i="82"/>
  <c r="Y32" i="82"/>
  <c r="Y23" i="82"/>
  <c r="Y41" i="82"/>
  <c r="Y31" i="82"/>
  <c r="Y29" i="82"/>
  <c r="Y28" i="82"/>
  <c r="Y18" i="82"/>
  <c r="Y39" i="82"/>
  <c r="Y35" i="82"/>
  <c r="Y26" i="82"/>
  <c r="N34" i="74"/>
  <c r="O84" i="82"/>
  <c r="O32" i="82" l="1"/>
  <c r="O28" i="82"/>
  <c r="O15" i="82"/>
  <c r="O19" i="82"/>
  <c r="O29" i="82"/>
  <c r="O30" i="82"/>
  <c r="O42" i="82"/>
  <c r="O31" i="82"/>
  <c r="O23" i="82"/>
  <c r="O41" i="82"/>
  <c r="O17" i="82"/>
  <c r="O36" i="82"/>
  <c r="O39" i="82"/>
  <c r="O34" i="82"/>
  <c r="O25" i="82"/>
  <c r="O20" i="82"/>
  <c r="O16" i="82"/>
  <c r="O24" i="82"/>
  <c r="O33" i="82"/>
  <c r="O18" i="82"/>
  <c r="O35" i="82"/>
  <c r="O27" i="82"/>
  <c r="O40" i="82"/>
  <c r="O26" i="82"/>
  <c r="A50" i="58"/>
  <c r="A49" i="58"/>
  <c r="A77" i="23"/>
  <c r="A76" i="23"/>
  <c r="A77" i="16" l="1"/>
  <c r="A76" i="16"/>
  <c r="M92" i="83" l="1"/>
  <c r="T84" i="82" l="1"/>
  <c r="S84" i="82"/>
  <c r="S25" i="82" l="1"/>
  <c r="S33" i="82"/>
  <c r="S39" i="82"/>
  <c r="S32" i="82"/>
  <c r="S18" i="82"/>
  <c r="S16" i="82"/>
  <c r="S17" i="82"/>
  <c r="S23" i="82"/>
  <c r="S30" i="82"/>
  <c r="S42" i="82"/>
  <c r="S35" i="82"/>
  <c r="S29" i="82"/>
  <c r="S28" i="82"/>
  <c r="S27" i="82"/>
  <c r="S40" i="82"/>
  <c r="S15" i="82"/>
  <c r="S24" i="82"/>
  <c r="S34" i="82"/>
  <c r="S26" i="82"/>
  <c r="S36" i="82"/>
  <c r="S31" i="82"/>
  <c r="S20" i="82"/>
  <c r="S19" i="82"/>
  <c r="S41" i="82"/>
  <c r="T19" i="82"/>
  <c r="T16" i="82"/>
  <c r="T15" i="82"/>
  <c r="T31" i="82"/>
  <c r="T23" i="82"/>
  <c r="T33" i="82"/>
  <c r="T30" i="82"/>
  <c r="T41" i="82"/>
  <c r="T17" i="82"/>
  <c r="T40" i="82"/>
  <c r="T35" i="82"/>
  <c r="T18" i="82"/>
  <c r="T28" i="82"/>
  <c r="T36" i="82"/>
  <c r="T25" i="82"/>
  <c r="T32" i="82"/>
  <c r="T29" i="82"/>
  <c r="T20" i="82"/>
  <c r="T24" i="82"/>
  <c r="T42" i="82"/>
  <c r="T27" i="82"/>
  <c r="T34" i="82"/>
  <c r="T26" i="82"/>
  <c r="T39" i="82"/>
  <c r="K56" i="84"/>
  <c r="K5" i="84" s="1"/>
  <c r="R53" i="80"/>
  <c r="R51" i="80"/>
  <c r="R52" i="80"/>
  <c r="O9" i="15"/>
  <c r="O10" i="15"/>
  <c r="O12" i="15"/>
  <c r="O13" i="15"/>
  <c r="O14" i="15"/>
  <c r="O19" i="15"/>
  <c r="O20" i="15"/>
  <c r="O21" i="15"/>
  <c r="O22" i="15"/>
  <c r="O23" i="15"/>
  <c r="O24" i="15"/>
  <c r="O26" i="15"/>
  <c r="O28" i="15"/>
  <c r="O29" i="15"/>
  <c r="O30" i="15"/>
  <c r="O31" i="15"/>
  <c r="O54" i="15"/>
  <c r="O55" i="15"/>
  <c r="O56" i="15"/>
  <c r="A53" i="29"/>
  <c r="A52" i="29"/>
  <c r="A51" i="29"/>
  <c r="A7" i="29"/>
  <c r="A6" i="29"/>
  <c r="A5" i="29"/>
  <c r="A4" i="29"/>
  <c r="A53" i="22"/>
  <c r="A52" i="22"/>
  <c r="A51" i="22"/>
  <c r="A7" i="22"/>
  <c r="A6" i="22"/>
  <c r="A5" i="22"/>
  <c r="A4" i="22"/>
  <c r="A53" i="15"/>
  <c r="A52" i="15"/>
  <c r="A51" i="15"/>
  <c r="A7" i="15"/>
  <c r="A6" i="15"/>
  <c r="A5" i="15"/>
  <c r="A4" i="15"/>
  <c r="A3" i="15"/>
  <c r="O56" i="8"/>
  <c r="O55" i="8"/>
  <c r="O54" i="8"/>
  <c r="A53" i="8"/>
  <c r="A52" i="8"/>
  <c r="A51" i="8"/>
  <c r="A19" i="8"/>
  <c r="A18" i="8"/>
  <c r="A9" i="8"/>
  <c r="A7" i="8"/>
  <c r="A6" i="8"/>
  <c r="A8" i="8"/>
  <c r="A5" i="8"/>
  <c r="A4" i="8"/>
  <c r="A3" i="8"/>
  <c r="A60" i="58"/>
  <c r="A59" i="58"/>
  <c r="A52" i="58"/>
  <c r="A51" i="58"/>
  <c r="K51" i="58" s="1"/>
  <c r="A47" i="56"/>
  <c r="A39" i="56"/>
  <c r="A38" i="56"/>
  <c r="A37" i="56"/>
  <c r="A41" i="56"/>
  <c r="A32" i="56"/>
  <c r="A31" i="56"/>
  <c r="A30" i="56"/>
  <c r="A49" i="56"/>
  <c r="A46" i="56"/>
  <c r="A45" i="56"/>
  <c r="A44" i="56"/>
  <c r="A34" i="56"/>
  <c r="A33" i="56"/>
  <c r="A29" i="56"/>
  <c r="M25" i="57"/>
  <c r="M24" i="57"/>
  <c r="A52" i="56"/>
  <c r="A51" i="56"/>
  <c r="A81" i="44"/>
  <c r="A80" i="44"/>
  <c r="A79" i="44"/>
  <c r="A78" i="44"/>
  <c r="A75" i="44"/>
  <c r="A74" i="44"/>
  <c r="A73" i="44"/>
  <c r="A72" i="44"/>
  <c r="A71" i="44"/>
  <c r="A70" i="44"/>
  <c r="A69" i="44"/>
  <c r="A68" i="44"/>
  <c r="N25" i="43"/>
  <c r="N24" i="43"/>
  <c r="A71" i="42"/>
  <c r="A70" i="42"/>
  <c r="A69" i="42"/>
  <c r="A68" i="42"/>
  <c r="A67" i="42"/>
  <c r="A66" i="42"/>
  <c r="A65" i="42"/>
  <c r="A64" i="42"/>
  <c r="A63" i="42"/>
  <c r="A67" i="37"/>
  <c r="A66" i="37"/>
  <c r="A65" i="37"/>
  <c r="A64" i="37"/>
  <c r="A62" i="37"/>
  <c r="A61" i="37"/>
  <c r="A60" i="37"/>
  <c r="A59" i="37"/>
  <c r="A58" i="37"/>
  <c r="A81" i="37"/>
  <c r="A80" i="37"/>
  <c r="A79" i="37"/>
  <c r="A71" i="35"/>
  <c r="A70" i="35"/>
  <c r="A69" i="35"/>
  <c r="A68" i="35"/>
  <c r="A67" i="35"/>
  <c r="A66" i="35"/>
  <c r="A65" i="35"/>
  <c r="A64" i="35"/>
  <c r="A63" i="35"/>
  <c r="A62" i="35"/>
  <c r="A81" i="30"/>
  <c r="A80" i="30"/>
  <c r="A79" i="30"/>
  <c r="A78" i="30"/>
  <c r="A75" i="30"/>
  <c r="A74" i="30"/>
  <c r="A73" i="30"/>
  <c r="A72" i="30"/>
  <c r="K72" i="30" s="1"/>
  <c r="A71" i="30"/>
  <c r="A70" i="30"/>
  <c r="A69" i="30"/>
  <c r="A68" i="30"/>
  <c r="M24" i="29"/>
  <c r="A70" i="28"/>
  <c r="A71" i="28"/>
  <c r="A72" i="28"/>
  <c r="A73" i="28"/>
  <c r="A74" i="28"/>
  <c r="A75" i="28"/>
  <c r="A76" i="28"/>
  <c r="A77" i="28"/>
  <c r="A78" i="28"/>
  <c r="A69" i="28"/>
  <c r="A68" i="28"/>
  <c r="A67" i="28"/>
  <c r="A66" i="28"/>
  <c r="A65" i="28"/>
  <c r="A64" i="28"/>
  <c r="A63" i="28"/>
  <c r="A62" i="28"/>
  <c r="A61" i="28"/>
  <c r="A81" i="23"/>
  <c r="A80" i="23"/>
  <c r="A79" i="23"/>
  <c r="A78" i="23"/>
  <c r="A75" i="23"/>
  <c r="A74" i="23"/>
  <c r="A73" i="23"/>
  <c r="A72" i="23"/>
  <c r="A71" i="23"/>
  <c r="A70" i="23"/>
  <c r="A69" i="23"/>
  <c r="A68" i="23"/>
  <c r="O24" i="22"/>
  <c r="A73" i="21"/>
  <c r="A67" i="21"/>
  <c r="A66" i="21"/>
  <c r="A65" i="21"/>
  <c r="A64" i="21"/>
  <c r="A63" i="21"/>
  <c r="A58" i="21"/>
  <c r="A57" i="21"/>
  <c r="A56" i="21"/>
  <c r="A81" i="16"/>
  <c r="A80" i="16"/>
  <c r="A79" i="16"/>
  <c r="A78" i="16"/>
  <c r="A75" i="16"/>
  <c r="A74" i="16"/>
  <c r="A73" i="16"/>
  <c r="A72" i="16"/>
  <c r="A71" i="16"/>
  <c r="A70" i="16"/>
  <c r="A69" i="16"/>
  <c r="A68" i="16"/>
  <c r="A67" i="16"/>
  <c r="A66" i="16"/>
  <c r="A65" i="16"/>
  <c r="A64" i="16"/>
  <c r="A73" i="14"/>
  <c r="A67" i="14"/>
  <c r="A65" i="14"/>
  <c r="A64" i="14"/>
  <c r="A63" i="14"/>
  <c r="A57" i="14"/>
  <c r="A56" i="14"/>
  <c r="A55" i="14"/>
  <c r="A81" i="9"/>
  <c r="A80" i="9"/>
  <c r="A79" i="9"/>
  <c r="A78" i="9"/>
  <c r="A75" i="9"/>
  <c r="A74" i="9"/>
  <c r="A73" i="9"/>
  <c r="A72" i="9"/>
  <c r="A71" i="9"/>
  <c r="A70" i="9"/>
  <c r="A69" i="9"/>
  <c r="A68" i="9"/>
  <c r="A73" i="7"/>
  <c r="A67" i="7"/>
  <c r="A65" i="7"/>
  <c r="A64" i="7"/>
  <c r="A63" i="7"/>
  <c r="A56" i="7"/>
  <c r="A58" i="7"/>
  <c r="A57" i="7"/>
  <c r="O24" i="8"/>
  <c r="O23" i="8"/>
  <c r="K54" i="86"/>
  <c r="M90" i="85"/>
  <c r="A84" i="81"/>
  <c r="A83" i="81"/>
  <c r="A82" i="81"/>
  <c r="A81" i="81"/>
  <c r="A80" i="81"/>
  <c r="A79" i="81"/>
  <c r="A78" i="81"/>
  <c r="A77" i="81"/>
  <c r="A75" i="81"/>
  <c r="A74" i="81"/>
  <c r="A72" i="81"/>
  <c r="A71" i="81"/>
  <c r="A70" i="81"/>
  <c r="A69" i="81"/>
  <c r="A68" i="81"/>
  <c r="A67" i="81"/>
  <c r="A66" i="81"/>
  <c r="A65" i="81"/>
  <c r="A64" i="81"/>
  <c r="A63" i="81"/>
  <c r="A62" i="81"/>
  <c r="A61" i="81"/>
  <c r="A60" i="81"/>
  <c r="A59" i="81"/>
  <c r="A58" i="81"/>
  <c r="A57" i="81"/>
  <c r="A56" i="81"/>
  <c r="A55" i="81"/>
  <c r="A54" i="81"/>
  <c r="A53" i="81"/>
  <c r="A52" i="81"/>
  <c r="A51" i="81"/>
  <c r="A50" i="81"/>
  <c r="A49" i="81"/>
  <c r="A48" i="81"/>
  <c r="A47" i="81"/>
  <c r="A46" i="81"/>
  <c r="A45" i="81"/>
  <c r="A44" i="81"/>
  <c r="A43" i="81"/>
  <c r="A42" i="81"/>
  <c r="A41" i="81"/>
  <c r="A40" i="81"/>
  <c r="A39" i="81"/>
  <c r="A38" i="81"/>
  <c r="A37" i="81"/>
  <c r="A36" i="81"/>
  <c r="A35" i="81"/>
  <c r="A34" i="81"/>
  <c r="A33" i="81"/>
  <c r="A32" i="81"/>
  <c r="A31" i="81"/>
  <c r="A30" i="81"/>
  <c r="A29" i="81"/>
  <c r="A28" i="81"/>
  <c r="A27" i="81"/>
  <c r="A26" i="81"/>
  <c r="A25" i="81"/>
  <c r="A24" i="81"/>
  <c r="A23" i="81"/>
  <c r="A22" i="81"/>
  <c r="A21" i="81"/>
  <c r="A20" i="81"/>
  <c r="A19" i="81"/>
  <c r="A18" i="81"/>
  <c r="A17" i="81"/>
  <c r="A16" i="81"/>
  <c r="A15" i="81"/>
  <c r="A14" i="81"/>
  <c r="A13" i="81"/>
  <c r="A12" i="81"/>
  <c r="A11" i="81"/>
  <c r="A10" i="81"/>
  <c r="A9" i="81"/>
  <c r="A8" i="81"/>
  <c r="A7" i="81"/>
  <c r="A6" i="81"/>
  <c r="A5" i="81"/>
  <c r="A4" i="81"/>
  <c r="A3" i="81"/>
  <c r="N93" i="81"/>
  <c r="M93" i="81"/>
  <c r="L93" i="81"/>
  <c r="K93" i="81"/>
  <c r="A83" i="80"/>
  <c r="A82" i="80"/>
  <c r="A81" i="80"/>
  <c r="A77" i="80"/>
  <c r="A76" i="80"/>
  <c r="A75" i="80"/>
  <c r="A74" i="80"/>
  <c r="A73" i="80"/>
  <c r="A66" i="80"/>
  <c r="A65" i="80"/>
  <c r="A56" i="80"/>
  <c r="A55" i="80"/>
  <c r="A54" i="80"/>
  <c r="A39" i="80"/>
  <c r="A38" i="80"/>
  <c r="A33" i="80"/>
  <c r="A32" i="80"/>
  <c r="A28" i="80"/>
  <c r="A27" i="80"/>
  <c r="A26" i="80"/>
  <c r="A15" i="80"/>
  <c r="A14" i="80"/>
  <c r="A13" i="80"/>
  <c r="A12" i="80"/>
  <c r="A11" i="80"/>
  <c r="A10" i="80"/>
  <c r="A9" i="80"/>
  <c r="A8" i="80"/>
  <c r="A7" i="80"/>
  <c r="A6" i="80"/>
  <c r="A5" i="80"/>
  <c r="A4" i="80"/>
  <c r="L95" i="80"/>
  <c r="M95" i="80"/>
  <c r="N95" i="80"/>
  <c r="O95" i="80"/>
  <c r="P95" i="80"/>
  <c r="Q95" i="80"/>
  <c r="K95" i="80"/>
  <c r="A50" i="79"/>
  <c r="A49" i="79"/>
  <c r="A48" i="79"/>
  <c r="A47" i="79"/>
  <c r="A46" i="79"/>
  <c r="A45" i="79"/>
  <c r="A34" i="79"/>
  <c r="A33" i="79"/>
  <c r="A29" i="79"/>
  <c r="A28" i="79"/>
  <c r="A14" i="79"/>
  <c r="A13" i="79"/>
  <c r="A12" i="79"/>
  <c r="A11" i="79"/>
  <c r="A10" i="79"/>
  <c r="A9" i="79"/>
  <c r="A8" i="79"/>
  <c r="A7" i="79"/>
  <c r="A6" i="79"/>
  <c r="A5" i="79"/>
  <c r="A4" i="79"/>
  <c r="N54" i="79"/>
  <c r="M54" i="79"/>
  <c r="L54" i="79"/>
  <c r="K54" i="79"/>
  <c r="R23" i="80"/>
  <c r="R24" i="80"/>
  <c r="R25" i="80"/>
  <c r="R78" i="80"/>
  <c r="R79" i="80"/>
  <c r="R80" i="80"/>
  <c r="O42" i="79"/>
  <c r="O43" i="79"/>
  <c r="O44" i="79"/>
  <c r="A22" i="59"/>
  <c r="A21" i="59"/>
  <c r="A20" i="59"/>
  <c r="A19" i="59"/>
  <c r="A18" i="59"/>
  <c r="A17" i="59"/>
  <c r="A16" i="59"/>
  <c r="A15" i="59"/>
  <c r="A14" i="59"/>
  <c r="A13" i="59"/>
  <c r="A12" i="59"/>
  <c r="A11" i="59"/>
  <c r="A10" i="59"/>
  <c r="A9" i="59"/>
  <c r="A8" i="59"/>
  <c r="A7" i="59"/>
  <c r="A6" i="59"/>
  <c r="A5" i="59"/>
  <c r="A4" i="59"/>
  <c r="A3" i="59"/>
  <c r="A68" i="58"/>
  <c r="A67" i="58"/>
  <c r="K67" i="58" s="1"/>
  <c r="A48" i="58"/>
  <c r="A47" i="58"/>
  <c r="A46" i="58"/>
  <c r="A45" i="58"/>
  <c r="A44" i="58"/>
  <c r="A43" i="58"/>
  <c r="A42" i="58"/>
  <c r="A41" i="58"/>
  <c r="K41" i="58" s="1"/>
  <c r="A40" i="58"/>
  <c r="A39" i="58"/>
  <c r="A38" i="58"/>
  <c r="A37" i="58"/>
  <c r="A36" i="58"/>
  <c r="A35" i="58"/>
  <c r="A34" i="58"/>
  <c r="A33" i="58"/>
  <c r="K33" i="58" s="1"/>
  <c r="A32" i="58"/>
  <c r="A31" i="58"/>
  <c r="A30" i="58"/>
  <c r="A29" i="58"/>
  <c r="A28" i="58"/>
  <c r="A27" i="58"/>
  <c r="A26" i="58"/>
  <c r="A25" i="58"/>
  <c r="K25" i="58" s="1"/>
  <c r="A24" i="58"/>
  <c r="A23" i="58"/>
  <c r="A22" i="58"/>
  <c r="A21" i="58"/>
  <c r="A20" i="58"/>
  <c r="A19" i="58"/>
  <c r="A18" i="58"/>
  <c r="A17" i="58"/>
  <c r="K17" i="58" s="1"/>
  <c r="A16" i="58"/>
  <c r="A15" i="58"/>
  <c r="A14" i="58"/>
  <c r="A13" i="58"/>
  <c r="A12" i="58"/>
  <c r="K12" i="58" s="1"/>
  <c r="A11" i="58"/>
  <c r="A10" i="58"/>
  <c r="A9" i="58"/>
  <c r="A8" i="58"/>
  <c r="A7" i="58"/>
  <c r="A6" i="58"/>
  <c r="A5" i="58"/>
  <c r="A4" i="58"/>
  <c r="K4" i="58" s="1"/>
  <c r="A3" i="58"/>
  <c r="K3" i="58" s="1"/>
  <c r="A64" i="57"/>
  <c r="A63" i="57"/>
  <c r="A62" i="57"/>
  <c r="A61" i="57"/>
  <c r="A60" i="57"/>
  <c r="A59" i="57"/>
  <c r="A58" i="57"/>
  <c r="A57" i="57"/>
  <c r="A56" i="57"/>
  <c r="A55" i="57"/>
  <c r="A54" i="57"/>
  <c r="A50" i="57"/>
  <c r="A49" i="57"/>
  <c r="A48" i="57"/>
  <c r="A47" i="57"/>
  <c r="A46" i="57"/>
  <c r="A45" i="57"/>
  <c r="A44" i="57"/>
  <c r="A43" i="57"/>
  <c r="A42" i="57"/>
  <c r="A41" i="57"/>
  <c r="A40" i="57"/>
  <c r="A39" i="57"/>
  <c r="A38" i="57"/>
  <c r="A37" i="57"/>
  <c r="A36" i="57"/>
  <c r="A35" i="57"/>
  <c r="A34" i="57"/>
  <c r="A33" i="57"/>
  <c r="A32" i="57"/>
  <c r="A18" i="57"/>
  <c r="A17" i="57"/>
  <c r="A16" i="57"/>
  <c r="A15" i="57"/>
  <c r="A8" i="57"/>
  <c r="A50" i="56"/>
  <c r="A48" i="56"/>
  <c r="A43" i="56"/>
  <c r="A42" i="56"/>
  <c r="A40" i="56"/>
  <c r="A36" i="56"/>
  <c r="A35" i="56"/>
  <c r="A28" i="56"/>
  <c r="A27" i="56"/>
  <c r="A26" i="56"/>
  <c r="A25" i="56"/>
  <c r="A24" i="56"/>
  <c r="A23" i="56"/>
  <c r="A22" i="56"/>
  <c r="A21" i="56"/>
  <c r="A20" i="56"/>
  <c r="A19" i="56"/>
  <c r="A18" i="56"/>
  <c r="A17" i="56"/>
  <c r="A16" i="56"/>
  <c r="A15" i="56"/>
  <c r="A14" i="56"/>
  <c r="A13" i="56"/>
  <c r="A12" i="56"/>
  <c r="A11" i="56"/>
  <c r="A10" i="56"/>
  <c r="A9" i="56"/>
  <c r="A8" i="56"/>
  <c r="A7" i="56"/>
  <c r="A6" i="56"/>
  <c r="A5" i="56"/>
  <c r="A4" i="56"/>
  <c r="A3" i="56"/>
  <c r="A26" i="55"/>
  <c r="A25" i="55"/>
  <c r="A24" i="55"/>
  <c r="A23" i="55"/>
  <c r="A22" i="55"/>
  <c r="A21" i="55"/>
  <c r="A20" i="55"/>
  <c r="A19" i="55"/>
  <c r="A18" i="55"/>
  <c r="A17" i="55"/>
  <c r="A16" i="55"/>
  <c r="A15" i="55"/>
  <c r="A14" i="55"/>
  <c r="A13" i="55"/>
  <c r="A12" i="55"/>
  <c r="A11" i="55"/>
  <c r="A10" i="55"/>
  <c r="A9" i="55"/>
  <c r="A8" i="55"/>
  <c r="A7" i="55"/>
  <c r="A6" i="55"/>
  <c r="A5" i="55"/>
  <c r="A4" i="55"/>
  <c r="A3" i="55"/>
  <c r="A98" i="54"/>
  <c r="A97" i="54"/>
  <c r="A96" i="54"/>
  <c r="A95" i="54"/>
  <c r="A94" i="54"/>
  <c r="A93" i="54"/>
  <c r="A92" i="54"/>
  <c r="A91" i="54"/>
  <c r="A90" i="54"/>
  <c r="A89" i="54"/>
  <c r="A88" i="54"/>
  <c r="A87" i="54"/>
  <c r="A86" i="54"/>
  <c r="A85" i="54"/>
  <c r="A84" i="54"/>
  <c r="A83" i="54"/>
  <c r="A82" i="54"/>
  <c r="A81" i="54"/>
  <c r="A79" i="54"/>
  <c r="A78" i="54"/>
  <c r="A76" i="54"/>
  <c r="A75" i="54"/>
  <c r="A74" i="54"/>
  <c r="A73" i="54"/>
  <c r="A72" i="54"/>
  <c r="A71" i="54"/>
  <c r="A70" i="54"/>
  <c r="A69" i="54"/>
  <c r="A68" i="54"/>
  <c r="A67" i="54"/>
  <c r="A66" i="54"/>
  <c r="A65" i="54"/>
  <c r="A64" i="54"/>
  <c r="A63" i="54"/>
  <c r="A62" i="54"/>
  <c r="A61" i="54"/>
  <c r="A60" i="54"/>
  <c r="A59" i="54"/>
  <c r="A58" i="54"/>
  <c r="A57" i="54"/>
  <c r="A56" i="54"/>
  <c r="A55" i="54"/>
  <c r="A54" i="54"/>
  <c r="A53" i="54"/>
  <c r="A52" i="54"/>
  <c r="A51" i="54"/>
  <c r="A50" i="54"/>
  <c r="A49" i="54"/>
  <c r="A48" i="54"/>
  <c r="A47" i="54"/>
  <c r="A46" i="54"/>
  <c r="A45" i="54"/>
  <c r="A44" i="54"/>
  <c r="A43" i="54"/>
  <c r="A42" i="54"/>
  <c r="A41" i="54"/>
  <c r="A40" i="54"/>
  <c r="A39" i="54"/>
  <c r="A38" i="54"/>
  <c r="A37" i="54"/>
  <c r="A36" i="54"/>
  <c r="A35" i="54"/>
  <c r="A34" i="54"/>
  <c r="A33" i="54"/>
  <c r="A32" i="54"/>
  <c r="A31" i="54"/>
  <c r="A30" i="54"/>
  <c r="A29" i="54"/>
  <c r="A28" i="54"/>
  <c r="A27" i="54"/>
  <c r="A26" i="54"/>
  <c r="A25" i="54"/>
  <c r="A24" i="54"/>
  <c r="A23" i="54"/>
  <c r="A22" i="54"/>
  <c r="A21" i="54"/>
  <c r="A20" i="54"/>
  <c r="A19" i="54"/>
  <c r="A18" i="54"/>
  <c r="A17" i="54"/>
  <c r="A16" i="54"/>
  <c r="A15" i="54"/>
  <c r="A14" i="54"/>
  <c r="A13" i="54"/>
  <c r="A12" i="54"/>
  <c r="A11" i="54"/>
  <c r="A10" i="54"/>
  <c r="A9" i="54"/>
  <c r="A8" i="54"/>
  <c r="A7" i="54"/>
  <c r="A6" i="54"/>
  <c r="A5" i="54"/>
  <c r="A4" i="54"/>
  <c r="A3" i="54"/>
  <c r="J27" i="59"/>
  <c r="K73" i="58"/>
  <c r="L68" i="57"/>
  <c r="J56" i="56"/>
  <c r="I54" i="55"/>
  <c r="K107" i="54"/>
  <c r="A50" i="53"/>
  <c r="A49" i="53"/>
  <c r="A48" i="53"/>
  <c r="A47" i="53"/>
  <c r="A46" i="53"/>
  <c r="A45" i="53"/>
  <c r="A44" i="53"/>
  <c r="A43" i="53"/>
  <c r="A41" i="53"/>
  <c r="A40" i="53"/>
  <c r="A39" i="53"/>
  <c r="A38" i="53"/>
  <c r="A37" i="53"/>
  <c r="A36" i="53"/>
  <c r="A35" i="53"/>
  <c r="A34" i="53"/>
  <c r="A33" i="53"/>
  <c r="A32" i="53"/>
  <c r="A31" i="53"/>
  <c r="A30" i="53"/>
  <c r="A29" i="53"/>
  <c r="A28" i="53"/>
  <c r="A27" i="53"/>
  <c r="A26" i="53"/>
  <c r="A25" i="53"/>
  <c r="A24" i="53"/>
  <c r="A18" i="53"/>
  <c r="A17" i="53"/>
  <c r="A16" i="53"/>
  <c r="A15" i="53"/>
  <c r="A14" i="53"/>
  <c r="A13" i="53"/>
  <c r="A12" i="53"/>
  <c r="A11" i="53"/>
  <c r="A10" i="53"/>
  <c r="A9" i="53"/>
  <c r="A8" i="53"/>
  <c r="A7" i="53"/>
  <c r="A6" i="53"/>
  <c r="A5" i="53"/>
  <c r="A4" i="53"/>
  <c r="I66" i="53"/>
  <c r="A36" i="45"/>
  <c r="A35" i="45"/>
  <c r="A34" i="45"/>
  <c r="A33" i="45"/>
  <c r="A32" i="45"/>
  <c r="A31" i="45"/>
  <c r="A30" i="45"/>
  <c r="A29" i="45"/>
  <c r="A28" i="45"/>
  <c r="A27" i="45"/>
  <c r="A26" i="45"/>
  <c r="A25" i="45"/>
  <c r="A24" i="45"/>
  <c r="A23" i="45"/>
  <c r="A22" i="45"/>
  <c r="A21" i="45"/>
  <c r="A20" i="45"/>
  <c r="A19" i="45"/>
  <c r="A18" i="45"/>
  <c r="A17" i="45"/>
  <c r="A16" i="45"/>
  <c r="A15" i="45"/>
  <c r="A14" i="45"/>
  <c r="A13" i="45"/>
  <c r="A12" i="45"/>
  <c r="A11" i="45"/>
  <c r="A10" i="45"/>
  <c r="A9" i="45"/>
  <c r="A8" i="45"/>
  <c r="A7" i="45"/>
  <c r="A6" i="45"/>
  <c r="A5" i="45"/>
  <c r="A4" i="45"/>
  <c r="A3" i="45"/>
  <c r="A67" i="44"/>
  <c r="A66" i="44"/>
  <c r="A65" i="44"/>
  <c r="A64" i="44"/>
  <c r="A62" i="44"/>
  <c r="A61" i="44"/>
  <c r="A60" i="44"/>
  <c r="A59" i="44"/>
  <c r="A58" i="44"/>
  <c r="A57" i="44"/>
  <c r="A56" i="44"/>
  <c r="A55" i="44"/>
  <c r="A54" i="44"/>
  <c r="A53" i="44"/>
  <c r="A52" i="44"/>
  <c r="A51" i="44"/>
  <c r="A50" i="44"/>
  <c r="A49" i="44"/>
  <c r="A48" i="44"/>
  <c r="A47" i="44"/>
  <c r="A46" i="44"/>
  <c r="A45" i="44"/>
  <c r="A44" i="44"/>
  <c r="A43" i="44"/>
  <c r="A42" i="44"/>
  <c r="A41" i="44"/>
  <c r="A40" i="44"/>
  <c r="A39" i="44"/>
  <c r="A38" i="44"/>
  <c r="A37" i="44"/>
  <c r="A36" i="44"/>
  <c r="A35" i="44"/>
  <c r="A34" i="44"/>
  <c r="A33" i="44"/>
  <c r="A32" i="44"/>
  <c r="A31" i="44"/>
  <c r="A30" i="44"/>
  <c r="A29" i="44"/>
  <c r="A28" i="44"/>
  <c r="A27" i="44"/>
  <c r="A26" i="44"/>
  <c r="A25" i="44"/>
  <c r="A24" i="44"/>
  <c r="A23" i="44"/>
  <c r="A22" i="44"/>
  <c r="A21" i="44"/>
  <c r="A20" i="44"/>
  <c r="A19" i="44"/>
  <c r="A18" i="44"/>
  <c r="A17" i="44"/>
  <c r="A16" i="44"/>
  <c r="A15" i="44"/>
  <c r="A14" i="44"/>
  <c r="A13" i="44"/>
  <c r="A12" i="44"/>
  <c r="A11" i="44"/>
  <c r="A10" i="44"/>
  <c r="A9" i="44"/>
  <c r="A8" i="44"/>
  <c r="A7" i="44"/>
  <c r="A6" i="44"/>
  <c r="A5" i="44"/>
  <c r="A4" i="44"/>
  <c r="A3" i="44"/>
  <c r="A73" i="43"/>
  <c r="A72" i="43"/>
  <c r="A71" i="43"/>
  <c r="A70" i="43"/>
  <c r="A69" i="43"/>
  <c r="A68" i="43"/>
  <c r="A67" i="43"/>
  <c r="A66" i="43"/>
  <c r="A65" i="43"/>
  <c r="A64" i="43"/>
  <c r="A63" i="43"/>
  <c r="A62" i="43"/>
  <c r="A61" i="43"/>
  <c r="A60" i="43"/>
  <c r="A59" i="43"/>
  <c r="A58" i="43"/>
  <c r="A57" i="43"/>
  <c r="A50" i="43"/>
  <c r="A49" i="43"/>
  <c r="A48" i="43"/>
  <c r="A47" i="43"/>
  <c r="A46" i="43"/>
  <c r="A45" i="43"/>
  <c r="A44" i="43"/>
  <c r="A43" i="43"/>
  <c r="A42" i="43"/>
  <c r="A41" i="43"/>
  <c r="A40" i="43"/>
  <c r="A39" i="43"/>
  <c r="A38" i="43"/>
  <c r="A37" i="43"/>
  <c r="A36" i="43"/>
  <c r="A35" i="43"/>
  <c r="A34" i="43"/>
  <c r="A33" i="43"/>
  <c r="A32" i="43"/>
  <c r="A18" i="43"/>
  <c r="A17" i="43"/>
  <c r="A16" i="43"/>
  <c r="A15" i="43"/>
  <c r="A8" i="43"/>
  <c r="A78" i="42"/>
  <c r="A77" i="42"/>
  <c r="A76" i="42"/>
  <c r="A75" i="42"/>
  <c r="A74" i="42"/>
  <c r="A73" i="42"/>
  <c r="A72" i="42"/>
  <c r="A62" i="42"/>
  <c r="A61" i="42"/>
  <c r="A60" i="42"/>
  <c r="A59" i="42"/>
  <c r="A58" i="42"/>
  <c r="A57" i="42"/>
  <c r="A56" i="42"/>
  <c r="A55" i="42"/>
  <c r="A54" i="42"/>
  <c r="A53" i="42"/>
  <c r="A52" i="42"/>
  <c r="A51" i="42"/>
  <c r="A50" i="42"/>
  <c r="A49" i="42"/>
  <c r="A48" i="42"/>
  <c r="A47" i="42"/>
  <c r="A46" i="42"/>
  <c r="A45" i="42"/>
  <c r="A44" i="42"/>
  <c r="A43" i="42"/>
  <c r="A42" i="42"/>
  <c r="A41" i="42"/>
  <c r="A40" i="42"/>
  <c r="A39" i="42"/>
  <c r="A38" i="42"/>
  <c r="A37" i="42"/>
  <c r="A36" i="42"/>
  <c r="A35" i="42"/>
  <c r="A34" i="42"/>
  <c r="A33" i="42"/>
  <c r="A32" i="42"/>
  <c r="A31" i="42"/>
  <c r="A30" i="42"/>
  <c r="A29" i="42"/>
  <c r="A28" i="42"/>
  <c r="A27" i="42"/>
  <c r="A26" i="42"/>
  <c r="A25" i="42"/>
  <c r="A24" i="42"/>
  <c r="A23" i="42"/>
  <c r="A22" i="42"/>
  <c r="A21" i="42"/>
  <c r="A20" i="42"/>
  <c r="A19" i="42"/>
  <c r="A18" i="42"/>
  <c r="A17" i="42"/>
  <c r="A16" i="42"/>
  <c r="A15" i="42"/>
  <c r="A14" i="42"/>
  <c r="A13" i="42"/>
  <c r="A12" i="42"/>
  <c r="A11" i="42"/>
  <c r="A10" i="42"/>
  <c r="A9" i="42"/>
  <c r="A8" i="42"/>
  <c r="A7" i="42"/>
  <c r="A6" i="42"/>
  <c r="A5" i="42"/>
  <c r="A4" i="42"/>
  <c r="A3" i="42"/>
  <c r="A26" i="41"/>
  <c r="A25" i="41"/>
  <c r="A24" i="41"/>
  <c r="A23" i="41"/>
  <c r="A22" i="41"/>
  <c r="A21" i="41"/>
  <c r="A20" i="41"/>
  <c r="A19" i="41"/>
  <c r="A18" i="41"/>
  <c r="A17" i="41"/>
  <c r="A16" i="41"/>
  <c r="A15" i="41"/>
  <c r="A14" i="41"/>
  <c r="A13" i="41"/>
  <c r="A12" i="41"/>
  <c r="A11" i="41"/>
  <c r="A10" i="41"/>
  <c r="A9" i="41"/>
  <c r="A8" i="41"/>
  <c r="A7" i="41"/>
  <c r="A6" i="41"/>
  <c r="A5" i="41"/>
  <c r="A4" i="41"/>
  <c r="A3" i="41"/>
  <c r="A96" i="40"/>
  <c r="A95" i="40"/>
  <c r="A94" i="40"/>
  <c r="A93" i="40"/>
  <c r="A92" i="40"/>
  <c r="A91" i="40"/>
  <c r="A90" i="40"/>
  <c r="A89" i="40"/>
  <c r="A88" i="40"/>
  <c r="A87" i="40"/>
  <c r="A86" i="40"/>
  <c r="A85" i="40"/>
  <c r="A84" i="40"/>
  <c r="A83" i="40"/>
  <c r="A82" i="40"/>
  <c r="A81" i="40"/>
  <c r="A79" i="40"/>
  <c r="A78" i="40"/>
  <c r="A76" i="40"/>
  <c r="A75" i="40"/>
  <c r="A74" i="40"/>
  <c r="A73" i="40"/>
  <c r="A72" i="40"/>
  <c r="A71" i="40"/>
  <c r="A70" i="40"/>
  <c r="A69" i="40"/>
  <c r="A68" i="40"/>
  <c r="A67" i="40"/>
  <c r="A66" i="40"/>
  <c r="A65" i="40"/>
  <c r="A64" i="40"/>
  <c r="A63" i="40"/>
  <c r="A62" i="40"/>
  <c r="A61" i="40"/>
  <c r="A60" i="40"/>
  <c r="A59" i="40"/>
  <c r="A58" i="40"/>
  <c r="A57" i="40"/>
  <c r="A56" i="40"/>
  <c r="A55" i="40"/>
  <c r="A54" i="40"/>
  <c r="A53" i="40"/>
  <c r="A52" i="40"/>
  <c r="A51" i="40"/>
  <c r="A50" i="40"/>
  <c r="A49" i="40"/>
  <c r="A48" i="40"/>
  <c r="A47" i="40"/>
  <c r="A46" i="40"/>
  <c r="A45" i="40"/>
  <c r="A44" i="40"/>
  <c r="A43" i="40"/>
  <c r="A42" i="40"/>
  <c r="A41" i="40"/>
  <c r="A40" i="40"/>
  <c r="A39" i="40"/>
  <c r="A38" i="40"/>
  <c r="A37" i="40"/>
  <c r="A36" i="40"/>
  <c r="A35" i="40"/>
  <c r="A34" i="40"/>
  <c r="A33" i="40"/>
  <c r="A32" i="40"/>
  <c r="A31" i="40"/>
  <c r="A30" i="40"/>
  <c r="A29" i="40"/>
  <c r="A28" i="40"/>
  <c r="A27" i="40"/>
  <c r="A26" i="40"/>
  <c r="A25" i="40"/>
  <c r="A24" i="40"/>
  <c r="A23" i="40"/>
  <c r="A22" i="40"/>
  <c r="A21" i="40"/>
  <c r="A20" i="40"/>
  <c r="A19" i="40"/>
  <c r="A18" i="40"/>
  <c r="A17" i="40"/>
  <c r="A16" i="40"/>
  <c r="A15" i="40"/>
  <c r="A14" i="40"/>
  <c r="A13" i="40"/>
  <c r="A12" i="40"/>
  <c r="A11" i="40"/>
  <c r="A10" i="40"/>
  <c r="A9" i="40"/>
  <c r="A8" i="40"/>
  <c r="A7" i="40"/>
  <c r="A6" i="40"/>
  <c r="A5" i="40"/>
  <c r="A4" i="40"/>
  <c r="A3" i="40"/>
  <c r="K40" i="45"/>
  <c r="J40" i="45"/>
  <c r="L109" i="44"/>
  <c r="K109" i="44"/>
  <c r="M77" i="43"/>
  <c r="L77" i="43"/>
  <c r="K82" i="42"/>
  <c r="J82" i="42"/>
  <c r="J54" i="41"/>
  <c r="I54" i="41"/>
  <c r="L105" i="40"/>
  <c r="K105" i="40"/>
  <c r="A71" i="39"/>
  <c r="A70" i="39"/>
  <c r="A69" i="39"/>
  <c r="A68" i="39"/>
  <c r="A67" i="39"/>
  <c r="A66" i="39"/>
  <c r="A65" i="39"/>
  <c r="A64" i="39"/>
  <c r="A63" i="39"/>
  <c r="A62" i="39"/>
  <c r="A61" i="39"/>
  <c r="A60" i="39"/>
  <c r="A59" i="39"/>
  <c r="A57" i="39"/>
  <c r="A56" i="39"/>
  <c r="A55" i="39"/>
  <c r="A54" i="39"/>
  <c r="A53" i="39"/>
  <c r="A52" i="39"/>
  <c r="A51" i="39"/>
  <c r="A50" i="39"/>
  <c r="A49" i="39"/>
  <c r="A48" i="39"/>
  <c r="A47" i="39"/>
  <c r="A46" i="39"/>
  <c r="A45" i="39"/>
  <c r="A44" i="39"/>
  <c r="A43" i="39"/>
  <c r="A42" i="39"/>
  <c r="A41" i="39"/>
  <c r="A40" i="39"/>
  <c r="A39" i="39"/>
  <c r="A38" i="39"/>
  <c r="A37" i="39"/>
  <c r="A36" i="39"/>
  <c r="A35" i="39"/>
  <c r="A34" i="39"/>
  <c r="A33" i="39"/>
  <c r="A32" i="39"/>
  <c r="A31" i="39"/>
  <c r="A30" i="39"/>
  <c r="A29" i="39"/>
  <c r="A28" i="39"/>
  <c r="A27" i="39"/>
  <c r="A26" i="39"/>
  <c r="A25" i="39"/>
  <c r="A24" i="39"/>
  <c r="A18" i="39"/>
  <c r="A17" i="39"/>
  <c r="A16" i="39"/>
  <c r="A15" i="39"/>
  <c r="A14" i="39"/>
  <c r="A13" i="39"/>
  <c r="A12" i="39"/>
  <c r="A11" i="39"/>
  <c r="A10" i="39"/>
  <c r="A9" i="39"/>
  <c r="A8" i="39"/>
  <c r="A7" i="39"/>
  <c r="A6" i="39"/>
  <c r="A5" i="39"/>
  <c r="A4" i="39"/>
  <c r="J89" i="39"/>
  <c r="I89" i="39"/>
  <c r="M3" i="57"/>
  <c r="M4" i="57"/>
  <c r="M5" i="57"/>
  <c r="M6" i="57"/>
  <c r="M7" i="57"/>
  <c r="M9" i="57"/>
  <c r="M10" i="57"/>
  <c r="M11" i="57"/>
  <c r="M12" i="57"/>
  <c r="M13" i="57"/>
  <c r="M14" i="57"/>
  <c r="M19" i="57"/>
  <c r="M20" i="57"/>
  <c r="M21" i="57"/>
  <c r="M22" i="57"/>
  <c r="M23" i="57"/>
  <c r="M26" i="57"/>
  <c r="M28" i="57"/>
  <c r="M29" i="57"/>
  <c r="M30" i="57"/>
  <c r="M31" i="57"/>
  <c r="M51" i="57"/>
  <c r="M52" i="57"/>
  <c r="M53" i="57"/>
  <c r="N3" i="43"/>
  <c r="N4" i="43"/>
  <c r="N5" i="43"/>
  <c r="N6" i="43"/>
  <c r="N7" i="43"/>
  <c r="N9" i="43"/>
  <c r="N10" i="43"/>
  <c r="N11" i="43"/>
  <c r="N12" i="43"/>
  <c r="N13" i="43"/>
  <c r="N14" i="43"/>
  <c r="N19" i="43"/>
  <c r="N20" i="43"/>
  <c r="N21" i="43"/>
  <c r="N22" i="43"/>
  <c r="N23" i="43"/>
  <c r="N26" i="43"/>
  <c r="N28" i="43"/>
  <c r="N29" i="43"/>
  <c r="N30" i="43"/>
  <c r="N31" i="43"/>
  <c r="N51" i="43"/>
  <c r="N52" i="43"/>
  <c r="N53" i="43"/>
  <c r="N54" i="43"/>
  <c r="N55" i="43"/>
  <c r="N56" i="43"/>
  <c r="K24" i="39"/>
  <c r="A36" i="38"/>
  <c r="A35" i="38"/>
  <c r="A34" i="38"/>
  <c r="A33" i="38"/>
  <c r="A32" i="38"/>
  <c r="A31" i="38"/>
  <c r="A30" i="38"/>
  <c r="A29" i="38"/>
  <c r="A28" i="38"/>
  <c r="A27" i="38"/>
  <c r="A26" i="38"/>
  <c r="A25" i="38"/>
  <c r="A24" i="38"/>
  <c r="A23" i="38"/>
  <c r="A22" i="38"/>
  <c r="A21" i="38"/>
  <c r="A20" i="38"/>
  <c r="A19" i="38"/>
  <c r="A18" i="38"/>
  <c r="A17" i="38"/>
  <c r="A16" i="38"/>
  <c r="A15" i="38"/>
  <c r="A14" i="38"/>
  <c r="A13" i="38"/>
  <c r="A12" i="38"/>
  <c r="A11" i="38"/>
  <c r="A10" i="38"/>
  <c r="A9" i="38"/>
  <c r="A8" i="38"/>
  <c r="A7" i="38"/>
  <c r="A6" i="38"/>
  <c r="A5" i="38"/>
  <c r="A4" i="38"/>
  <c r="A3" i="38"/>
  <c r="A78" i="37"/>
  <c r="A75" i="37"/>
  <c r="A74" i="37"/>
  <c r="A73" i="37"/>
  <c r="A72" i="37"/>
  <c r="A71" i="37"/>
  <c r="A70" i="37"/>
  <c r="A69" i="37"/>
  <c r="A68" i="37"/>
  <c r="A57" i="37"/>
  <c r="A56" i="37"/>
  <c r="A55" i="37"/>
  <c r="A54" i="37"/>
  <c r="A53" i="37"/>
  <c r="A52" i="37"/>
  <c r="A51" i="37"/>
  <c r="A50" i="37"/>
  <c r="A49" i="37"/>
  <c r="A48" i="37"/>
  <c r="A47" i="37"/>
  <c r="A46" i="37"/>
  <c r="A45" i="37"/>
  <c r="A44" i="37"/>
  <c r="A43" i="37"/>
  <c r="A42" i="37"/>
  <c r="A41" i="37"/>
  <c r="A40" i="37"/>
  <c r="A39" i="37"/>
  <c r="A38" i="37"/>
  <c r="A37" i="37"/>
  <c r="A36" i="37"/>
  <c r="A35" i="37"/>
  <c r="A34" i="37"/>
  <c r="A33" i="37"/>
  <c r="A32" i="37"/>
  <c r="A31" i="37"/>
  <c r="A30" i="37"/>
  <c r="A29" i="37"/>
  <c r="A28" i="37"/>
  <c r="A27" i="37"/>
  <c r="A26" i="37"/>
  <c r="A25" i="37"/>
  <c r="A24" i="37"/>
  <c r="A23" i="37"/>
  <c r="A22" i="37"/>
  <c r="A21" i="37"/>
  <c r="A20" i="37"/>
  <c r="A19" i="37"/>
  <c r="A18" i="37"/>
  <c r="A17" i="37"/>
  <c r="A16" i="37"/>
  <c r="A15" i="37"/>
  <c r="A14" i="37"/>
  <c r="A13" i="37"/>
  <c r="A12" i="37"/>
  <c r="A11" i="37"/>
  <c r="A10" i="37"/>
  <c r="A9" i="37"/>
  <c r="A8" i="37"/>
  <c r="A7" i="37"/>
  <c r="A6" i="37"/>
  <c r="A5" i="37"/>
  <c r="A4" i="37"/>
  <c r="A3" i="37"/>
  <c r="A73" i="36"/>
  <c r="A72" i="36"/>
  <c r="A71" i="36"/>
  <c r="A70" i="36"/>
  <c r="A69" i="36"/>
  <c r="A68" i="36"/>
  <c r="A67" i="36"/>
  <c r="A66" i="36"/>
  <c r="A65" i="36"/>
  <c r="A64" i="36"/>
  <c r="A63" i="36"/>
  <c r="A62" i="36"/>
  <c r="A61" i="36"/>
  <c r="A60" i="36"/>
  <c r="A59" i="36"/>
  <c r="A58" i="36"/>
  <c r="A57" i="36"/>
  <c r="A54" i="36"/>
  <c r="A51" i="36"/>
  <c r="A50" i="36"/>
  <c r="A49" i="36"/>
  <c r="A48" i="36"/>
  <c r="A47" i="36"/>
  <c r="A46" i="36"/>
  <c r="A45" i="36"/>
  <c r="A44" i="36"/>
  <c r="A43" i="36"/>
  <c r="A42" i="36"/>
  <c r="A41" i="36"/>
  <c r="A40" i="36"/>
  <c r="A39" i="36"/>
  <c r="A38" i="36"/>
  <c r="A37" i="36"/>
  <c r="A36" i="36"/>
  <c r="A35" i="36"/>
  <c r="A34" i="36"/>
  <c r="A33" i="36"/>
  <c r="A32" i="36"/>
  <c r="A28" i="36"/>
  <c r="A22" i="36"/>
  <c r="A19" i="36"/>
  <c r="A18" i="36"/>
  <c r="A17" i="36"/>
  <c r="A16" i="36"/>
  <c r="A15" i="36"/>
  <c r="A9" i="36"/>
  <c r="A8" i="36"/>
  <c r="A78" i="35"/>
  <c r="A77" i="35"/>
  <c r="A76" i="35"/>
  <c r="A75" i="35"/>
  <c r="A74" i="35"/>
  <c r="A73" i="35"/>
  <c r="A72" i="35"/>
  <c r="A61" i="35"/>
  <c r="A60" i="35"/>
  <c r="A59" i="35"/>
  <c r="A58" i="35"/>
  <c r="A57" i="35"/>
  <c r="A56" i="35"/>
  <c r="A55" i="35"/>
  <c r="A54" i="35"/>
  <c r="A53" i="35"/>
  <c r="A52" i="35"/>
  <c r="A51" i="35"/>
  <c r="A50" i="35"/>
  <c r="A49" i="35"/>
  <c r="A48" i="35"/>
  <c r="A47" i="35"/>
  <c r="A46" i="35"/>
  <c r="A45" i="35"/>
  <c r="A44" i="35"/>
  <c r="A43" i="35"/>
  <c r="A42" i="35"/>
  <c r="A41" i="35"/>
  <c r="A40" i="35"/>
  <c r="A39" i="35"/>
  <c r="A38" i="35"/>
  <c r="A37" i="35"/>
  <c r="A36" i="35"/>
  <c r="A35" i="35"/>
  <c r="A34" i="35"/>
  <c r="A33" i="35"/>
  <c r="A32" i="35"/>
  <c r="A31" i="35"/>
  <c r="A30" i="35"/>
  <c r="A29" i="35"/>
  <c r="A28" i="35"/>
  <c r="A27" i="35"/>
  <c r="A26" i="35"/>
  <c r="A25" i="35"/>
  <c r="A24" i="35"/>
  <c r="A23" i="35"/>
  <c r="A22" i="35"/>
  <c r="A21" i="35"/>
  <c r="A20" i="35"/>
  <c r="A19" i="35"/>
  <c r="A18" i="35"/>
  <c r="A17" i="35"/>
  <c r="A16" i="35"/>
  <c r="A15" i="35"/>
  <c r="A14" i="35"/>
  <c r="A13" i="35"/>
  <c r="A12" i="35"/>
  <c r="A11" i="35"/>
  <c r="A10" i="35"/>
  <c r="A9" i="35"/>
  <c r="A8" i="35"/>
  <c r="A7" i="35"/>
  <c r="A6" i="35"/>
  <c r="A5" i="35"/>
  <c r="A4" i="35"/>
  <c r="A3" i="35"/>
  <c r="A26" i="34"/>
  <c r="A25" i="34"/>
  <c r="A24" i="34"/>
  <c r="A23" i="34"/>
  <c r="A22" i="34"/>
  <c r="A21" i="34"/>
  <c r="A20" i="34"/>
  <c r="A19" i="34"/>
  <c r="A18" i="34"/>
  <c r="A17" i="34"/>
  <c r="A16" i="34"/>
  <c r="A15" i="34"/>
  <c r="A14" i="34"/>
  <c r="A13" i="34"/>
  <c r="A12" i="34"/>
  <c r="A11" i="34"/>
  <c r="A10" i="34"/>
  <c r="A9" i="34"/>
  <c r="A8" i="34"/>
  <c r="A7" i="34"/>
  <c r="A6" i="34"/>
  <c r="A5" i="34"/>
  <c r="A4" i="34"/>
  <c r="A3" i="34"/>
  <c r="J41" i="38"/>
  <c r="K110" i="37"/>
  <c r="L77" i="36"/>
  <c r="J82" i="35"/>
  <c r="I54" i="34"/>
  <c r="K107" i="33"/>
  <c r="A96" i="33"/>
  <c r="A95" i="33"/>
  <c r="A94" i="33"/>
  <c r="A93" i="33"/>
  <c r="A92" i="33"/>
  <c r="A91" i="33"/>
  <c r="A90" i="33"/>
  <c r="A89" i="33"/>
  <c r="A88" i="33"/>
  <c r="A87" i="33"/>
  <c r="A86" i="33"/>
  <c r="A85" i="33"/>
  <c r="A84" i="33"/>
  <c r="A83" i="33"/>
  <c r="A82" i="33"/>
  <c r="A81" i="33"/>
  <c r="A79" i="33"/>
  <c r="A78" i="33"/>
  <c r="A76" i="33"/>
  <c r="A75" i="33"/>
  <c r="A74" i="33"/>
  <c r="A73" i="33"/>
  <c r="A72" i="33"/>
  <c r="A71" i="33"/>
  <c r="A70" i="33"/>
  <c r="A69" i="33"/>
  <c r="A68" i="33"/>
  <c r="A67" i="33"/>
  <c r="A66" i="33"/>
  <c r="A65" i="33"/>
  <c r="A64" i="33"/>
  <c r="A63" i="33"/>
  <c r="A62" i="33"/>
  <c r="A61" i="33"/>
  <c r="A60" i="33"/>
  <c r="A59" i="33"/>
  <c r="A58" i="33"/>
  <c r="A57" i="33"/>
  <c r="A56" i="33"/>
  <c r="A55" i="33"/>
  <c r="A54" i="33"/>
  <c r="A53" i="33"/>
  <c r="A52" i="33"/>
  <c r="A51" i="33"/>
  <c r="A50" i="33"/>
  <c r="A49" i="33"/>
  <c r="A48" i="33"/>
  <c r="A47" i="33"/>
  <c r="A46" i="33"/>
  <c r="A45" i="33"/>
  <c r="A44" i="33"/>
  <c r="A43" i="33"/>
  <c r="A42" i="33"/>
  <c r="A41" i="33"/>
  <c r="A40" i="33"/>
  <c r="A39" i="33"/>
  <c r="A38" i="33"/>
  <c r="A37" i="33"/>
  <c r="A36" i="33"/>
  <c r="A35" i="33"/>
  <c r="A34" i="33"/>
  <c r="A33" i="33"/>
  <c r="A32" i="33"/>
  <c r="A31" i="33"/>
  <c r="A30" i="33"/>
  <c r="A29" i="33"/>
  <c r="A28" i="33"/>
  <c r="A27" i="33"/>
  <c r="A26" i="33"/>
  <c r="A25" i="33"/>
  <c r="A24" i="33"/>
  <c r="A23" i="33"/>
  <c r="A22" i="33"/>
  <c r="A21" i="33"/>
  <c r="A20" i="33"/>
  <c r="A19" i="33"/>
  <c r="A18" i="33"/>
  <c r="A17" i="33"/>
  <c r="A16" i="33"/>
  <c r="A15" i="33"/>
  <c r="A14" i="33"/>
  <c r="A13" i="33"/>
  <c r="A12" i="33"/>
  <c r="A11" i="33"/>
  <c r="A10" i="33"/>
  <c r="A9" i="33"/>
  <c r="A8" i="33"/>
  <c r="A7" i="33"/>
  <c r="A6" i="33"/>
  <c r="A5" i="33"/>
  <c r="A4" i="33"/>
  <c r="A3" i="33"/>
  <c r="A71" i="32"/>
  <c r="A70" i="32"/>
  <c r="A69" i="32"/>
  <c r="A68" i="32"/>
  <c r="A67" i="32"/>
  <c r="A66" i="32"/>
  <c r="A65" i="32"/>
  <c r="A64" i="32"/>
  <c r="A63" i="32"/>
  <c r="A62" i="32"/>
  <c r="A61" i="32"/>
  <c r="A60" i="32"/>
  <c r="A59" i="32"/>
  <c r="A57" i="32"/>
  <c r="A56" i="32"/>
  <c r="A55" i="32"/>
  <c r="A54" i="32"/>
  <c r="A53" i="32"/>
  <c r="A52" i="32"/>
  <c r="A51" i="32"/>
  <c r="A50" i="32"/>
  <c r="A49" i="32"/>
  <c r="A48" i="32"/>
  <c r="A47" i="32"/>
  <c r="A46" i="32"/>
  <c r="A45" i="32"/>
  <c r="A44" i="32"/>
  <c r="A43" i="32"/>
  <c r="A42" i="32"/>
  <c r="A41" i="32"/>
  <c r="A40" i="32"/>
  <c r="A39" i="32"/>
  <c r="A38" i="32"/>
  <c r="A37" i="32"/>
  <c r="A36" i="32"/>
  <c r="A35" i="32"/>
  <c r="A34" i="32"/>
  <c r="A33" i="32"/>
  <c r="A32" i="32"/>
  <c r="A31" i="32"/>
  <c r="A30" i="32"/>
  <c r="A29" i="32"/>
  <c r="A28" i="32"/>
  <c r="A27" i="32"/>
  <c r="A26" i="32"/>
  <c r="A25" i="32"/>
  <c r="A24" i="32"/>
  <c r="A18" i="32"/>
  <c r="A17" i="32"/>
  <c r="A16" i="32"/>
  <c r="A15" i="32"/>
  <c r="A14" i="32"/>
  <c r="A13" i="32"/>
  <c r="A12" i="32"/>
  <c r="A11" i="32"/>
  <c r="A10" i="32"/>
  <c r="A9" i="32"/>
  <c r="A8" i="32"/>
  <c r="A7" i="32"/>
  <c r="A6" i="32"/>
  <c r="A5" i="32"/>
  <c r="A4" i="32"/>
  <c r="I89" i="32"/>
  <c r="A36" i="31"/>
  <c r="A35" i="31"/>
  <c r="A34" i="31"/>
  <c r="A33" i="31"/>
  <c r="A32" i="31"/>
  <c r="A31" i="31"/>
  <c r="A30" i="31"/>
  <c r="A29" i="31"/>
  <c r="A28" i="31"/>
  <c r="A27" i="31"/>
  <c r="A26" i="31"/>
  <c r="A25" i="31"/>
  <c r="A24" i="31"/>
  <c r="A23" i="31"/>
  <c r="A22" i="31"/>
  <c r="A21" i="31"/>
  <c r="A20" i="31"/>
  <c r="A19" i="31"/>
  <c r="A18" i="31"/>
  <c r="A17" i="31"/>
  <c r="A16" i="31"/>
  <c r="A15" i="31"/>
  <c r="A14" i="31"/>
  <c r="A13" i="31"/>
  <c r="A12" i="31"/>
  <c r="A11" i="31"/>
  <c r="A10" i="31"/>
  <c r="A9" i="31"/>
  <c r="A8" i="31"/>
  <c r="A7" i="31"/>
  <c r="A6" i="31"/>
  <c r="A5" i="31"/>
  <c r="A4" i="31"/>
  <c r="A3" i="31"/>
  <c r="A67" i="30"/>
  <c r="A66" i="30"/>
  <c r="A65" i="30"/>
  <c r="A64" i="30"/>
  <c r="K64" i="30" s="1"/>
  <c r="A62" i="30"/>
  <c r="A61" i="30"/>
  <c r="A60" i="30"/>
  <c r="A59" i="30"/>
  <c r="A58" i="30"/>
  <c r="A57" i="30"/>
  <c r="A56" i="30"/>
  <c r="A55" i="30"/>
  <c r="K55" i="30" s="1"/>
  <c r="A54" i="30"/>
  <c r="A53" i="30"/>
  <c r="A52" i="30"/>
  <c r="A51" i="30"/>
  <c r="A50" i="30"/>
  <c r="A49" i="30"/>
  <c r="A48" i="30"/>
  <c r="A47" i="30"/>
  <c r="K47" i="30" s="1"/>
  <c r="A46" i="30"/>
  <c r="A45" i="30"/>
  <c r="A44" i="30"/>
  <c r="A43" i="30"/>
  <c r="A42" i="30"/>
  <c r="A41" i="30"/>
  <c r="A40" i="30"/>
  <c r="A39" i="30"/>
  <c r="K39" i="30" s="1"/>
  <c r="A38" i="30"/>
  <c r="A37" i="30"/>
  <c r="A36" i="30"/>
  <c r="A35" i="30"/>
  <c r="A34" i="30"/>
  <c r="A33" i="30"/>
  <c r="A32" i="30"/>
  <c r="A31" i="30"/>
  <c r="K31" i="30" s="1"/>
  <c r="A30" i="30"/>
  <c r="A29" i="30"/>
  <c r="A28" i="30"/>
  <c r="A27" i="30"/>
  <c r="A26" i="30"/>
  <c r="A25" i="30"/>
  <c r="A24" i="30"/>
  <c r="A23" i="30"/>
  <c r="K23" i="30" s="1"/>
  <c r="A22" i="30"/>
  <c r="A21" i="30"/>
  <c r="A20" i="30"/>
  <c r="A19" i="30"/>
  <c r="A18" i="30"/>
  <c r="A17" i="30"/>
  <c r="A16" i="30"/>
  <c r="A15" i="30"/>
  <c r="K15" i="30" s="1"/>
  <c r="A14" i="30"/>
  <c r="A13" i="30"/>
  <c r="A12" i="30"/>
  <c r="A11" i="30"/>
  <c r="A10" i="30"/>
  <c r="A9" i="30"/>
  <c r="A8" i="30"/>
  <c r="A7" i="30"/>
  <c r="K7" i="30" s="1"/>
  <c r="A6" i="30"/>
  <c r="A5" i="30"/>
  <c r="A4" i="30"/>
  <c r="A3" i="30"/>
  <c r="A73" i="29"/>
  <c r="A72" i="29"/>
  <c r="A71" i="29"/>
  <c r="A70" i="29"/>
  <c r="A69" i="29"/>
  <c r="A68" i="29"/>
  <c r="A67" i="29"/>
  <c r="A66" i="29"/>
  <c r="A65" i="29"/>
  <c r="A64" i="29"/>
  <c r="A63" i="29"/>
  <c r="A62" i="29"/>
  <c r="A61" i="29"/>
  <c r="A60" i="29"/>
  <c r="A59" i="29"/>
  <c r="A58" i="29"/>
  <c r="A57" i="29"/>
  <c r="A50" i="29"/>
  <c r="A49" i="29"/>
  <c r="A48" i="29"/>
  <c r="A47" i="29"/>
  <c r="A46" i="29"/>
  <c r="A45" i="29"/>
  <c r="A44" i="29"/>
  <c r="A43" i="29"/>
  <c r="A42" i="29"/>
  <c r="A41" i="29"/>
  <c r="A40" i="29"/>
  <c r="A39" i="29"/>
  <c r="A38" i="29"/>
  <c r="A37" i="29"/>
  <c r="A36" i="29"/>
  <c r="A35" i="29"/>
  <c r="A34" i="29"/>
  <c r="A33" i="29"/>
  <c r="A32" i="29"/>
  <c r="A18" i="29"/>
  <c r="A17" i="29"/>
  <c r="A16" i="29"/>
  <c r="A15" i="29"/>
  <c r="A8" i="29"/>
  <c r="A3" i="29"/>
  <c r="A60" i="28"/>
  <c r="A59" i="28"/>
  <c r="A58" i="28"/>
  <c r="A57" i="28"/>
  <c r="A56" i="28"/>
  <c r="A55" i="28"/>
  <c r="A54" i="28"/>
  <c r="A53" i="28"/>
  <c r="A52" i="28"/>
  <c r="A51" i="28"/>
  <c r="A50" i="28"/>
  <c r="A49" i="28"/>
  <c r="A48" i="28"/>
  <c r="A47" i="28"/>
  <c r="A46" i="28"/>
  <c r="A45" i="28"/>
  <c r="A44" i="28"/>
  <c r="A43" i="28"/>
  <c r="A42" i="28"/>
  <c r="A41" i="28"/>
  <c r="A40" i="28"/>
  <c r="A39" i="28"/>
  <c r="A38" i="28"/>
  <c r="A37" i="28"/>
  <c r="A36" i="28"/>
  <c r="A35" i="28"/>
  <c r="A34" i="28"/>
  <c r="A33" i="28"/>
  <c r="A32" i="28"/>
  <c r="A31" i="28"/>
  <c r="A30" i="28"/>
  <c r="A29" i="28"/>
  <c r="A28" i="28"/>
  <c r="A27" i="28"/>
  <c r="A26" i="28"/>
  <c r="A25" i="28"/>
  <c r="A24" i="28"/>
  <c r="A23" i="28"/>
  <c r="A22" i="28"/>
  <c r="A21" i="28"/>
  <c r="A20" i="28"/>
  <c r="A19" i="28"/>
  <c r="A18" i="28"/>
  <c r="A17" i="28"/>
  <c r="A16" i="28"/>
  <c r="A15" i="28"/>
  <c r="A14" i="28"/>
  <c r="A13" i="28"/>
  <c r="A12" i="28"/>
  <c r="A11" i="28"/>
  <c r="A10" i="28"/>
  <c r="A9" i="28"/>
  <c r="A8" i="28"/>
  <c r="A7" i="28"/>
  <c r="A6" i="28"/>
  <c r="A5" i="28"/>
  <c r="A4" i="28"/>
  <c r="A3" i="28"/>
  <c r="A26" i="27"/>
  <c r="A25" i="27"/>
  <c r="A24" i="27"/>
  <c r="A23" i="27"/>
  <c r="A22" i="27"/>
  <c r="A21" i="27"/>
  <c r="A20" i="27"/>
  <c r="A19" i="27"/>
  <c r="A18" i="27"/>
  <c r="A17" i="27"/>
  <c r="A16" i="27"/>
  <c r="A15" i="27"/>
  <c r="A14" i="27"/>
  <c r="A13" i="27"/>
  <c r="A12" i="27"/>
  <c r="A11" i="27"/>
  <c r="A10" i="27"/>
  <c r="A9" i="27"/>
  <c r="A8" i="27"/>
  <c r="A7" i="27"/>
  <c r="A6" i="27"/>
  <c r="A5" i="27"/>
  <c r="A4" i="27"/>
  <c r="A3" i="27"/>
  <c r="A98" i="26"/>
  <c r="A97" i="26"/>
  <c r="A96" i="26"/>
  <c r="A95" i="26"/>
  <c r="A94" i="26"/>
  <c r="A93" i="26"/>
  <c r="A92" i="26"/>
  <c r="A91" i="26"/>
  <c r="A90" i="26"/>
  <c r="A89" i="26"/>
  <c r="A88" i="26"/>
  <c r="A87" i="26"/>
  <c r="A86" i="26"/>
  <c r="A85" i="26"/>
  <c r="A84" i="26"/>
  <c r="A83" i="26"/>
  <c r="A81" i="26"/>
  <c r="A80" i="26"/>
  <c r="A78" i="26"/>
  <c r="A77" i="26"/>
  <c r="A76" i="26"/>
  <c r="A75" i="26"/>
  <c r="A74" i="26"/>
  <c r="A73" i="26"/>
  <c r="A72" i="26"/>
  <c r="A71" i="26"/>
  <c r="A70" i="26"/>
  <c r="A69" i="26"/>
  <c r="A68" i="26"/>
  <c r="A67" i="26"/>
  <c r="A66" i="26"/>
  <c r="A65" i="26"/>
  <c r="A64" i="26"/>
  <c r="A63" i="26"/>
  <c r="A62" i="26"/>
  <c r="A61" i="26"/>
  <c r="A60" i="26"/>
  <c r="A59" i="26"/>
  <c r="A58" i="26"/>
  <c r="A57" i="26"/>
  <c r="A56" i="26"/>
  <c r="A55" i="26"/>
  <c r="A54" i="26"/>
  <c r="A53" i="26"/>
  <c r="A52" i="26"/>
  <c r="A51" i="26"/>
  <c r="A50" i="26"/>
  <c r="A49" i="26"/>
  <c r="A48" i="26"/>
  <c r="A47" i="26"/>
  <c r="A46" i="26"/>
  <c r="A45" i="26"/>
  <c r="A44" i="26"/>
  <c r="A43" i="26"/>
  <c r="A42" i="26"/>
  <c r="A41" i="26"/>
  <c r="A40" i="26"/>
  <c r="A39" i="26"/>
  <c r="A38" i="26"/>
  <c r="A37" i="26"/>
  <c r="A36" i="26"/>
  <c r="A35" i="26"/>
  <c r="A34" i="26"/>
  <c r="A33" i="26"/>
  <c r="A32" i="26"/>
  <c r="A31" i="26"/>
  <c r="A30" i="26"/>
  <c r="A29" i="26"/>
  <c r="A28" i="26"/>
  <c r="A27" i="26"/>
  <c r="A26" i="26"/>
  <c r="A25" i="26"/>
  <c r="A24" i="26"/>
  <c r="A23" i="26"/>
  <c r="A22" i="26"/>
  <c r="A21" i="26"/>
  <c r="A20" i="26"/>
  <c r="A19" i="26"/>
  <c r="A18" i="26"/>
  <c r="A17" i="26"/>
  <c r="A16" i="26"/>
  <c r="A15" i="26"/>
  <c r="A14" i="26"/>
  <c r="A13" i="26"/>
  <c r="A12" i="26"/>
  <c r="A11" i="26"/>
  <c r="A10" i="26"/>
  <c r="A9" i="26"/>
  <c r="A8" i="26"/>
  <c r="A7" i="26"/>
  <c r="A6" i="26"/>
  <c r="A5" i="26"/>
  <c r="A4" i="26"/>
  <c r="A3" i="26"/>
  <c r="A71" i="25"/>
  <c r="A70" i="25"/>
  <c r="A69" i="25"/>
  <c r="A68" i="25"/>
  <c r="A67" i="25"/>
  <c r="A66" i="25"/>
  <c r="A65" i="25"/>
  <c r="A64" i="25"/>
  <c r="A63" i="25"/>
  <c r="A62" i="25"/>
  <c r="A61" i="25"/>
  <c r="A60" i="25"/>
  <c r="A59" i="25"/>
  <c r="A57" i="25"/>
  <c r="A56" i="25"/>
  <c r="A55" i="25"/>
  <c r="A54" i="25"/>
  <c r="A53" i="25"/>
  <c r="A52" i="25"/>
  <c r="A51" i="25"/>
  <c r="A50" i="25"/>
  <c r="A49" i="25"/>
  <c r="A48" i="25"/>
  <c r="A47" i="25"/>
  <c r="A46" i="25"/>
  <c r="A45" i="25"/>
  <c r="A44" i="25"/>
  <c r="A43" i="25"/>
  <c r="A42" i="25"/>
  <c r="A41" i="25"/>
  <c r="A40" i="25"/>
  <c r="A39" i="25"/>
  <c r="A38" i="25"/>
  <c r="A37" i="25"/>
  <c r="A36" i="25"/>
  <c r="A35" i="25"/>
  <c r="A34" i="25"/>
  <c r="A33" i="25"/>
  <c r="A32" i="25"/>
  <c r="A31" i="25"/>
  <c r="A30" i="25"/>
  <c r="A29" i="25"/>
  <c r="A28" i="25"/>
  <c r="A27" i="25"/>
  <c r="A26" i="25"/>
  <c r="A25" i="25"/>
  <c r="A24" i="25"/>
  <c r="A18" i="25"/>
  <c r="A17" i="25"/>
  <c r="A16" i="25"/>
  <c r="A15" i="25"/>
  <c r="A14" i="25"/>
  <c r="A13" i="25"/>
  <c r="A12" i="25"/>
  <c r="A11" i="25"/>
  <c r="A10" i="25"/>
  <c r="A9" i="25"/>
  <c r="A8" i="25"/>
  <c r="A7" i="25"/>
  <c r="A6" i="25"/>
  <c r="A5" i="25"/>
  <c r="A4" i="25"/>
  <c r="J42" i="31"/>
  <c r="K110" i="30"/>
  <c r="L78" i="29"/>
  <c r="J83" i="28"/>
  <c r="I56" i="27"/>
  <c r="K109" i="26"/>
  <c r="I88" i="25"/>
  <c r="M9" i="29"/>
  <c r="M10" i="29"/>
  <c r="M11" i="29"/>
  <c r="M12" i="29"/>
  <c r="M13" i="29"/>
  <c r="M14" i="29"/>
  <c r="M19" i="29"/>
  <c r="M20" i="29"/>
  <c r="M21" i="29"/>
  <c r="M22" i="29"/>
  <c r="M23" i="29"/>
  <c r="M26" i="29"/>
  <c r="M28" i="29"/>
  <c r="M29" i="29"/>
  <c r="M30" i="29"/>
  <c r="M31" i="29"/>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5" i="24"/>
  <c r="A4" i="24"/>
  <c r="A3" i="24"/>
  <c r="A67" i="23"/>
  <c r="A66" i="23"/>
  <c r="A65" i="23"/>
  <c r="A64" i="23"/>
  <c r="A62" i="23"/>
  <c r="A61" i="23"/>
  <c r="A60" i="23"/>
  <c r="A59" i="23"/>
  <c r="A58" i="23"/>
  <c r="A57" i="23"/>
  <c r="A56" i="23"/>
  <c r="A55" i="23"/>
  <c r="A54" i="23"/>
  <c r="A53" i="23"/>
  <c r="A52" i="23"/>
  <c r="A51" i="23"/>
  <c r="A50" i="23"/>
  <c r="A49" i="23"/>
  <c r="A48" i="23"/>
  <c r="A47" i="23"/>
  <c r="A46" i="23"/>
  <c r="A45" i="23"/>
  <c r="A44" i="23"/>
  <c r="A43" i="23"/>
  <c r="A42"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A15" i="23"/>
  <c r="A14" i="23"/>
  <c r="A13" i="23"/>
  <c r="A12" i="23"/>
  <c r="A11" i="23"/>
  <c r="A10" i="23"/>
  <c r="A9" i="23"/>
  <c r="A8" i="23"/>
  <c r="A7" i="23"/>
  <c r="A6" i="23"/>
  <c r="A5" i="23"/>
  <c r="A4" i="23"/>
  <c r="A3" i="23"/>
  <c r="A73" i="22"/>
  <c r="A72" i="22"/>
  <c r="A71" i="22"/>
  <c r="A70" i="22"/>
  <c r="A69" i="22"/>
  <c r="A68" i="22"/>
  <c r="A67" i="22"/>
  <c r="A66" i="22"/>
  <c r="A65" i="22"/>
  <c r="A64" i="22"/>
  <c r="A63" i="22"/>
  <c r="A62" i="22"/>
  <c r="A61" i="22"/>
  <c r="A60" i="22"/>
  <c r="A59" i="22"/>
  <c r="A58" i="22"/>
  <c r="A57" i="22"/>
  <c r="A50" i="22"/>
  <c r="A49" i="22"/>
  <c r="A48" i="22"/>
  <c r="A47" i="22"/>
  <c r="A46" i="22"/>
  <c r="A45" i="22"/>
  <c r="A44" i="22"/>
  <c r="A43" i="22"/>
  <c r="A42" i="22"/>
  <c r="A41" i="22"/>
  <c r="A40" i="22"/>
  <c r="A39" i="22"/>
  <c r="A38" i="22"/>
  <c r="A37" i="22"/>
  <c r="A36" i="22"/>
  <c r="A35" i="22"/>
  <c r="A34" i="22"/>
  <c r="A33" i="22"/>
  <c r="A32" i="22"/>
  <c r="A18" i="22"/>
  <c r="A17" i="22"/>
  <c r="A16" i="22"/>
  <c r="A15" i="22"/>
  <c r="A8" i="22"/>
  <c r="A3" i="22"/>
  <c r="A78" i="21"/>
  <c r="A77" i="21"/>
  <c r="A76" i="21"/>
  <c r="A75" i="21"/>
  <c r="A74" i="21"/>
  <c r="A72" i="21"/>
  <c r="A71" i="21"/>
  <c r="A70" i="21"/>
  <c r="A69" i="21"/>
  <c r="A68" i="21"/>
  <c r="A62" i="21"/>
  <c r="A61" i="21"/>
  <c r="A60" i="21"/>
  <c r="A59" i="21"/>
  <c r="A55" i="21"/>
  <c r="A54" i="21"/>
  <c r="A53" i="21"/>
  <c r="A52" i="21"/>
  <c r="A51" i="21"/>
  <c r="A50" i="21"/>
  <c r="A49" i="21"/>
  <c r="A48" i="21"/>
  <c r="A47"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A13" i="21"/>
  <c r="A12" i="21"/>
  <c r="A11" i="21"/>
  <c r="A10" i="21"/>
  <c r="A9" i="21"/>
  <c r="A8" i="21"/>
  <c r="A7" i="21"/>
  <c r="A6" i="21"/>
  <c r="A5" i="21"/>
  <c r="A4" i="21"/>
  <c r="A3" i="21"/>
  <c r="A26" i="20"/>
  <c r="A25" i="20"/>
  <c r="A24" i="20"/>
  <c r="A23" i="20"/>
  <c r="A22" i="20"/>
  <c r="A21" i="20"/>
  <c r="A20" i="20"/>
  <c r="A19" i="20"/>
  <c r="A18" i="20"/>
  <c r="A17" i="20"/>
  <c r="A16" i="20"/>
  <c r="A15" i="20"/>
  <c r="A14" i="20"/>
  <c r="A13" i="20"/>
  <c r="A12" i="20"/>
  <c r="A11" i="20"/>
  <c r="A10" i="20"/>
  <c r="A9" i="20"/>
  <c r="A8" i="20"/>
  <c r="A7" i="20"/>
  <c r="A6" i="20"/>
  <c r="A5" i="20"/>
  <c r="A4" i="20"/>
  <c r="A3" i="20"/>
  <c r="A99" i="19"/>
  <c r="A98" i="19"/>
  <c r="A97" i="19"/>
  <c r="A96" i="19"/>
  <c r="A95" i="19"/>
  <c r="A94" i="19"/>
  <c r="A93" i="19"/>
  <c r="A92" i="19"/>
  <c r="A91" i="19"/>
  <c r="A90" i="19"/>
  <c r="A89" i="19"/>
  <c r="A88" i="19"/>
  <c r="A87" i="19"/>
  <c r="A86" i="19"/>
  <c r="A85" i="19"/>
  <c r="A84" i="19"/>
  <c r="A83" i="19"/>
  <c r="A81" i="19"/>
  <c r="A80" i="19"/>
  <c r="A78" i="19"/>
  <c r="A77" i="19"/>
  <c r="A76" i="19"/>
  <c r="A75" i="19"/>
  <c r="A74" i="19"/>
  <c r="A73" i="19"/>
  <c r="A72" i="19"/>
  <c r="A71" i="19"/>
  <c r="A70" i="19"/>
  <c r="A69" i="19"/>
  <c r="A68" i="19"/>
  <c r="A67" i="19"/>
  <c r="A66" i="19"/>
  <c r="A65" i="19"/>
  <c r="A64" i="19"/>
  <c r="A63" i="19"/>
  <c r="A62" i="19"/>
  <c r="A61" i="19"/>
  <c r="A60" i="19"/>
  <c r="A59" i="19"/>
  <c r="A58" i="19"/>
  <c r="A57" i="19"/>
  <c r="A56" i="19"/>
  <c r="A55" i="19"/>
  <c r="A54" i="19"/>
  <c r="A53" i="19"/>
  <c r="A52" i="19"/>
  <c r="A51" i="19"/>
  <c r="A50" i="19"/>
  <c r="A49" i="19"/>
  <c r="A48" i="19"/>
  <c r="A47" i="19"/>
  <c r="A46" i="19"/>
  <c r="A45" i="19"/>
  <c r="A44" i="19"/>
  <c r="A43" i="19"/>
  <c r="A42" i="19"/>
  <c r="A41" i="19"/>
  <c r="A40" i="19"/>
  <c r="A39" i="19"/>
  <c r="A38" i="19"/>
  <c r="A37" i="19"/>
  <c r="A36" i="19"/>
  <c r="A35" i="19"/>
  <c r="A34" i="19"/>
  <c r="A33" i="19"/>
  <c r="A32" i="19"/>
  <c r="A31" i="19"/>
  <c r="A30" i="19"/>
  <c r="A29" i="19"/>
  <c r="A28" i="19"/>
  <c r="A27" i="19"/>
  <c r="A26" i="19"/>
  <c r="A25" i="19"/>
  <c r="A24" i="19"/>
  <c r="A23" i="19"/>
  <c r="A22" i="19"/>
  <c r="A21" i="19"/>
  <c r="A20" i="19"/>
  <c r="A19" i="19"/>
  <c r="A18" i="19"/>
  <c r="A17" i="19"/>
  <c r="A16" i="19"/>
  <c r="A15" i="19"/>
  <c r="A14" i="19"/>
  <c r="A13" i="19"/>
  <c r="A12" i="19"/>
  <c r="A11" i="19"/>
  <c r="A10" i="19"/>
  <c r="A9" i="19"/>
  <c r="A8" i="19"/>
  <c r="A7" i="19"/>
  <c r="A6" i="19"/>
  <c r="A5" i="19"/>
  <c r="A4" i="19"/>
  <c r="A3" i="19"/>
  <c r="L42" i="24"/>
  <c r="K42" i="24"/>
  <c r="J42" i="24"/>
  <c r="M110" i="23"/>
  <c r="L110" i="23"/>
  <c r="K110" i="23"/>
  <c r="N77" i="22"/>
  <c r="M77" i="22"/>
  <c r="L77" i="22"/>
  <c r="L84" i="21"/>
  <c r="K84" i="21"/>
  <c r="J84" i="21"/>
  <c r="K55" i="20"/>
  <c r="J55" i="20"/>
  <c r="I55" i="20"/>
  <c r="M108" i="19"/>
  <c r="L108" i="19"/>
  <c r="K108" i="19"/>
  <c r="A71" i="18"/>
  <c r="A70" i="18"/>
  <c r="A69" i="18"/>
  <c r="A68" i="18"/>
  <c r="A67" i="18"/>
  <c r="A66" i="18"/>
  <c r="A65" i="18"/>
  <c r="A64" i="18"/>
  <c r="A63" i="18"/>
  <c r="A62" i="18"/>
  <c r="A61" i="18"/>
  <c r="A60" i="18"/>
  <c r="A59" i="18"/>
  <c r="A57" i="18"/>
  <c r="A56" i="18"/>
  <c r="A55" i="18"/>
  <c r="A54" i="18"/>
  <c r="A53" i="18"/>
  <c r="A52" i="18"/>
  <c r="A51" i="18"/>
  <c r="A50" i="18"/>
  <c r="A49" i="18"/>
  <c r="A48" i="18"/>
  <c r="A47" i="18"/>
  <c r="A46" i="18"/>
  <c r="A45" i="18"/>
  <c r="A44" i="18"/>
  <c r="A43" i="18"/>
  <c r="A42" i="18"/>
  <c r="A41" i="18"/>
  <c r="A40" i="18"/>
  <c r="A39" i="18"/>
  <c r="A38" i="18"/>
  <c r="A37" i="18"/>
  <c r="A36" i="18"/>
  <c r="A35" i="18"/>
  <c r="A34" i="18"/>
  <c r="A33" i="18"/>
  <c r="A32" i="18"/>
  <c r="A31" i="18"/>
  <c r="A30" i="18"/>
  <c r="A29" i="18"/>
  <c r="A28" i="18"/>
  <c r="A27" i="18"/>
  <c r="A26" i="18"/>
  <c r="A25" i="18"/>
  <c r="A24" i="18"/>
  <c r="A18" i="18"/>
  <c r="A17" i="18"/>
  <c r="A16" i="18"/>
  <c r="A15" i="18"/>
  <c r="A14" i="18"/>
  <c r="A13" i="18"/>
  <c r="A12" i="18"/>
  <c r="A11" i="18"/>
  <c r="A10" i="18"/>
  <c r="A9" i="18"/>
  <c r="A8" i="18"/>
  <c r="A7" i="18"/>
  <c r="A5" i="18"/>
  <c r="A4" i="18"/>
  <c r="A6" i="18"/>
  <c r="J89" i="18"/>
  <c r="K89" i="18"/>
  <c r="I89" i="18"/>
  <c r="O9" i="22"/>
  <c r="O10" i="22"/>
  <c r="O11" i="22"/>
  <c r="O12" i="22"/>
  <c r="O13" i="22"/>
  <c r="O14" i="22"/>
  <c r="O19" i="22"/>
  <c r="O20" i="22"/>
  <c r="O21" i="22"/>
  <c r="O22" i="22"/>
  <c r="O23" i="22"/>
  <c r="O26" i="22"/>
  <c r="O28" i="22"/>
  <c r="O29" i="22"/>
  <c r="O30" i="22"/>
  <c r="O31" i="22"/>
  <c r="O54" i="22"/>
  <c r="O55" i="22"/>
  <c r="O56" i="22"/>
  <c r="A36" i="17"/>
  <c r="A35" i="17"/>
  <c r="A34" i="17"/>
  <c r="A33" i="17"/>
  <c r="A32" i="17"/>
  <c r="A31" i="17"/>
  <c r="A30" i="17"/>
  <c r="A29" i="17"/>
  <c r="A28" i="17"/>
  <c r="A27" i="17"/>
  <c r="A26" i="17"/>
  <c r="A25" i="17"/>
  <c r="A24" i="17"/>
  <c r="A23" i="17"/>
  <c r="A22" i="17"/>
  <c r="A21" i="17"/>
  <c r="A20" i="17"/>
  <c r="A19" i="17"/>
  <c r="A18" i="17"/>
  <c r="A17" i="17"/>
  <c r="A16" i="17"/>
  <c r="A15" i="17"/>
  <c r="A14" i="17"/>
  <c r="A13" i="17"/>
  <c r="A12" i="17"/>
  <c r="A11" i="17"/>
  <c r="A10" i="17"/>
  <c r="A9" i="17"/>
  <c r="A8" i="17"/>
  <c r="A7" i="17"/>
  <c r="A6" i="17"/>
  <c r="A5" i="17"/>
  <c r="A4" i="17"/>
  <c r="A3" i="17"/>
  <c r="A62" i="16"/>
  <c r="A61" i="16"/>
  <c r="A60" i="16"/>
  <c r="A59" i="16"/>
  <c r="A58" i="16"/>
  <c r="A57" i="16"/>
  <c r="A56" i="16"/>
  <c r="A55" i="16"/>
  <c r="A54" i="16"/>
  <c r="A53" i="16"/>
  <c r="A52" i="16"/>
  <c r="A51" i="16"/>
  <c r="A50" i="16"/>
  <c r="A49" i="16"/>
  <c r="A48" i="16"/>
  <c r="A47" i="16"/>
  <c r="A46" i="16"/>
  <c r="A45" i="16"/>
  <c r="A44" i="16"/>
  <c r="A43" i="16"/>
  <c r="A42" i="16"/>
  <c r="A41" i="16"/>
  <c r="A40" i="16"/>
  <c r="A39" i="16"/>
  <c r="A38" i="16"/>
  <c r="A37" i="16"/>
  <c r="A36" i="16"/>
  <c r="A35" i="16"/>
  <c r="A34" i="16"/>
  <c r="A33" i="16"/>
  <c r="A32" i="16"/>
  <c r="A31" i="16"/>
  <c r="A30" i="16"/>
  <c r="A29" i="16"/>
  <c r="A28" i="16"/>
  <c r="A27" i="16"/>
  <c r="A26" i="16"/>
  <c r="A25" i="16"/>
  <c r="A24" i="16"/>
  <c r="A23" i="16"/>
  <c r="A22" i="16"/>
  <c r="A21" i="16"/>
  <c r="A20" i="16"/>
  <c r="A19" i="16"/>
  <c r="A18" i="16"/>
  <c r="A17" i="16"/>
  <c r="A16" i="16"/>
  <c r="A15" i="16"/>
  <c r="A14" i="16"/>
  <c r="A13" i="16"/>
  <c r="A12" i="16"/>
  <c r="A11" i="16"/>
  <c r="A10" i="16"/>
  <c r="A9" i="16"/>
  <c r="A8" i="16"/>
  <c r="A7" i="16"/>
  <c r="A6" i="16"/>
  <c r="A5" i="16"/>
  <c r="A4" i="16"/>
  <c r="A3" i="16"/>
  <c r="A73" i="15"/>
  <c r="A72" i="15"/>
  <c r="A71" i="15"/>
  <c r="A70" i="15"/>
  <c r="A69" i="15"/>
  <c r="A68" i="15"/>
  <c r="A67" i="15"/>
  <c r="A66" i="15"/>
  <c r="A65" i="15"/>
  <c r="A64" i="15"/>
  <c r="A63" i="15"/>
  <c r="A62" i="15"/>
  <c r="A61" i="15"/>
  <c r="A60" i="15"/>
  <c r="A59" i="15"/>
  <c r="A58" i="15"/>
  <c r="A57" i="15"/>
  <c r="A50" i="15"/>
  <c r="A49" i="15"/>
  <c r="A48" i="15"/>
  <c r="A47" i="15"/>
  <c r="A46" i="15"/>
  <c r="A45" i="15"/>
  <c r="A44" i="15"/>
  <c r="A43" i="15"/>
  <c r="A42" i="15"/>
  <c r="A41" i="15"/>
  <c r="A40" i="15"/>
  <c r="A39" i="15"/>
  <c r="A38" i="15"/>
  <c r="A37" i="15"/>
  <c r="A36" i="15"/>
  <c r="A35" i="15"/>
  <c r="A34" i="15"/>
  <c r="A33" i="15"/>
  <c r="A32" i="15"/>
  <c r="A18" i="15"/>
  <c r="A17" i="15"/>
  <c r="A16" i="15"/>
  <c r="A15" i="15"/>
  <c r="A8" i="15"/>
  <c r="A78" i="14"/>
  <c r="A77" i="14"/>
  <c r="A76" i="14"/>
  <c r="A75" i="14"/>
  <c r="A74" i="14"/>
  <c r="A72" i="14"/>
  <c r="A71" i="14"/>
  <c r="A70" i="14"/>
  <c r="A69" i="14"/>
  <c r="A68" i="14"/>
  <c r="A66" i="14"/>
  <c r="A62" i="14"/>
  <c r="A61" i="14"/>
  <c r="A60" i="14"/>
  <c r="A59" i="14"/>
  <c r="A58"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4" i="14"/>
  <c r="A3" i="14"/>
  <c r="A26" i="13"/>
  <c r="A25" i="13"/>
  <c r="A24" i="13"/>
  <c r="A23" i="13"/>
  <c r="A22" i="13"/>
  <c r="A21" i="13"/>
  <c r="A20" i="13"/>
  <c r="A19" i="13"/>
  <c r="A18" i="13"/>
  <c r="A17" i="13"/>
  <c r="A16" i="13"/>
  <c r="A15" i="13"/>
  <c r="A14" i="13"/>
  <c r="A13" i="13"/>
  <c r="A12" i="13"/>
  <c r="A11" i="13"/>
  <c r="A10" i="13"/>
  <c r="A9" i="13"/>
  <c r="A8" i="13"/>
  <c r="A7" i="13"/>
  <c r="A6" i="13"/>
  <c r="A5" i="13"/>
  <c r="A4" i="13"/>
  <c r="A3" i="13"/>
  <c r="L41" i="17"/>
  <c r="K41" i="17"/>
  <c r="J41" i="17"/>
  <c r="M109" i="16"/>
  <c r="L109" i="16"/>
  <c r="K109" i="16"/>
  <c r="N77" i="15"/>
  <c r="M77" i="15"/>
  <c r="L77" i="15"/>
  <c r="L82" i="14"/>
  <c r="K82" i="14"/>
  <c r="J82" i="14"/>
  <c r="K55" i="13"/>
  <c r="J55" i="13"/>
  <c r="I55" i="13"/>
  <c r="M107" i="12"/>
  <c r="L107" i="12"/>
  <c r="K107" i="12"/>
  <c r="A97" i="12"/>
  <c r="A96" i="12"/>
  <c r="A95" i="12"/>
  <c r="A94" i="12"/>
  <c r="A93" i="12"/>
  <c r="A92" i="12"/>
  <c r="A91" i="12"/>
  <c r="A90" i="12"/>
  <c r="A89" i="12"/>
  <c r="A88" i="12"/>
  <c r="A87" i="12"/>
  <c r="A86" i="12"/>
  <c r="A85" i="12"/>
  <c r="A84" i="12"/>
  <c r="A83" i="12"/>
  <c r="A81" i="12"/>
  <c r="A80" i="12"/>
  <c r="A78" i="12"/>
  <c r="A77" i="12"/>
  <c r="A76" i="12"/>
  <c r="A75" i="12"/>
  <c r="A74" i="12"/>
  <c r="A73" i="12"/>
  <c r="A72" i="12"/>
  <c r="A71" i="12"/>
  <c r="A70" i="12"/>
  <c r="A69" i="12"/>
  <c r="A68" i="12"/>
  <c r="A67" i="12"/>
  <c r="A66" i="12"/>
  <c r="A65" i="12"/>
  <c r="A64" i="12"/>
  <c r="A63" i="12"/>
  <c r="A62" i="12"/>
  <c r="A61" i="12"/>
  <c r="A60" i="12"/>
  <c r="A59" i="12"/>
  <c r="A58" i="12"/>
  <c r="A57" i="12"/>
  <c r="A56" i="12"/>
  <c r="A55" i="12"/>
  <c r="A54" i="12"/>
  <c r="A53" i="12"/>
  <c r="A52" i="12"/>
  <c r="A51" i="12"/>
  <c r="A50" i="12"/>
  <c r="A49" i="12"/>
  <c r="A48" i="12"/>
  <c r="A47" i="12"/>
  <c r="A46" i="12"/>
  <c r="A45" i="12"/>
  <c r="A44" i="12"/>
  <c r="A43" i="12"/>
  <c r="A42" i="12"/>
  <c r="A41" i="12"/>
  <c r="A40" i="12"/>
  <c r="A39" i="12"/>
  <c r="A38" i="12"/>
  <c r="A37" i="12"/>
  <c r="A36" i="12"/>
  <c r="A35" i="12"/>
  <c r="A34" i="12"/>
  <c r="A33" i="12"/>
  <c r="A32" i="12"/>
  <c r="A31" i="12"/>
  <c r="A30" i="12"/>
  <c r="A29" i="12"/>
  <c r="A28" i="12"/>
  <c r="A27" i="12"/>
  <c r="A26" i="12"/>
  <c r="A25" i="12"/>
  <c r="A24" i="12"/>
  <c r="A23" i="12"/>
  <c r="A22" i="12"/>
  <c r="A21" i="12"/>
  <c r="A20" i="12"/>
  <c r="A19" i="12"/>
  <c r="A18" i="12"/>
  <c r="A17" i="12"/>
  <c r="A16" i="12"/>
  <c r="A15" i="12"/>
  <c r="A14" i="12"/>
  <c r="A13" i="12"/>
  <c r="A12" i="12"/>
  <c r="A11" i="12"/>
  <c r="A10" i="12"/>
  <c r="A9" i="12"/>
  <c r="A8" i="12"/>
  <c r="A7" i="12"/>
  <c r="A6" i="12"/>
  <c r="A4" i="12"/>
  <c r="A3" i="12"/>
  <c r="A5" i="12"/>
  <c r="A73" i="11"/>
  <c r="A72" i="11"/>
  <c r="A71" i="11"/>
  <c r="A70" i="11"/>
  <c r="A69" i="11"/>
  <c r="A68" i="11"/>
  <c r="A67" i="11"/>
  <c r="A66" i="11"/>
  <c r="A65" i="11"/>
  <c r="A64" i="11"/>
  <c r="A63" i="11"/>
  <c r="A62" i="11"/>
  <c r="A61"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0" i="11"/>
  <c r="A19" i="11"/>
  <c r="A18" i="11"/>
  <c r="A17" i="11"/>
  <c r="A16" i="11"/>
  <c r="A15" i="11"/>
  <c r="A14" i="11"/>
  <c r="A13" i="11"/>
  <c r="A12" i="11"/>
  <c r="A11" i="11"/>
  <c r="A10" i="11"/>
  <c r="A9" i="11"/>
  <c r="A8" i="11"/>
  <c r="A7" i="11"/>
  <c r="A6" i="11"/>
  <c r="K92" i="11"/>
  <c r="J92" i="11"/>
  <c r="I92" i="11"/>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A8" i="10"/>
  <c r="A7" i="10"/>
  <c r="A6" i="10"/>
  <c r="A5" i="10"/>
  <c r="A4" i="10"/>
  <c r="A3" i="10"/>
  <c r="A67" i="9"/>
  <c r="A66" i="9"/>
  <c r="A65" i="9"/>
  <c r="A64"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6" i="9"/>
  <c r="A5" i="9"/>
  <c r="A4" i="9"/>
  <c r="A3" i="9"/>
  <c r="A73" i="8"/>
  <c r="A72" i="8"/>
  <c r="A71" i="8"/>
  <c r="A70" i="8"/>
  <c r="A69" i="8"/>
  <c r="A68" i="8"/>
  <c r="A67" i="8"/>
  <c r="A66" i="8"/>
  <c r="A65" i="8"/>
  <c r="A64" i="8"/>
  <c r="A63" i="8"/>
  <c r="A62" i="8"/>
  <c r="A61" i="8"/>
  <c r="A60" i="8"/>
  <c r="A59" i="8"/>
  <c r="A58" i="8"/>
  <c r="A57" i="8"/>
  <c r="A50" i="8"/>
  <c r="A49" i="8"/>
  <c r="A48" i="8"/>
  <c r="A47" i="8"/>
  <c r="A46" i="8"/>
  <c r="A45" i="8"/>
  <c r="A44" i="8"/>
  <c r="A43" i="8"/>
  <c r="A42" i="8"/>
  <c r="A41" i="8"/>
  <c r="A40" i="8"/>
  <c r="A39" i="8"/>
  <c r="A38" i="8"/>
  <c r="A37" i="8"/>
  <c r="A36" i="8"/>
  <c r="A35" i="8"/>
  <c r="A34" i="8"/>
  <c r="A33" i="8"/>
  <c r="A32" i="8"/>
  <c r="A17" i="8"/>
  <c r="A16" i="8"/>
  <c r="A15" i="8"/>
  <c r="A78" i="7"/>
  <c r="A77" i="7"/>
  <c r="A76" i="7"/>
  <c r="A75" i="7"/>
  <c r="A74" i="7"/>
  <c r="A72" i="7"/>
  <c r="A71" i="7"/>
  <c r="A70" i="7"/>
  <c r="A69" i="7"/>
  <c r="A68" i="7"/>
  <c r="A66" i="7"/>
  <c r="A62" i="7"/>
  <c r="A61" i="7"/>
  <c r="A60" i="7"/>
  <c r="A59"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6" i="7"/>
  <c r="A5" i="7"/>
  <c r="A4" i="7"/>
  <c r="A3" i="7"/>
  <c r="A26" i="6"/>
  <c r="A25" i="6"/>
  <c r="A24" i="6"/>
  <c r="A23" i="6"/>
  <c r="A22" i="6"/>
  <c r="A21" i="6"/>
  <c r="A20" i="6"/>
  <c r="A19" i="6"/>
  <c r="A18" i="6"/>
  <c r="A17" i="6"/>
  <c r="A16" i="6"/>
  <c r="A15" i="6"/>
  <c r="A14" i="6"/>
  <c r="A13" i="6"/>
  <c r="A12" i="6"/>
  <c r="A11" i="6"/>
  <c r="A10" i="6"/>
  <c r="A9" i="6"/>
  <c r="A8" i="6"/>
  <c r="A7" i="6"/>
  <c r="A6" i="6"/>
  <c r="A5" i="6"/>
  <c r="A4" i="6"/>
  <c r="A3" i="6"/>
  <c r="A95" i="5"/>
  <c r="A94" i="5"/>
  <c r="A93" i="5"/>
  <c r="A92" i="5"/>
  <c r="A91" i="5"/>
  <c r="A90" i="5"/>
  <c r="A89" i="5"/>
  <c r="A88" i="5"/>
  <c r="A87" i="5"/>
  <c r="A86" i="5"/>
  <c r="A85" i="5"/>
  <c r="A84" i="5"/>
  <c r="A83" i="5"/>
  <c r="A82" i="5"/>
  <c r="A81" i="5"/>
  <c r="A79" i="5"/>
  <c r="A78"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 r="A4" i="5"/>
  <c r="A3" i="5"/>
  <c r="L41" i="10"/>
  <c r="K41" i="10"/>
  <c r="J41" i="10"/>
  <c r="M109" i="9"/>
  <c r="L109" i="9"/>
  <c r="K109" i="9"/>
  <c r="N77" i="8"/>
  <c r="M77" i="8"/>
  <c r="L77" i="8"/>
  <c r="L82" i="7"/>
  <c r="K82" i="7"/>
  <c r="J82" i="7"/>
  <c r="K53" i="6"/>
  <c r="J53" i="6"/>
  <c r="I53" i="6"/>
  <c r="M103" i="5"/>
  <c r="L103" i="5"/>
  <c r="K103" i="5"/>
  <c r="A88" i="85"/>
  <c r="A87" i="85"/>
  <c r="A86" i="85"/>
  <c r="A85" i="85"/>
  <c r="A74" i="4"/>
  <c r="A73" i="4"/>
  <c r="A72" i="4"/>
  <c r="A71" i="4"/>
  <c r="A70" i="4"/>
  <c r="A69" i="4"/>
  <c r="A68" i="4"/>
  <c r="A67" i="4"/>
  <c r="A66" i="4"/>
  <c r="A65" i="4"/>
  <c r="A64" i="4"/>
  <c r="A63" i="4"/>
  <c r="A62"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1" i="4"/>
  <c r="A20" i="4"/>
  <c r="A19" i="4"/>
  <c r="A18" i="4"/>
  <c r="A17" i="4"/>
  <c r="A16" i="4"/>
  <c r="A15" i="4"/>
  <c r="A14" i="4"/>
  <c r="A13" i="4"/>
  <c r="A12" i="4"/>
  <c r="A11" i="4"/>
  <c r="A10" i="4"/>
  <c r="A9" i="4"/>
  <c r="A8" i="4"/>
  <c r="A7" i="4"/>
  <c r="K92" i="4"/>
  <c r="J92" i="4"/>
  <c r="I92" i="4"/>
  <c r="O10" i="8"/>
  <c r="O11" i="8"/>
  <c r="O12" i="8"/>
  <c r="O13" i="8"/>
  <c r="O14" i="8"/>
  <c r="O19" i="8"/>
  <c r="O20" i="8"/>
  <c r="O21" i="8"/>
  <c r="O22" i="8"/>
  <c r="O25" i="8"/>
  <c r="O26" i="8"/>
  <c r="O28" i="8"/>
  <c r="O29" i="8"/>
  <c r="O30" i="8"/>
  <c r="O31" i="8"/>
  <c r="A29" i="86"/>
  <c r="A28" i="86"/>
  <c r="A27" i="86"/>
  <c r="A26" i="86"/>
  <c r="A25" i="86"/>
  <c r="A24" i="86"/>
  <c r="A23" i="86"/>
  <c r="A22" i="86"/>
  <c r="A21" i="86"/>
  <c r="A20" i="86"/>
  <c r="A19" i="86"/>
  <c r="A18" i="86"/>
  <c r="A17" i="86"/>
  <c r="A16" i="86"/>
  <c r="A15" i="86"/>
  <c r="A14" i="86"/>
  <c r="A13" i="86"/>
  <c r="A12" i="86"/>
  <c r="A11" i="86"/>
  <c r="A10" i="86"/>
  <c r="A9" i="86"/>
  <c r="A8" i="86"/>
  <c r="A7" i="86"/>
  <c r="A6" i="86"/>
  <c r="A5" i="86"/>
  <c r="A4" i="86"/>
  <c r="L54" i="86"/>
  <c r="J54" i="86"/>
  <c r="I54" i="86"/>
  <c r="K90" i="85"/>
  <c r="A76" i="85"/>
  <c r="A75" i="85"/>
  <c r="A74" i="85"/>
  <c r="A73" i="85"/>
  <c r="A72" i="85"/>
  <c r="A71" i="85"/>
  <c r="A70" i="85"/>
  <c r="A69" i="85"/>
  <c r="A68" i="85"/>
  <c r="A67" i="85"/>
  <c r="A66" i="85"/>
  <c r="A65" i="85"/>
  <c r="A64" i="85"/>
  <c r="A63" i="85"/>
  <c r="A62" i="85"/>
  <c r="A61" i="85"/>
  <c r="A60" i="85"/>
  <c r="A59" i="85"/>
  <c r="A58" i="85"/>
  <c r="A57" i="85"/>
  <c r="A56" i="85"/>
  <c r="A55" i="85"/>
  <c r="A54" i="85"/>
  <c r="A53" i="85"/>
  <c r="A52" i="85"/>
  <c r="A51" i="85"/>
  <c r="A50" i="85"/>
  <c r="A49" i="85"/>
  <c r="A48" i="85"/>
  <c r="A47" i="85"/>
  <c r="A46" i="85"/>
  <c r="A45" i="85"/>
  <c r="A44" i="85"/>
  <c r="A43" i="85"/>
  <c r="A42" i="85"/>
  <c r="A41" i="85"/>
  <c r="A40" i="85"/>
  <c r="A39" i="85"/>
  <c r="A38" i="85"/>
  <c r="A37" i="85"/>
  <c r="A36" i="85"/>
  <c r="A35" i="85"/>
  <c r="A34" i="85"/>
  <c r="A33" i="85"/>
  <c r="A32" i="85"/>
  <c r="A31" i="85"/>
  <c r="A30" i="85"/>
  <c r="A29" i="85"/>
  <c r="A28" i="85"/>
  <c r="A27" i="85"/>
  <c r="A26" i="85"/>
  <c r="A25" i="85"/>
  <c r="A24" i="85"/>
  <c r="A23" i="85"/>
  <c r="A22" i="85"/>
  <c r="A21" i="85"/>
  <c r="A20" i="85"/>
  <c r="A19" i="85"/>
  <c r="A18" i="85"/>
  <c r="A17" i="85"/>
  <c r="A16" i="85"/>
  <c r="A15" i="85"/>
  <c r="A14" i="85"/>
  <c r="A13" i="85"/>
  <c r="A12" i="85"/>
  <c r="A11" i="85"/>
  <c r="A10" i="85"/>
  <c r="A9" i="85"/>
  <c r="A8" i="85"/>
  <c r="A7" i="85"/>
  <c r="A6" i="85"/>
  <c r="A5" i="85"/>
  <c r="N90" i="85"/>
  <c r="L90" i="85"/>
  <c r="A53" i="84"/>
  <c r="A52" i="84"/>
  <c r="A51" i="84"/>
  <c r="A50" i="84"/>
  <c r="A49" i="84"/>
  <c r="A48" i="84"/>
  <c r="A47" i="84"/>
  <c r="A46" i="84"/>
  <c r="A45" i="84"/>
  <c r="A44" i="84"/>
  <c r="A43" i="84"/>
  <c r="A42" i="84"/>
  <c r="A41" i="84"/>
  <c r="A40" i="84"/>
  <c r="A39" i="84"/>
  <c r="A38" i="84"/>
  <c r="A37" i="84"/>
  <c r="A36" i="84"/>
  <c r="A35" i="84"/>
  <c r="A34" i="84"/>
  <c r="A33" i="84"/>
  <c r="A32" i="84"/>
  <c r="A31" i="84"/>
  <c r="A30" i="84"/>
  <c r="A29" i="84"/>
  <c r="A28" i="84"/>
  <c r="A27" i="84"/>
  <c r="A26" i="84"/>
  <c r="A25" i="84"/>
  <c r="A24" i="84"/>
  <c r="A23" i="84"/>
  <c r="A22" i="84"/>
  <c r="A21" i="84"/>
  <c r="A20" i="84"/>
  <c r="A19" i="84"/>
  <c r="A18" i="84"/>
  <c r="A17" i="84"/>
  <c r="A16" i="84"/>
  <c r="A15" i="84"/>
  <c r="A14" i="84"/>
  <c r="A13" i="84"/>
  <c r="A12" i="84"/>
  <c r="A11" i="84"/>
  <c r="A10" i="84"/>
  <c r="A9" i="84"/>
  <c r="A8" i="84"/>
  <c r="A7" i="84"/>
  <c r="A6" i="84"/>
  <c r="A84" i="83"/>
  <c r="A83" i="83"/>
  <c r="A82" i="83"/>
  <c r="A81" i="83"/>
  <c r="A80" i="83"/>
  <c r="A79" i="83"/>
  <c r="A78" i="83"/>
  <c r="A77" i="83"/>
  <c r="A75" i="83"/>
  <c r="A74" i="83"/>
  <c r="A72" i="83"/>
  <c r="A71" i="83"/>
  <c r="A70" i="83"/>
  <c r="A69" i="83"/>
  <c r="A68" i="83"/>
  <c r="A67" i="83"/>
  <c r="A66" i="83"/>
  <c r="A65" i="83"/>
  <c r="A64" i="83"/>
  <c r="A63" i="83"/>
  <c r="A62" i="83"/>
  <c r="A61" i="83"/>
  <c r="A60" i="83"/>
  <c r="A59" i="83"/>
  <c r="A58" i="83"/>
  <c r="A57" i="83"/>
  <c r="A56" i="83"/>
  <c r="A55" i="83"/>
  <c r="A54" i="83"/>
  <c r="A53" i="83"/>
  <c r="A52" i="83"/>
  <c r="A51" i="83"/>
  <c r="A50" i="83"/>
  <c r="A49" i="83"/>
  <c r="A48" i="83"/>
  <c r="A47" i="83"/>
  <c r="A46" i="83"/>
  <c r="A45" i="83"/>
  <c r="A44" i="83"/>
  <c r="A43" i="83"/>
  <c r="A42" i="83"/>
  <c r="A41" i="83"/>
  <c r="A40" i="83"/>
  <c r="A39" i="83"/>
  <c r="A38" i="83"/>
  <c r="A37" i="83"/>
  <c r="A36" i="83"/>
  <c r="A35" i="83"/>
  <c r="A34" i="83"/>
  <c r="A33" i="83"/>
  <c r="A32" i="83"/>
  <c r="A31" i="83"/>
  <c r="A30" i="83"/>
  <c r="A29" i="83"/>
  <c r="A28" i="83"/>
  <c r="A27" i="83"/>
  <c r="A26" i="83"/>
  <c r="A25" i="83"/>
  <c r="A24" i="83"/>
  <c r="A23" i="83"/>
  <c r="A22" i="83"/>
  <c r="A21" i="83"/>
  <c r="A20" i="83"/>
  <c r="A19" i="83"/>
  <c r="A18" i="83"/>
  <c r="A17" i="83"/>
  <c r="A16" i="83"/>
  <c r="A15" i="83"/>
  <c r="A14" i="83"/>
  <c r="A13" i="83"/>
  <c r="A12" i="83"/>
  <c r="A11" i="83"/>
  <c r="A10" i="83"/>
  <c r="A9" i="83"/>
  <c r="A8" i="83"/>
  <c r="A7" i="83"/>
  <c r="A6" i="83"/>
  <c r="A5" i="83"/>
  <c r="A4" i="83"/>
  <c r="A3" i="83"/>
  <c r="O92" i="83"/>
  <c r="L92" i="83"/>
  <c r="K92" i="83"/>
  <c r="Z71" i="82"/>
  <c r="Z70" i="82"/>
  <c r="Z69" i="82"/>
  <c r="Z68" i="82"/>
  <c r="A82" i="82"/>
  <c r="A81" i="82"/>
  <c r="A80" i="82"/>
  <c r="A79" i="82"/>
  <c r="A78" i="82"/>
  <c r="A77" i="82"/>
  <c r="A76" i="82"/>
  <c r="A75" i="82"/>
  <c r="A74" i="82"/>
  <c r="A73" i="82"/>
  <c r="A72" i="82"/>
  <c r="A67" i="82"/>
  <c r="A66" i="82"/>
  <c r="A65" i="82"/>
  <c r="A64" i="82"/>
  <c r="A63" i="82"/>
  <c r="A62" i="82"/>
  <c r="A61" i="82"/>
  <c r="A60" i="82"/>
  <c r="A59" i="82"/>
  <c r="A58" i="82"/>
  <c r="A57" i="82"/>
  <c r="A56" i="82"/>
  <c r="A55" i="82"/>
  <c r="A54" i="82"/>
  <c r="A53" i="82"/>
  <c r="A52" i="82"/>
  <c r="A51" i="82"/>
  <c r="A50" i="82"/>
  <c r="A49" i="82"/>
  <c r="A48" i="82"/>
  <c r="A47" i="82"/>
  <c r="A46" i="82"/>
  <c r="A45" i="82"/>
  <c r="A44" i="82"/>
  <c r="A43" i="82"/>
  <c r="A38" i="82"/>
  <c r="A37" i="82"/>
  <c r="A22" i="82"/>
  <c r="A21" i="82"/>
  <c r="A14" i="82"/>
  <c r="A13" i="82"/>
  <c r="A5" i="82"/>
  <c r="W84" i="82"/>
  <c r="R84" i="82"/>
  <c r="Q84" i="82"/>
  <c r="P84" i="82"/>
  <c r="N84" i="82"/>
  <c r="M84" i="82"/>
  <c r="L84" i="82"/>
  <c r="K84" i="82"/>
  <c r="Z6" i="82"/>
  <c r="Z8" i="82"/>
  <c r="Z9" i="82"/>
  <c r="Z10" i="82"/>
  <c r="Z11" i="82"/>
  <c r="Z12" i="82"/>
  <c r="A38" i="71"/>
  <c r="A37" i="71"/>
  <c r="A36" i="71"/>
  <c r="A35" i="71"/>
  <c r="A34" i="71"/>
  <c r="A33" i="71"/>
  <c r="A32" i="71"/>
  <c r="A31" i="71"/>
  <c r="A30" i="71"/>
  <c r="A29" i="71"/>
  <c r="A28" i="71"/>
  <c r="A27" i="71"/>
  <c r="A26" i="71"/>
  <c r="A25" i="71"/>
  <c r="A22" i="71"/>
  <c r="A21" i="71"/>
  <c r="A20" i="71"/>
  <c r="A19" i="71"/>
  <c r="A18" i="71"/>
  <c r="A17" i="71"/>
  <c r="A16" i="71"/>
  <c r="A15" i="71"/>
  <c r="A12" i="71"/>
  <c r="A11" i="71"/>
  <c r="A10" i="71"/>
  <c r="A9" i="71"/>
  <c r="A8" i="71"/>
  <c r="A7" i="71"/>
  <c r="A6" i="71"/>
  <c r="A5" i="71"/>
  <c r="A4" i="71"/>
  <c r="A3" i="71"/>
  <c r="A85" i="70"/>
  <c r="A84" i="70"/>
  <c r="A83" i="70"/>
  <c r="A82" i="70"/>
  <c r="A81" i="70"/>
  <c r="A80" i="70"/>
  <c r="A79" i="70"/>
  <c r="A78" i="70"/>
  <c r="A76" i="70"/>
  <c r="A75" i="70"/>
  <c r="A73" i="70"/>
  <c r="A72" i="70"/>
  <c r="A71" i="70"/>
  <c r="A70" i="70"/>
  <c r="A69" i="70"/>
  <c r="A68" i="70"/>
  <c r="A67" i="70"/>
  <c r="A66" i="70"/>
  <c r="A65" i="70"/>
  <c r="A64" i="70"/>
  <c r="A63" i="70"/>
  <c r="A62" i="70"/>
  <c r="A61" i="70"/>
  <c r="A60" i="70"/>
  <c r="A59" i="70"/>
  <c r="A58" i="70"/>
  <c r="A57" i="70"/>
  <c r="A56" i="70"/>
  <c r="A55" i="70"/>
  <c r="A54" i="70"/>
  <c r="A53" i="70"/>
  <c r="A52" i="70"/>
  <c r="A51" i="70"/>
  <c r="A50" i="70"/>
  <c r="A49" i="70"/>
  <c r="A48" i="70"/>
  <c r="A47" i="70"/>
  <c r="A46" i="70"/>
  <c r="A45" i="70"/>
  <c r="A44" i="70"/>
  <c r="A43" i="70"/>
  <c r="A42" i="70"/>
  <c r="A41" i="70"/>
  <c r="A40" i="70"/>
  <c r="A39" i="70"/>
  <c r="A38" i="70"/>
  <c r="A37" i="70"/>
  <c r="A36" i="70"/>
  <c r="A35" i="70"/>
  <c r="A34" i="70"/>
  <c r="A33" i="70"/>
  <c r="A32" i="70"/>
  <c r="A31" i="70"/>
  <c r="A30" i="70"/>
  <c r="A29" i="70"/>
  <c r="A28" i="70"/>
  <c r="A27" i="70"/>
  <c r="A26" i="70"/>
  <c r="A25" i="70"/>
  <c r="A24" i="70"/>
  <c r="A23" i="70"/>
  <c r="A22" i="70"/>
  <c r="A21" i="70"/>
  <c r="A20" i="70"/>
  <c r="A19" i="70"/>
  <c r="A18" i="70"/>
  <c r="A17" i="70"/>
  <c r="A16" i="70"/>
  <c r="A15" i="70"/>
  <c r="A14" i="70"/>
  <c r="A13" i="70"/>
  <c r="A12" i="70"/>
  <c r="A11" i="70"/>
  <c r="A10" i="70"/>
  <c r="A9" i="70"/>
  <c r="A8" i="70"/>
  <c r="A7" i="70"/>
  <c r="A6" i="70"/>
  <c r="A5" i="70"/>
  <c r="A4" i="70"/>
  <c r="A3" i="70"/>
  <c r="A56" i="69"/>
  <c r="A55" i="69"/>
  <c r="A54" i="69"/>
  <c r="A53" i="69"/>
  <c r="A52" i="69"/>
  <c r="A51" i="69"/>
  <c r="A50" i="69"/>
  <c r="A49" i="69"/>
  <c r="A48" i="69"/>
  <c r="A47" i="69"/>
  <c r="A46" i="69"/>
  <c r="A45" i="69"/>
  <c r="A44" i="69"/>
  <c r="A43" i="69"/>
  <c r="A42" i="69"/>
  <c r="A41" i="69"/>
  <c r="A40" i="69"/>
  <c r="A39" i="69"/>
  <c r="A38" i="69"/>
  <c r="A37" i="69"/>
  <c r="A36" i="69"/>
  <c r="A35" i="69"/>
  <c r="A34" i="69"/>
  <c r="A33" i="69"/>
  <c r="A32" i="69"/>
  <c r="A31" i="69"/>
  <c r="A30" i="69"/>
  <c r="A29" i="69"/>
  <c r="A28" i="69"/>
  <c r="A27" i="69"/>
  <c r="A26" i="69"/>
  <c r="A25" i="69"/>
  <c r="A24" i="69"/>
  <c r="A23" i="69"/>
  <c r="A22" i="69"/>
  <c r="A21" i="69"/>
  <c r="A20" i="69"/>
  <c r="A19" i="69"/>
  <c r="A18" i="69"/>
  <c r="A17" i="69"/>
  <c r="A16" i="69"/>
  <c r="A15" i="69"/>
  <c r="A14" i="69"/>
  <c r="A13" i="69"/>
  <c r="A12" i="69"/>
  <c r="A11" i="69"/>
  <c r="A10" i="69"/>
  <c r="A9" i="69"/>
  <c r="A8" i="69"/>
  <c r="A7" i="69"/>
  <c r="A6" i="69"/>
  <c r="A5" i="69"/>
  <c r="A4" i="69"/>
  <c r="L74" i="70"/>
  <c r="L77" i="70"/>
  <c r="A84" i="73"/>
  <c r="A83" i="73"/>
  <c r="A82" i="73"/>
  <c r="A81" i="73"/>
  <c r="A80" i="73"/>
  <c r="A79" i="73"/>
  <c r="A78" i="73"/>
  <c r="A77" i="73"/>
  <c r="A75" i="73"/>
  <c r="A74" i="73"/>
  <c r="A72" i="73"/>
  <c r="A71" i="73"/>
  <c r="A70" i="73"/>
  <c r="A69" i="73"/>
  <c r="A68" i="73"/>
  <c r="A67" i="73"/>
  <c r="A66" i="73"/>
  <c r="A65" i="73"/>
  <c r="A64" i="73"/>
  <c r="A63" i="73"/>
  <c r="A62" i="73"/>
  <c r="A61" i="73"/>
  <c r="A60" i="73"/>
  <c r="A59" i="73"/>
  <c r="A58" i="73"/>
  <c r="A57" i="73"/>
  <c r="A56" i="73"/>
  <c r="A55" i="73"/>
  <c r="A54" i="73"/>
  <c r="A53" i="73"/>
  <c r="A52" i="73"/>
  <c r="A51" i="73"/>
  <c r="A50" i="73"/>
  <c r="A49" i="73"/>
  <c r="A48" i="73"/>
  <c r="A47" i="73"/>
  <c r="A46" i="73"/>
  <c r="A45" i="73"/>
  <c r="A44" i="73"/>
  <c r="A43" i="73"/>
  <c r="A42" i="73"/>
  <c r="A41" i="73"/>
  <c r="A40" i="73"/>
  <c r="A39" i="73"/>
  <c r="A38" i="73"/>
  <c r="A37" i="73"/>
  <c r="A36" i="73"/>
  <c r="A35" i="73"/>
  <c r="A34" i="73"/>
  <c r="A33" i="73"/>
  <c r="A32" i="73"/>
  <c r="A31" i="73"/>
  <c r="A30" i="73"/>
  <c r="A29" i="73"/>
  <c r="A28" i="73"/>
  <c r="A27" i="73"/>
  <c r="A26" i="73"/>
  <c r="A25" i="73"/>
  <c r="A24" i="73"/>
  <c r="A23" i="73"/>
  <c r="A22" i="73"/>
  <c r="A21" i="73"/>
  <c r="A20" i="73"/>
  <c r="A19" i="73"/>
  <c r="A18" i="73"/>
  <c r="A17" i="73"/>
  <c r="A16" i="73"/>
  <c r="A15" i="73"/>
  <c r="A14" i="73"/>
  <c r="A13" i="73"/>
  <c r="A12" i="73"/>
  <c r="A11" i="73"/>
  <c r="A10" i="73"/>
  <c r="A9" i="73"/>
  <c r="A8" i="73"/>
  <c r="A7" i="73"/>
  <c r="A6" i="73"/>
  <c r="A5" i="73"/>
  <c r="A4" i="73"/>
  <c r="A3" i="73"/>
  <c r="A30" i="72"/>
  <c r="A29" i="72"/>
  <c r="A28" i="72"/>
  <c r="A27" i="72"/>
  <c r="A26" i="72"/>
  <c r="A25" i="72"/>
  <c r="A24" i="72"/>
  <c r="A23" i="72"/>
  <c r="A22" i="72"/>
  <c r="A21" i="72"/>
  <c r="A20" i="72"/>
  <c r="A19" i="72"/>
  <c r="A18" i="72"/>
  <c r="A17" i="72"/>
  <c r="A16" i="72"/>
  <c r="A15" i="72"/>
  <c r="A14" i="72"/>
  <c r="A13" i="72"/>
  <c r="A12" i="72"/>
  <c r="A11" i="72"/>
  <c r="A10" i="72"/>
  <c r="A9" i="72"/>
  <c r="A8" i="72"/>
  <c r="A7" i="72"/>
  <c r="A6" i="72"/>
  <c r="A5" i="72"/>
  <c r="A4" i="72"/>
  <c r="A84" i="68"/>
  <c r="A83" i="68"/>
  <c r="A82" i="68"/>
  <c r="A81" i="68"/>
  <c r="A80" i="68"/>
  <c r="A79" i="68"/>
  <c r="A78" i="68"/>
  <c r="A77" i="68"/>
  <c r="A75" i="68"/>
  <c r="A74" i="68"/>
  <c r="A72" i="68"/>
  <c r="A71" i="68"/>
  <c r="A70" i="68"/>
  <c r="A69" i="68"/>
  <c r="A68" i="68"/>
  <c r="A67" i="68"/>
  <c r="A66" i="68"/>
  <c r="A65" i="68"/>
  <c r="A64" i="68"/>
  <c r="A63" i="68"/>
  <c r="A62" i="68"/>
  <c r="A61" i="68"/>
  <c r="A60" i="68"/>
  <c r="A59" i="68"/>
  <c r="A58" i="68"/>
  <c r="A57" i="68"/>
  <c r="A56" i="68"/>
  <c r="A55" i="68"/>
  <c r="A54" i="68"/>
  <c r="A53" i="68"/>
  <c r="A52" i="68"/>
  <c r="A51" i="68"/>
  <c r="A50" i="68"/>
  <c r="A49" i="68"/>
  <c r="A48" i="68"/>
  <c r="A47" i="68"/>
  <c r="A46" i="68"/>
  <c r="A45" i="68"/>
  <c r="A44" i="68"/>
  <c r="A43" i="68"/>
  <c r="A42" i="68"/>
  <c r="A41" i="68"/>
  <c r="A40" i="68"/>
  <c r="A39" i="68"/>
  <c r="A38" i="68"/>
  <c r="A37" i="68"/>
  <c r="A36" i="68"/>
  <c r="A35" i="68"/>
  <c r="A34" i="68"/>
  <c r="A33" i="68"/>
  <c r="A32" i="68"/>
  <c r="A31" i="68"/>
  <c r="A30" i="68"/>
  <c r="A29" i="68"/>
  <c r="A28" i="68"/>
  <c r="A27" i="68"/>
  <c r="A26" i="68"/>
  <c r="A25" i="68"/>
  <c r="A24" i="68"/>
  <c r="A23" i="68"/>
  <c r="A22" i="68"/>
  <c r="A21" i="68"/>
  <c r="A20" i="68"/>
  <c r="A19" i="68"/>
  <c r="A18" i="68"/>
  <c r="A17" i="68"/>
  <c r="A16" i="68"/>
  <c r="A15" i="68"/>
  <c r="A14" i="68"/>
  <c r="A13" i="68"/>
  <c r="A12" i="68"/>
  <c r="A11" i="68"/>
  <c r="A10" i="68"/>
  <c r="A9" i="68"/>
  <c r="A8" i="68"/>
  <c r="A7" i="68"/>
  <c r="A6" i="68"/>
  <c r="A5" i="68"/>
  <c r="A4" i="68"/>
  <c r="A3" i="68"/>
  <c r="A64" i="67"/>
  <c r="A63" i="67"/>
  <c r="A62" i="67"/>
  <c r="A10" i="67"/>
  <c r="A9" i="67"/>
  <c r="A4" i="67"/>
  <c r="A91" i="3"/>
  <c r="A90" i="3"/>
  <c r="A89" i="3"/>
  <c r="A88" i="3"/>
  <c r="A87" i="3"/>
  <c r="A86" i="3"/>
  <c r="A85" i="3"/>
  <c r="A84" i="3"/>
  <c r="A83" i="3"/>
  <c r="A82" i="3"/>
  <c r="A81" i="3"/>
  <c r="A80" i="3"/>
  <c r="A79" i="3"/>
  <c r="A78" i="3"/>
  <c r="A77" i="3"/>
  <c r="A75" i="3"/>
  <c r="A74"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A43" i="2"/>
  <c r="A42" i="2"/>
  <c r="A41" i="2"/>
  <c r="A40" i="2"/>
  <c r="A39" i="2"/>
  <c r="A38" i="2"/>
  <c r="A37" i="2"/>
  <c r="A36" i="2"/>
  <c r="A35" i="2"/>
  <c r="A34" i="2"/>
  <c r="A33" i="2"/>
  <c r="A32" i="2"/>
  <c r="A31" i="2"/>
  <c r="A30" i="2"/>
  <c r="A29" i="2"/>
  <c r="A28" i="2"/>
  <c r="A27" i="2"/>
  <c r="A25" i="2"/>
  <c r="A21" i="2"/>
  <c r="A20" i="2"/>
  <c r="A19" i="2"/>
  <c r="A18" i="2"/>
  <c r="A17" i="2"/>
  <c r="A15" i="2"/>
  <c r="A14" i="2"/>
  <c r="A13" i="2"/>
  <c r="A10" i="2"/>
  <c r="A9" i="2"/>
  <c r="A8" i="2"/>
  <c r="A7" i="2"/>
  <c r="A6" i="2"/>
  <c r="O9" i="8"/>
  <c r="P7" i="83" l="1"/>
  <c r="N7" i="83"/>
  <c r="L7" i="83"/>
  <c r="O7" i="83"/>
  <c r="M7" i="83"/>
  <c r="K7" i="83"/>
  <c r="K55" i="83"/>
  <c r="M55" i="83"/>
  <c r="L55" i="83"/>
  <c r="O55" i="83"/>
  <c r="P55" i="83"/>
  <c r="N55" i="83"/>
  <c r="O8" i="83"/>
  <c r="K8" i="83"/>
  <c r="P8" i="83"/>
  <c r="M8" i="83"/>
  <c r="N8" i="83"/>
  <c r="L8" i="83"/>
  <c r="M16" i="83"/>
  <c r="P16" i="83"/>
  <c r="O16" i="83"/>
  <c r="K16" i="83"/>
  <c r="N16" i="83"/>
  <c r="L16" i="83"/>
  <c r="P24" i="83"/>
  <c r="L24" i="83"/>
  <c r="N24" i="83"/>
  <c r="M24" i="83"/>
  <c r="O24" i="83"/>
  <c r="K24" i="83"/>
  <c r="O32" i="83"/>
  <c r="P32" i="83"/>
  <c r="L32" i="83"/>
  <c r="N32" i="83"/>
  <c r="M32" i="83"/>
  <c r="K32" i="83"/>
  <c r="O40" i="83"/>
  <c r="K40" i="83"/>
  <c r="L40" i="83"/>
  <c r="P40" i="83"/>
  <c r="N40" i="83"/>
  <c r="M40" i="83"/>
  <c r="N48" i="83"/>
  <c r="M48" i="83"/>
  <c r="L48" i="83"/>
  <c r="O48" i="83"/>
  <c r="K48" i="83"/>
  <c r="P48" i="83"/>
  <c r="P56" i="83"/>
  <c r="L56" i="83"/>
  <c r="N56" i="83"/>
  <c r="M56" i="83"/>
  <c r="O56" i="83"/>
  <c r="K56" i="83"/>
  <c r="L64" i="83"/>
  <c r="N64" i="83"/>
  <c r="M64" i="83"/>
  <c r="P64" i="83"/>
  <c r="O64" i="83"/>
  <c r="K64" i="83"/>
  <c r="O72" i="83"/>
  <c r="K72" i="83"/>
  <c r="L72" i="83"/>
  <c r="P72" i="83"/>
  <c r="N72" i="83"/>
  <c r="M72" i="83"/>
  <c r="N82" i="83"/>
  <c r="M82" i="83"/>
  <c r="P82" i="83"/>
  <c r="O82" i="83"/>
  <c r="K82" i="83"/>
  <c r="L82" i="83"/>
  <c r="K15" i="83"/>
  <c r="L15" i="83"/>
  <c r="P15" i="83"/>
  <c r="O15" i="83"/>
  <c r="N15" i="83"/>
  <c r="M15" i="83"/>
  <c r="N63" i="83"/>
  <c r="K63" i="83"/>
  <c r="M63" i="83"/>
  <c r="L63" i="83"/>
  <c r="P63" i="83"/>
  <c r="O63" i="83"/>
  <c r="P9" i="83"/>
  <c r="L9" i="83"/>
  <c r="N9" i="83"/>
  <c r="O9" i="83"/>
  <c r="M9" i="83"/>
  <c r="K9" i="83"/>
  <c r="O17" i="83"/>
  <c r="P17" i="83"/>
  <c r="L17" i="83"/>
  <c r="N17" i="83"/>
  <c r="M17" i="83"/>
  <c r="K17" i="83"/>
  <c r="M25" i="83"/>
  <c r="K25" i="83"/>
  <c r="O25" i="83"/>
  <c r="N25" i="83"/>
  <c r="P25" i="83"/>
  <c r="L25" i="83"/>
  <c r="M33" i="83"/>
  <c r="K33" i="83"/>
  <c r="O33" i="83"/>
  <c r="N33" i="83"/>
  <c r="P33" i="83"/>
  <c r="L33" i="83"/>
  <c r="P41" i="83"/>
  <c r="L41" i="83"/>
  <c r="M41" i="83"/>
  <c r="K41" i="83"/>
  <c r="O41" i="83"/>
  <c r="N41" i="83"/>
  <c r="P49" i="83"/>
  <c r="L49" i="83"/>
  <c r="N49" i="83"/>
  <c r="O49" i="83"/>
  <c r="M49" i="83"/>
  <c r="K49" i="83"/>
  <c r="M57" i="83"/>
  <c r="K57" i="83"/>
  <c r="O57" i="83"/>
  <c r="N57" i="83"/>
  <c r="P57" i="83"/>
  <c r="L57" i="83"/>
  <c r="M65" i="83"/>
  <c r="K65" i="83"/>
  <c r="O65" i="83"/>
  <c r="N65" i="83"/>
  <c r="P65" i="83"/>
  <c r="L65" i="83"/>
  <c r="P74" i="83"/>
  <c r="L74" i="83"/>
  <c r="M74" i="83"/>
  <c r="K74" i="83"/>
  <c r="O74" i="83"/>
  <c r="N74" i="83"/>
  <c r="P83" i="83"/>
  <c r="L83" i="83"/>
  <c r="N83" i="83"/>
  <c r="M83" i="83"/>
  <c r="K83" i="83"/>
  <c r="O83" i="83"/>
  <c r="K47" i="83"/>
  <c r="M47" i="83"/>
  <c r="L47" i="83"/>
  <c r="P47" i="83"/>
  <c r="N47" i="83"/>
  <c r="O47" i="83"/>
  <c r="K10" i="83"/>
  <c r="N10" i="83"/>
  <c r="L10" i="83"/>
  <c r="M10" i="83"/>
  <c r="O10" i="83"/>
  <c r="P10" i="83"/>
  <c r="M18" i="83"/>
  <c r="K18" i="83"/>
  <c r="P18" i="83"/>
  <c r="O18" i="83"/>
  <c r="N18" i="83"/>
  <c r="L18" i="83"/>
  <c r="P26" i="83"/>
  <c r="O26" i="83"/>
  <c r="N26" i="83"/>
  <c r="M26" i="83"/>
  <c r="K26" i="83"/>
  <c r="L26" i="83"/>
  <c r="N34" i="83"/>
  <c r="L34" i="83"/>
  <c r="P34" i="83"/>
  <c r="O34" i="83"/>
  <c r="M34" i="83"/>
  <c r="K34" i="83"/>
  <c r="M42" i="83"/>
  <c r="N42" i="83"/>
  <c r="L42" i="83"/>
  <c r="K42" i="83"/>
  <c r="P42" i="83"/>
  <c r="O42" i="83"/>
  <c r="M50" i="83"/>
  <c r="K50" i="83"/>
  <c r="N50" i="83"/>
  <c r="L50" i="83"/>
  <c r="P50" i="83"/>
  <c r="O50" i="83"/>
  <c r="P58" i="83"/>
  <c r="O58" i="83"/>
  <c r="L58" i="83"/>
  <c r="N58" i="83"/>
  <c r="M58" i="83"/>
  <c r="K58" i="83"/>
  <c r="N66" i="83"/>
  <c r="L66" i="83"/>
  <c r="P66" i="83"/>
  <c r="O66" i="83"/>
  <c r="M66" i="83"/>
  <c r="K66" i="83"/>
  <c r="M75" i="83"/>
  <c r="K75" i="83"/>
  <c r="N75" i="83"/>
  <c r="L75" i="83"/>
  <c r="P75" i="83"/>
  <c r="O75" i="83"/>
  <c r="M84" i="83"/>
  <c r="K84" i="83"/>
  <c r="N84" i="83"/>
  <c r="L84" i="83"/>
  <c r="P84" i="83"/>
  <c r="O84" i="83"/>
  <c r="N31" i="83"/>
  <c r="K31" i="83"/>
  <c r="M31" i="83"/>
  <c r="L31" i="83"/>
  <c r="P31" i="83"/>
  <c r="O31" i="83"/>
  <c r="K81" i="83"/>
  <c r="M81" i="83"/>
  <c r="L81" i="83"/>
  <c r="P81" i="83"/>
  <c r="O81" i="83"/>
  <c r="N81" i="83"/>
  <c r="O3" i="83"/>
  <c r="M3" i="83"/>
  <c r="K3" i="83"/>
  <c r="N3" i="83"/>
  <c r="L3" i="83"/>
  <c r="P3" i="83"/>
  <c r="O11" i="83"/>
  <c r="M11" i="83"/>
  <c r="P11" i="83"/>
  <c r="K11" i="83"/>
  <c r="N11" i="83"/>
  <c r="L11" i="83"/>
  <c r="N19" i="83"/>
  <c r="L19" i="83"/>
  <c r="P19" i="83"/>
  <c r="K19" i="83"/>
  <c r="O19" i="83"/>
  <c r="M19" i="83"/>
  <c r="P27" i="83"/>
  <c r="N27" i="83"/>
  <c r="L27" i="83"/>
  <c r="K27" i="83"/>
  <c r="O27" i="83"/>
  <c r="M27" i="83"/>
  <c r="O35" i="83"/>
  <c r="M35" i="83"/>
  <c r="P35" i="83"/>
  <c r="N35" i="83"/>
  <c r="L35" i="83"/>
  <c r="K35" i="83"/>
  <c r="O43" i="83"/>
  <c r="M43" i="83"/>
  <c r="K43" i="83"/>
  <c r="P43" i="83"/>
  <c r="N43" i="83"/>
  <c r="L43" i="83"/>
  <c r="N51" i="83"/>
  <c r="L51" i="83"/>
  <c r="K51" i="83"/>
  <c r="O51" i="83"/>
  <c r="M51" i="83"/>
  <c r="P51" i="83"/>
  <c r="P59" i="83"/>
  <c r="N59" i="83"/>
  <c r="L59" i="83"/>
  <c r="K59" i="83"/>
  <c r="O59" i="83"/>
  <c r="M59" i="83"/>
  <c r="O67" i="83"/>
  <c r="M67" i="83"/>
  <c r="P67" i="83"/>
  <c r="N67" i="83"/>
  <c r="L67" i="83"/>
  <c r="K67" i="83"/>
  <c r="O77" i="83"/>
  <c r="M77" i="83"/>
  <c r="P77" i="83"/>
  <c r="N77" i="83"/>
  <c r="L77" i="83"/>
  <c r="K77" i="83"/>
  <c r="L4" i="83"/>
  <c r="N4" i="83"/>
  <c r="O4" i="83"/>
  <c r="M4" i="83"/>
  <c r="P4" i="83"/>
  <c r="K4" i="83"/>
  <c r="P12" i="83"/>
  <c r="N12" i="83"/>
  <c r="K12" i="83"/>
  <c r="O12" i="83"/>
  <c r="M12" i="83"/>
  <c r="L12" i="83"/>
  <c r="K20" i="83"/>
  <c r="L20" i="83"/>
  <c r="O20" i="83"/>
  <c r="M20" i="83"/>
  <c r="P20" i="83"/>
  <c r="N20" i="83"/>
  <c r="O28" i="83"/>
  <c r="M28" i="83"/>
  <c r="K28" i="83"/>
  <c r="P28" i="83"/>
  <c r="N28" i="83"/>
  <c r="L28" i="83"/>
  <c r="L36" i="83"/>
  <c r="N36" i="83"/>
  <c r="O36" i="83"/>
  <c r="M36" i="83"/>
  <c r="K36" i="83"/>
  <c r="P36" i="83"/>
  <c r="P44" i="83"/>
  <c r="N44" i="83"/>
  <c r="K44" i="83"/>
  <c r="O44" i="83"/>
  <c r="M44" i="83"/>
  <c r="L44" i="83"/>
  <c r="K52" i="83"/>
  <c r="M52" i="83"/>
  <c r="O52" i="83"/>
  <c r="P52" i="83"/>
  <c r="N52" i="83"/>
  <c r="L52" i="83"/>
  <c r="L60" i="83"/>
  <c r="O60" i="83"/>
  <c r="M60" i="83"/>
  <c r="K60" i="83"/>
  <c r="P60" i="83"/>
  <c r="N60" i="83"/>
  <c r="N68" i="83"/>
  <c r="O68" i="83"/>
  <c r="M68" i="83"/>
  <c r="L68" i="83"/>
  <c r="P68" i="83"/>
  <c r="K68" i="83"/>
  <c r="P78" i="83"/>
  <c r="N78" i="83"/>
  <c r="L78" i="83"/>
  <c r="K78" i="83"/>
  <c r="O78" i="83"/>
  <c r="M78" i="83"/>
  <c r="K23" i="83"/>
  <c r="M23" i="83"/>
  <c r="L23" i="83"/>
  <c r="O23" i="83"/>
  <c r="P23" i="83"/>
  <c r="N23" i="83"/>
  <c r="P71" i="83"/>
  <c r="M71" i="83"/>
  <c r="L71" i="83"/>
  <c r="N71" i="83"/>
  <c r="O71" i="83"/>
  <c r="K71" i="83"/>
  <c r="P5" i="83"/>
  <c r="N5" i="83"/>
  <c r="L5" i="83"/>
  <c r="M5" i="83"/>
  <c r="K5" i="83"/>
  <c r="O5" i="83"/>
  <c r="O13" i="83"/>
  <c r="K13" i="83"/>
  <c r="P13" i="83"/>
  <c r="N13" i="83"/>
  <c r="M13" i="83"/>
  <c r="L13" i="83"/>
  <c r="L21" i="83"/>
  <c r="M21" i="83"/>
  <c r="O21" i="83"/>
  <c r="K21" i="83"/>
  <c r="P21" i="83"/>
  <c r="N21" i="83"/>
  <c r="P29" i="83"/>
  <c r="N29" i="83"/>
  <c r="L29" i="83"/>
  <c r="M29" i="83"/>
  <c r="O29" i="83"/>
  <c r="K29" i="83"/>
  <c r="K37" i="83"/>
  <c r="M37" i="83"/>
  <c r="P37" i="83"/>
  <c r="N37" i="83"/>
  <c r="L37" i="83"/>
  <c r="O37" i="83"/>
  <c r="O45" i="83"/>
  <c r="M45" i="83"/>
  <c r="K45" i="83"/>
  <c r="P45" i="83"/>
  <c r="N45" i="83"/>
  <c r="L45" i="83"/>
  <c r="L53" i="83"/>
  <c r="O53" i="83"/>
  <c r="M53" i="83"/>
  <c r="K53" i="83"/>
  <c r="P53" i="83"/>
  <c r="N53" i="83"/>
  <c r="P61" i="83"/>
  <c r="N61" i="83"/>
  <c r="K61" i="83"/>
  <c r="L61" i="83"/>
  <c r="O61" i="83"/>
  <c r="M61" i="83"/>
  <c r="K69" i="83"/>
  <c r="P69" i="83"/>
  <c r="N69" i="83"/>
  <c r="L69" i="83"/>
  <c r="O69" i="83"/>
  <c r="M69" i="83"/>
  <c r="O79" i="83"/>
  <c r="M79" i="83"/>
  <c r="K79" i="83"/>
  <c r="P79" i="83"/>
  <c r="N79" i="83"/>
  <c r="L79" i="83"/>
  <c r="P39" i="83"/>
  <c r="N39" i="83"/>
  <c r="M39" i="83"/>
  <c r="K39" i="83"/>
  <c r="O39" i="83"/>
  <c r="L39" i="83"/>
  <c r="L6" i="83"/>
  <c r="O6" i="83"/>
  <c r="K6" i="83"/>
  <c r="M6" i="83"/>
  <c r="N6" i="83"/>
  <c r="P6" i="83"/>
  <c r="L14" i="83"/>
  <c r="N14" i="83"/>
  <c r="K14" i="83"/>
  <c r="O14" i="83"/>
  <c r="M14" i="83"/>
  <c r="P14" i="83"/>
  <c r="N22" i="83"/>
  <c r="P22" i="83"/>
  <c r="L22" i="83"/>
  <c r="K22" i="83"/>
  <c r="O22" i="83"/>
  <c r="M22" i="83"/>
  <c r="M30" i="83"/>
  <c r="P30" i="83"/>
  <c r="N30" i="83"/>
  <c r="L30" i="83"/>
  <c r="K30" i="83"/>
  <c r="O30" i="83"/>
  <c r="L38" i="83"/>
  <c r="K38" i="83"/>
  <c r="O38" i="83"/>
  <c r="M38" i="83"/>
  <c r="N38" i="83"/>
  <c r="P38" i="83"/>
  <c r="N46" i="83"/>
  <c r="L46" i="83"/>
  <c r="K46" i="83"/>
  <c r="O46" i="83"/>
  <c r="M46" i="83"/>
  <c r="P46" i="83"/>
  <c r="M54" i="83"/>
  <c r="P54" i="83"/>
  <c r="N54" i="83"/>
  <c r="L54" i="83"/>
  <c r="K54" i="83"/>
  <c r="O54" i="83"/>
  <c r="M62" i="83"/>
  <c r="P62" i="83"/>
  <c r="N62" i="83"/>
  <c r="O62" i="83"/>
  <c r="L62" i="83"/>
  <c r="K62" i="83"/>
  <c r="L70" i="83"/>
  <c r="K70" i="83"/>
  <c r="K88" i="83" s="1"/>
  <c r="O70" i="83"/>
  <c r="M70" i="83"/>
  <c r="N70" i="83"/>
  <c r="N88" i="83" s="1"/>
  <c r="P70" i="83"/>
  <c r="P88" i="83" s="1"/>
  <c r="L80" i="83"/>
  <c r="K80" i="83"/>
  <c r="O80" i="83"/>
  <c r="M80" i="83"/>
  <c r="N80" i="83"/>
  <c r="P80" i="83"/>
  <c r="W28" i="82"/>
  <c r="W19" i="82"/>
  <c r="W30" i="82"/>
  <c r="W41" i="82"/>
  <c r="W36" i="82"/>
  <c r="W23" i="82"/>
  <c r="W42" i="82"/>
  <c r="W17" i="82"/>
  <c r="W31" i="82"/>
  <c r="W18" i="82"/>
  <c r="W29" i="82"/>
  <c r="W20" i="82"/>
  <c r="W33" i="82"/>
  <c r="W39" i="82"/>
  <c r="W34" i="82"/>
  <c r="W27" i="82"/>
  <c r="W24" i="82"/>
  <c r="W26" i="82"/>
  <c r="W25" i="82"/>
  <c r="W32" i="82"/>
  <c r="W16" i="82"/>
  <c r="W35" i="82"/>
  <c r="W15" i="82"/>
  <c r="W40" i="82"/>
  <c r="S43" i="82"/>
  <c r="R43" i="82"/>
  <c r="O43" i="82"/>
  <c r="X43" i="82"/>
  <c r="W43" i="82"/>
  <c r="Q43" i="82"/>
  <c r="T43" i="82"/>
  <c r="Y43" i="82"/>
  <c r="P43" i="82"/>
  <c r="N43" i="82"/>
  <c r="M43" i="82"/>
  <c r="L43" i="82"/>
  <c r="K43" i="82"/>
  <c r="V43" i="82"/>
  <c r="U43" i="82"/>
  <c r="S51" i="82"/>
  <c r="Q51" i="82"/>
  <c r="U51" i="82"/>
  <c r="K51" i="82"/>
  <c r="M51" i="82"/>
  <c r="W51" i="82"/>
  <c r="O51" i="82"/>
  <c r="P51" i="82"/>
  <c r="Y51" i="82"/>
  <c r="T51" i="82"/>
  <c r="N51" i="82"/>
  <c r="L51" i="82"/>
  <c r="R51" i="82"/>
  <c r="X51" i="82"/>
  <c r="V51" i="82"/>
  <c r="X59" i="82"/>
  <c r="T59" i="82"/>
  <c r="S59" i="82"/>
  <c r="P59" i="82"/>
  <c r="U59" i="82"/>
  <c r="L59" i="82"/>
  <c r="K59" i="82"/>
  <c r="M59" i="82"/>
  <c r="W59" i="82"/>
  <c r="R59" i="82"/>
  <c r="O59" i="82"/>
  <c r="V59" i="82"/>
  <c r="N59" i="82"/>
  <c r="Q59" i="82"/>
  <c r="Y59" i="82"/>
  <c r="N67" i="82"/>
  <c r="S67" i="82"/>
  <c r="Y67" i="82"/>
  <c r="U67" i="82"/>
  <c r="K67" i="82"/>
  <c r="X67" i="82"/>
  <c r="M67" i="82"/>
  <c r="T67" i="82"/>
  <c r="R67" i="82"/>
  <c r="P67" i="82"/>
  <c r="W67" i="82"/>
  <c r="L67" i="82"/>
  <c r="O67" i="82"/>
  <c r="V67" i="82"/>
  <c r="Q67" i="82"/>
  <c r="W79" i="82"/>
  <c r="O79" i="82"/>
  <c r="T79" i="82"/>
  <c r="V79" i="82"/>
  <c r="L79" i="82"/>
  <c r="N79" i="82"/>
  <c r="X79" i="82"/>
  <c r="S79" i="82"/>
  <c r="Q79" i="82"/>
  <c r="U79" i="82"/>
  <c r="M79" i="82"/>
  <c r="Y79" i="82"/>
  <c r="R79" i="82"/>
  <c r="P79" i="82"/>
  <c r="K79" i="82"/>
  <c r="K24" i="82"/>
  <c r="K41" i="82"/>
  <c r="K34" i="82"/>
  <c r="K20" i="82"/>
  <c r="K25" i="82"/>
  <c r="K32" i="82"/>
  <c r="K33" i="82"/>
  <c r="K18" i="82"/>
  <c r="K17" i="82"/>
  <c r="K40" i="82"/>
  <c r="K31" i="82"/>
  <c r="K23" i="82"/>
  <c r="K42" i="82"/>
  <c r="K16" i="82"/>
  <c r="K19" i="82"/>
  <c r="K30" i="82"/>
  <c r="K29" i="82"/>
  <c r="K28" i="82"/>
  <c r="K15" i="82"/>
  <c r="K39" i="82"/>
  <c r="K26" i="82"/>
  <c r="K36" i="82"/>
  <c r="K35" i="82"/>
  <c r="K27" i="82"/>
  <c r="Y5" i="82"/>
  <c r="N5" i="82"/>
  <c r="Q5" i="82"/>
  <c r="M5" i="82"/>
  <c r="P5" i="82"/>
  <c r="T5" i="82"/>
  <c r="R5" i="82"/>
  <c r="O5" i="82"/>
  <c r="W5" i="82"/>
  <c r="L5" i="82"/>
  <c r="S5" i="82"/>
  <c r="X5" i="82"/>
  <c r="K5" i="82"/>
  <c r="V5" i="82"/>
  <c r="U5" i="82"/>
  <c r="K44" i="82"/>
  <c r="X44" i="82"/>
  <c r="U44" i="82"/>
  <c r="M44" i="82"/>
  <c r="N44" i="82"/>
  <c r="R44" i="82"/>
  <c r="W44" i="82"/>
  <c r="L44" i="82"/>
  <c r="Y44" i="82"/>
  <c r="V44" i="82"/>
  <c r="P44" i="82"/>
  <c r="O44" i="82"/>
  <c r="S44" i="82"/>
  <c r="Q44" i="82"/>
  <c r="T44" i="82"/>
  <c r="K52" i="82"/>
  <c r="U52" i="82"/>
  <c r="X52" i="82"/>
  <c r="V52" i="82"/>
  <c r="M52" i="82"/>
  <c r="N52" i="82"/>
  <c r="W52" i="82"/>
  <c r="R52" i="82"/>
  <c r="L52" i="82"/>
  <c r="Y52" i="82"/>
  <c r="T52" i="82"/>
  <c r="O52" i="82"/>
  <c r="Q52" i="82"/>
  <c r="S52" i="82"/>
  <c r="P52" i="82"/>
  <c r="K60" i="82"/>
  <c r="U60" i="82"/>
  <c r="X60" i="82"/>
  <c r="M60" i="82"/>
  <c r="T60" i="82"/>
  <c r="O60" i="82"/>
  <c r="L60" i="82"/>
  <c r="W60" i="82"/>
  <c r="P60" i="82"/>
  <c r="V60" i="82"/>
  <c r="Y60" i="82"/>
  <c r="Q60" i="82"/>
  <c r="S60" i="82"/>
  <c r="R60" i="82"/>
  <c r="N60" i="82"/>
  <c r="V72" i="82"/>
  <c r="K72" i="82"/>
  <c r="N72" i="82"/>
  <c r="U72" i="82"/>
  <c r="R72" i="82"/>
  <c r="M72" i="82"/>
  <c r="O72" i="82"/>
  <c r="T72" i="82"/>
  <c r="L72" i="82"/>
  <c r="Y72" i="82"/>
  <c r="Q72" i="82"/>
  <c r="W72" i="82"/>
  <c r="S72" i="82"/>
  <c r="X72" i="82"/>
  <c r="P72" i="82"/>
  <c r="T80" i="82"/>
  <c r="R80" i="82"/>
  <c r="L80" i="82"/>
  <c r="S80" i="82"/>
  <c r="Y80" i="82"/>
  <c r="W80" i="82"/>
  <c r="Q80" i="82"/>
  <c r="K80" i="82"/>
  <c r="X80" i="82"/>
  <c r="P80" i="82"/>
  <c r="N80" i="82"/>
  <c r="U80" i="82"/>
  <c r="V80" i="82"/>
  <c r="O80" i="82"/>
  <c r="M80" i="82"/>
  <c r="L32" i="82"/>
  <c r="L31" i="82"/>
  <c r="L42" i="82"/>
  <c r="L18" i="82"/>
  <c r="L24" i="82"/>
  <c r="L19" i="82"/>
  <c r="L35" i="82"/>
  <c r="L29" i="82"/>
  <c r="L25" i="82"/>
  <c r="L41" i="82"/>
  <c r="L16" i="82"/>
  <c r="L34" i="82"/>
  <c r="L15" i="82"/>
  <c r="L30" i="82"/>
  <c r="L33" i="82"/>
  <c r="L28" i="82"/>
  <c r="L40" i="82"/>
  <c r="L26" i="82"/>
  <c r="L27" i="82"/>
  <c r="L23" i="82"/>
  <c r="L17" i="82"/>
  <c r="L39" i="82"/>
  <c r="L36" i="82"/>
  <c r="L20" i="82"/>
  <c r="X13" i="82"/>
  <c r="V13" i="82"/>
  <c r="R13" i="82"/>
  <c r="Y13" i="82"/>
  <c r="P13" i="82"/>
  <c r="M13" i="82"/>
  <c r="Q13" i="82"/>
  <c r="T13" i="82"/>
  <c r="S13" i="82"/>
  <c r="L13" i="82"/>
  <c r="K13" i="82"/>
  <c r="U13" i="82"/>
  <c r="W13" i="82"/>
  <c r="N13" i="82"/>
  <c r="O13" i="82"/>
  <c r="K45" i="82"/>
  <c r="X45" i="82"/>
  <c r="L45" i="82"/>
  <c r="P45" i="82"/>
  <c r="U45" i="82"/>
  <c r="W45" i="82"/>
  <c r="Y45" i="82"/>
  <c r="O45" i="82"/>
  <c r="Q45" i="82"/>
  <c r="M45" i="82"/>
  <c r="V45" i="82"/>
  <c r="R45" i="82"/>
  <c r="S45" i="82"/>
  <c r="T45" i="82"/>
  <c r="N45" i="82"/>
  <c r="K53" i="82"/>
  <c r="V53" i="82"/>
  <c r="L53" i="82"/>
  <c r="U53" i="82"/>
  <c r="X53" i="82"/>
  <c r="P53" i="82"/>
  <c r="W53" i="82"/>
  <c r="Y53" i="82"/>
  <c r="O53" i="82"/>
  <c r="Q53" i="82"/>
  <c r="M53" i="82"/>
  <c r="T53" i="82"/>
  <c r="R53" i="82"/>
  <c r="N53" i="82"/>
  <c r="S53" i="82"/>
  <c r="K61" i="82"/>
  <c r="R61" i="82"/>
  <c r="N61" i="82"/>
  <c r="T61" i="82"/>
  <c r="W61" i="82"/>
  <c r="L61" i="82"/>
  <c r="Y61" i="82"/>
  <c r="X61" i="82"/>
  <c r="O61" i="82"/>
  <c r="Q61" i="82"/>
  <c r="P61" i="82"/>
  <c r="M61" i="82"/>
  <c r="U61" i="82"/>
  <c r="V61" i="82"/>
  <c r="S61" i="82"/>
  <c r="K73" i="82"/>
  <c r="P73" i="82"/>
  <c r="N73" i="82"/>
  <c r="R73" i="82"/>
  <c r="W73" i="82"/>
  <c r="Y73" i="82"/>
  <c r="O73" i="82"/>
  <c r="V73" i="82"/>
  <c r="T73" i="82"/>
  <c r="Q73" i="82"/>
  <c r="M73" i="82"/>
  <c r="L73" i="82"/>
  <c r="S73" i="82"/>
  <c r="X73" i="82"/>
  <c r="U73" i="82"/>
  <c r="Y81" i="82"/>
  <c r="Q81" i="82"/>
  <c r="U81" i="82"/>
  <c r="V81" i="82"/>
  <c r="T81" i="82"/>
  <c r="N81" i="82"/>
  <c r="S81" i="82"/>
  <c r="O81" i="82"/>
  <c r="K81" i="82"/>
  <c r="L81" i="82"/>
  <c r="W81" i="82"/>
  <c r="X81" i="82"/>
  <c r="M81" i="82"/>
  <c r="P81" i="82"/>
  <c r="R81" i="82"/>
  <c r="M32" i="82"/>
  <c r="M20" i="82"/>
  <c r="M29" i="82"/>
  <c r="M16" i="82"/>
  <c r="M17" i="82"/>
  <c r="M31" i="82"/>
  <c r="M18" i="82"/>
  <c r="M40" i="82"/>
  <c r="M28" i="82"/>
  <c r="M27" i="82"/>
  <c r="M24" i="82"/>
  <c r="M42" i="82"/>
  <c r="M26" i="82"/>
  <c r="M39" i="82"/>
  <c r="M36" i="82"/>
  <c r="M25" i="82"/>
  <c r="M15" i="82"/>
  <c r="M30" i="82"/>
  <c r="M34" i="82"/>
  <c r="M19" i="82"/>
  <c r="M41" i="82"/>
  <c r="M23" i="82"/>
  <c r="M33" i="82"/>
  <c r="M35" i="82"/>
  <c r="X14" i="82"/>
  <c r="W14" i="82"/>
  <c r="N14" i="82"/>
  <c r="P14" i="82"/>
  <c r="O14" i="82"/>
  <c r="L14" i="82"/>
  <c r="Y14" i="82"/>
  <c r="K14" i="82"/>
  <c r="R14" i="82"/>
  <c r="Q14" i="82"/>
  <c r="T14" i="82"/>
  <c r="U14" i="82"/>
  <c r="M14" i="82"/>
  <c r="S14" i="82"/>
  <c r="V14" i="82"/>
  <c r="N46" i="82"/>
  <c r="S46" i="82"/>
  <c r="U46" i="82"/>
  <c r="W46" i="82"/>
  <c r="M46" i="82"/>
  <c r="X46" i="82"/>
  <c r="O46" i="82"/>
  <c r="Y46" i="82"/>
  <c r="K46" i="82"/>
  <c r="Q46" i="82"/>
  <c r="T46" i="82"/>
  <c r="P46" i="82"/>
  <c r="L46" i="82"/>
  <c r="V46" i="82"/>
  <c r="R46" i="82"/>
  <c r="V54" i="82"/>
  <c r="S54" i="82"/>
  <c r="N54" i="82"/>
  <c r="U54" i="82"/>
  <c r="W54" i="82"/>
  <c r="M54" i="82"/>
  <c r="O54" i="82"/>
  <c r="X54" i="82"/>
  <c r="Y54" i="82"/>
  <c r="K54" i="82"/>
  <c r="Q54" i="82"/>
  <c r="R54" i="82"/>
  <c r="T54" i="82"/>
  <c r="L54" i="82"/>
  <c r="P54" i="82"/>
  <c r="X62" i="82"/>
  <c r="T62" i="82"/>
  <c r="P62" i="82"/>
  <c r="U62" i="82"/>
  <c r="R62" i="82"/>
  <c r="W62" i="82"/>
  <c r="V62" i="82"/>
  <c r="M62" i="82"/>
  <c r="S62" i="82"/>
  <c r="O62" i="82"/>
  <c r="N62" i="82"/>
  <c r="L62" i="82"/>
  <c r="Y62" i="82"/>
  <c r="Q62" i="82"/>
  <c r="K62" i="82"/>
  <c r="X74" i="82"/>
  <c r="U74" i="82"/>
  <c r="K74" i="82"/>
  <c r="P74" i="82"/>
  <c r="W74" i="82"/>
  <c r="M74" i="82"/>
  <c r="O74" i="82"/>
  <c r="R74" i="82"/>
  <c r="Y74" i="82"/>
  <c r="V74" i="82"/>
  <c r="Q74" i="82"/>
  <c r="N74" i="82"/>
  <c r="L74" i="82"/>
  <c r="S74" i="82"/>
  <c r="T74" i="82"/>
  <c r="T82" i="82"/>
  <c r="L82" i="82"/>
  <c r="K82" i="82"/>
  <c r="Y82" i="82"/>
  <c r="Q82" i="82"/>
  <c r="V82" i="82"/>
  <c r="M82" i="82"/>
  <c r="U82" i="82"/>
  <c r="X82" i="82"/>
  <c r="N82" i="82"/>
  <c r="R82" i="82"/>
  <c r="P82" i="82"/>
  <c r="W82" i="82"/>
  <c r="S82" i="82"/>
  <c r="O82" i="82"/>
  <c r="N42" i="82"/>
  <c r="N20" i="82"/>
  <c r="N18" i="82"/>
  <c r="N16" i="82"/>
  <c r="N23" i="82"/>
  <c r="N19" i="82"/>
  <c r="N40" i="82"/>
  <c r="N39" i="82"/>
  <c r="N35" i="82"/>
  <c r="N36" i="82"/>
  <c r="N28" i="82"/>
  <c r="N34" i="82"/>
  <c r="N26" i="82"/>
  <c r="N25" i="82"/>
  <c r="N15" i="82"/>
  <c r="N24" i="82"/>
  <c r="N30" i="82"/>
  <c r="N41" i="82"/>
  <c r="N32" i="82"/>
  <c r="N31" i="82"/>
  <c r="N33" i="82"/>
  <c r="N29" i="82"/>
  <c r="N17" i="82"/>
  <c r="N27" i="82"/>
  <c r="R21" i="82"/>
  <c r="S21" i="82"/>
  <c r="K21" i="82"/>
  <c r="U21" i="82"/>
  <c r="T21" i="82"/>
  <c r="W21" i="82"/>
  <c r="V21" i="82"/>
  <c r="M21" i="82"/>
  <c r="N21" i="82"/>
  <c r="L21" i="82"/>
  <c r="Y21" i="82"/>
  <c r="X21" i="82"/>
  <c r="P21" i="82"/>
  <c r="Q21" i="82"/>
  <c r="O21" i="82"/>
  <c r="S47" i="82"/>
  <c r="X47" i="82"/>
  <c r="Q47" i="82"/>
  <c r="U47" i="82"/>
  <c r="K47" i="82"/>
  <c r="M47" i="82"/>
  <c r="V47" i="82"/>
  <c r="W47" i="82"/>
  <c r="O47" i="82"/>
  <c r="Y47" i="82"/>
  <c r="T47" i="82"/>
  <c r="R47" i="82"/>
  <c r="L47" i="82"/>
  <c r="N47" i="82"/>
  <c r="P47" i="82"/>
  <c r="L55" i="82"/>
  <c r="S55" i="82"/>
  <c r="Q55" i="82"/>
  <c r="U55" i="82"/>
  <c r="K55" i="82"/>
  <c r="Y55" i="82"/>
  <c r="M55" i="82"/>
  <c r="W55" i="82"/>
  <c r="X55" i="82"/>
  <c r="O55" i="82"/>
  <c r="V55" i="82"/>
  <c r="R55" i="82"/>
  <c r="P55" i="82"/>
  <c r="T55" i="82"/>
  <c r="N55" i="82"/>
  <c r="S63" i="82"/>
  <c r="X63" i="82"/>
  <c r="U63" i="82"/>
  <c r="T63" i="82"/>
  <c r="K63" i="82"/>
  <c r="Y63" i="82"/>
  <c r="P63" i="82"/>
  <c r="M63" i="82"/>
  <c r="L63" i="82"/>
  <c r="W63" i="82"/>
  <c r="O63" i="82"/>
  <c r="V63" i="82"/>
  <c r="N63" i="82"/>
  <c r="Q63" i="82"/>
  <c r="R63" i="82"/>
  <c r="V75" i="82"/>
  <c r="S75" i="82"/>
  <c r="N75" i="82"/>
  <c r="U75" i="82"/>
  <c r="K75" i="82"/>
  <c r="Y75" i="82"/>
  <c r="M75" i="82"/>
  <c r="X75" i="82"/>
  <c r="W75" i="82"/>
  <c r="T75" i="82"/>
  <c r="P75" i="82"/>
  <c r="O75" i="82"/>
  <c r="L75" i="82"/>
  <c r="R75" i="82"/>
  <c r="Q75" i="82"/>
  <c r="P33" i="82"/>
  <c r="P29" i="82"/>
  <c r="P24" i="82"/>
  <c r="P27" i="82"/>
  <c r="P41" i="82"/>
  <c r="P28" i="82"/>
  <c r="P39" i="82"/>
  <c r="P15" i="82"/>
  <c r="P32" i="82"/>
  <c r="P30" i="82"/>
  <c r="P35" i="82"/>
  <c r="P26" i="82"/>
  <c r="P42" i="82"/>
  <c r="P36" i="82"/>
  <c r="P20" i="82"/>
  <c r="P18" i="82"/>
  <c r="P40" i="82"/>
  <c r="P25" i="82"/>
  <c r="P31" i="82"/>
  <c r="P23" i="82"/>
  <c r="P19" i="82"/>
  <c r="P16" i="82"/>
  <c r="P17" i="82"/>
  <c r="P34" i="82"/>
  <c r="X22" i="82"/>
  <c r="Y22" i="82"/>
  <c r="P22" i="82"/>
  <c r="Q22" i="82"/>
  <c r="S22" i="82"/>
  <c r="K22" i="82"/>
  <c r="U22" i="82"/>
  <c r="T22" i="82"/>
  <c r="R22" i="82"/>
  <c r="W22" i="82"/>
  <c r="L22" i="82"/>
  <c r="O22" i="82"/>
  <c r="M22" i="82"/>
  <c r="N22" i="82"/>
  <c r="V22" i="82"/>
  <c r="K48" i="82"/>
  <c r="U48" i="82"/>
  <c r="T48" i="82"/>
  <c r="M48" i="82"/>
  <c r="W48" i="82"/>
  <c r="R48" i="82"/>
  <c r="P48" i="82"/>
  <c r="Y48" i="82"/>
  <c r="V48" i="82"/>
  <c r="O48" i="82"/>
  <c r="N48" i="82"/>
  <c r="Q48" i="82"/>
  <c r="L48" i="82"/>
  <c r="S48" i="82"/>
  <c r="X48" i="82"/>
  <c r="K56" i="82"/>
  <c r="U56" i="82"/>
  <c r="M56" i="82"/>
  <c r="T56" i="82"/>
  <c r="L56" i="82"/>
  <c r="V56" i="82"/>
  <c r="N56" i="82"/>
  <c r="R56" i="82"/>
  <c r="Y56" i="82"/>
  <c r="W56" i="82"/>
  <c r="Q56" i="82"/>
  <c r="X56" i="82"/>
  <c r="S56" i="82"/>
  <c r="O56" i="82"/>
  <c r="P56" i="82"/>
  <c r="N64" i="82"/>
  <c r="K64" i="82"/>
  <c r="R64" i="82"/>
  <c r="U64" i="82"/>
  <c r="X64" i="82"/>
  <c r="M64" i="82"/>
  <c r="O64" i="82"/>
  <c r="T64" i="82"/>
  <c r="L64" i="82"/>
  <c r="W64" i="82"/>
  <c r="Y64" i="82"/>
  <c r="Q64" i="82"/>
  <c r="S64" i="82"/>
  <c r="V64" i="82"/>
  <c r="P64" i="82"/>
  <c r="K76" i="82"/>
  <c r="Y76" i="82"/>
  <c r="X76" i="82"/>
  <c r="N76" i="82"/>
  <c r="M76" i="82"/>
  <c r="S76" i="82"/>
  <c r="U76" i="82"/>
  <c r="W76" i="82"/>
  <c r="V76" i="82"/>
  <c r="L76" i="82"/>
  <c r="R76" i="82"/>
  <c r="T76" i="82"/>
  <c r="P76" i="82"/>
  <c r="O76" i="82"/>
  <c r="Q76" i="82"/>
  <c r="Q15" i="82"/>
  <c r="Q31" i="82"/>
  <c r="Q18" i="82"/>
  <c r="Q24" i="82"/>
  <c r="Q30" i="82"/>
  <c r="Q29" i="82"/>
  <c r="Q28" i="82"/>
  <c r="Q25" i="82"/>
  <c r="Q42" i="82"/>
  <c r="Q33" i="82"/>
  <c r="Q27" i="82"/>
  <c r="Q20" i="82"/>
  <c r="Q35" i="82"/>
  <c r="Q19" i="82"/>
  <c r="Q40" i="82"/>
  <c r="Q26" i="82"/>
  <c r="Q36" i="82"/>
  <c r="Q34" i="82"/>
  <c r="Q16" i="82"/>
  <c r="Q23" i="82"/>
  <c r="Q17" i="82"/>
  <c r="Q32" i="82"/>
  <c r="Q41" i="82"/>
  <c r="Q39" i="82"/>
  <c r="V37" i="82"/>
  <c r="N37" i="82"/>
  <c r="S37" i="82"/>
  <c r="K37" i="82"/>
  <c r="U37" i="82"/>
  <c r="T37" i="82"/>
  <c r="L37" i="82"/>
  <c r="Y37" i="82"/>
  <c r="P37" i="82"/>
  <c r="O37" i="82"/>
  <c r="Q37" i="82"/>
  <c r="X37" i="82"/>
  <c r="W37" i="82"/>
  <c r="M37" i="82"/>
  <c r="R37" i="82"/>
  <c r="K49" i="82"/>
  <c r="R49" i="82"/>
  <c r="X49" i="82"/>
  <c r="U49" i="82"/>
  <c r="P49" i="82"/>
  <c r="N49" i="82"/>
  <c r="L49" i="82"/>
  <c r="W49" i="82"/>
  <c r="Y49" i="82"/>
  <c r="O49" i="82"/>
  <c r="Q49" i="82"/>
  <c r="T49" i="82"/>
  <c r="M49" i="82"/>
  <c r="S49" i="82"/>
  <c r="V49" i="82"/>
  <c r="K57" i="82"/>
  <c r="U57" i="82"/>
  <c r="R57" i="82"/>
  <c r="N57" i="82"/>
  <c r="T57" i="82"/>
  <c r="L57" i="82"/>
  <c r="X57" i="82"/>
  <c r="W57" i="82"/>
  <c r="V57" i="82"/>
  <c r="Y57" i="82"/>
  <c r="P57" i="82"/>
  <c r="O57" i="82"/>
  <c r="M57" i="82"/>
  <c r="Q57" i="82"/>
  <c r="S57" i="82"/>
  <c r="K65" i="82"/>
  <c r="U65" i="82"/>
  <c r="R65" i="82"/>
  <c r="V65" i="82"/>
  <c r="W65" i="82"/>
  <c r="T65" i="82"/>
  <c r="Y65" i="82"/>
  <c r="O65" i="82"/>
  <c r="L65" i="82"/>
  <c r="Q65" i="82"/>
  <c r="X65" i="82"/>
  <c r="S65" i="82"/>
  <c r="N65" i="82"/>
  <c r="M65" i="82"/>
  <c r="P65" i="82"/>
  <c r="U77" i="82"/>
  <c r="T77" i="82"/>
  <c r="L77" i="82"/>
  <c r="N77" i="82"/>
  <c r="W77" i="82"/>
  <c r="S77" i="82"/>
  <c r="K77" i="82"/>
  <c r="X77" i="82"/>
  <c r="Q77" i="82"/>
  <c r="Y77" i="82"/>
  <c r="V77" i="82"/>
  <c r="R77" i="82"/>
  <c r="P77" i="82"/>
  <c r="O77" i="82"/>
  <c r="M77" i="82"/>
  <c r="R15" i="82"/>
  <c r="R25" i="82"/>
  <c r="R20" i="82"/>
  <c r="R31" i="82"/>
  <c r="R16" i="82"/>
  <c r="R32" i="82"/>
  <c r="R23" i="82"/>
  <c r="R27" i="82"/>
  <c r="R41" i="82"/>
  <c r="R36" i="82"/>
  <c r="R42" i="82"/>
  <c r="R33" i="82"/>
  <c r="R18" i="82"/>
  <c r="R17" i="82"/>
  <c r="R28" i="82"/>
  <c r="R26" i="82"/>
  <c r="R19" i="82"/>
  <c r="R29" i="82"/>
  <c r="R35" i="82"/>
  <c r="R24" i="82"/>
  <c r="Z24" i="82" s="1"/>
  <c r="R30" i="82"/>
  <c r="R34" i="82"/>
  <c r="R40" i="82"/>
  <c r="R39" i="82"/>
  <c r="T38" i="82"/>
  <c r="L38" i="82"/>
  <c r="Y38" i="82"/>
  <c r="Q38" i="82"/>
  <c r="S38" i="82"/>
  <c r="K38" i="82"/>
  <c r="R38" i="82"/>
  <c r="X38" i="82"/>
  <c r="P38" i="82"/>
  <c r="W38" i="82"/>
  <c r="V38" i="82"/>
  <c r="O38" i="82"/>
  <c r="N38" i="82"/>
  <c r="M38" i="82"/>
  <c r="U38" i="82"/>
  <c r="V50" i="82"/>
  <c r="N50" i="82"/>
  <c r="S50" i="82"/>
  <c r="U50" i="82"/>
  <c r="L50" i="82"/>
  <c r="W50" i="82"/>
  <c r="M50" i="82"/>
  <c r="O50" i="82"/>
  <c r="Y50" i="82"/>
  <c r="R50" i="82"/>
  <c r="K50" i="82"/>
  <c r="Q50" i="82"/>
  <c r="T50" i="82"/>
  <c r="P50" i="82"/>
  <c r="X50" i="82"/>
  <c r="P58" i="82"/>
  <c r="R58" i="82"/>
  <c r="V58" i="82"/>
  <c r="U58" i="82"/>
  <c r="W58" i="82"/>
  <c r="N58" i="82"/>
  <c r="M58" i="82"/>
  <c r="O58" i="82"/>
  <c r="S58" i="82"/>
  <c r="Y58" i="82"/>
  <c r="Q58" i="82"/>
  <c r="T58" i="82"/>
  <c r="X58" i="82"/>
  <c r="L58" i="82"/>
  <c r="K58" i="82"/>
  <c r="T66" i="82"/>
  <c r="X66" i="82"/>
  <c r="K66" i="82"/>
  <c r="P66" i="82"/>
  <c r="U66" i="82"/>
  <c r="W66" i="82"/>
  <c r="M66" i="82"/>
  <c r="R66" i="82"/>
  <c r="O66" i="82"/>
  <c r="V66" i="82"/>
  <c r="S66" i="82"/>
  <c r="Y66" i="82"/>
  <c r="N66" i="82"/>
  <c r="Q66" i="82"/>
  <c r="L66" i="82"/>
  <c r="U78" i="82"/>
  <c r="R78" i="82"/>
  <c r="Y78" i="82"/>
  <c r="Q78" i="82"/>
  <c r="V78" i="82"/>
  <c r="X78" i="82"/>
  <c r="N78" i="82"/>
  <c r="L78" i="82"/>
  <c r="W78" i="82"/>
  <c r="T78" i="82"/>
  <c r="P78" i="82"/>
  <c r="K78" i="82"/>
  <c r="S78" i="82"/>
  <c r="O78" i="82"/>
  <c r="M78" i="82"/>
  <c r="K18" i="58"/>
  <c r="K11" i="58"/>
  <c r="K5" i="58"/>
  <c r="K13" i="58"/>
  <c r="K6" i="58"/>
  <c r="K14" i="58"/>
  <c r="K26" i="58"/>
  <c r="K34" i="58"/>
  <c r="K42" i="58"/>
  <c r="K68" i="58"/>
  <c r="K52" i="58"/>
  <c r="K19" i="58"/>
  <c r="K27" i="58"/>
  <c r="K35" i="58"/>
  <c r="K43" i="58"/>
  <c r="K59" i="58"/>
  <c r="K20" i="58"/>
  <c r="K28" i="58"/>
  <c r="K36" i="58"/>
  <c r="K44" i="58"/>
  <c r="K60" i="58"/>
  <c r="K64" i="58"/>
  <c r="K55" i="58"/>
  <c r="K65" i="58"/>
  <c r="K54" i="58"/>
  <c r="K56" i="58"/>
  <c r="K63" i="58"/>
  <c r="K62" i="58"/>
  <c r="K61" i="58"/>
  <c r="K58" i="58"/>
  <c r="K57" i="58"/>
  <c r="K66" i="58"/>
  <c r="K53" i="58"/>
  <c r="K49" i="58"/>
  <c r="K50" i="58"/>
  <c r="K7" i="58"/>
  <c r="K15" i="58"/>
  <c r="K21" i="58"/>
  <c r="K29" i="58"/>
  <c r="K37" i="58"/>
  <c r="K45" i="58"/>
  <c r="K8" i="58"/>
  <c r="K16" i="58"/>
  <c r="K22" i="58"/>
  <c r="K30" i="58"/>
  <c r="K38" i="58"/>
  <c r="K46" i="58"/>
  <c r="K9" i="58"/>
  <c r="K23" i="58"/>
  <c r="K31" i="58"/>
  <c r="K39" i="58"/>
  <c r="K47" i="58"/>
  <c r="K10" i="58"/>
  <c r="K24" i="58"/>
  <c r="K32" i="58"/>
  <c r="K40" i="58"/>
  <c r="K48" i="58"/>
  <c r="K8" i="30"/>
  <c r="K16" i="30"/>
  <c r="K24" i="30"/>
  <c r="K32" i="30"/>
  <c r="K40" i="30"/>
  <c r="K48" i="30"/>
  <c r="K56" i="30"/>
  <c r="K65" i="30"/>
  <c r="K73" i="30"/>
  <c r="K63" i="30"/>
  <c r="L63" i="30" s="1"/>
  <c r="K77" i="30"/>
  <c r="L77" i="30" s="1"/>
  <c r="K76" i="30"/>
  <c r="L76" i="30" s="1"/>
  <c r="K104" i="30"/>
  <c r="K102" i="30"/>
  <c r="K83" i="30"/>
  <c r="K89" i="30"/>
  <c r="K101" i="30"/>
  <c r="K95" i="30"/>
  <c r="K84" i="30"/>
  <c r="K88" i="30"/>
  <c r="K98" i="30"/>
  <c r="K87" i="30"/>
  <c r="K91" i="30"/>
  <c r="K99" i="30"/>
  <c r="K97" i="30"/>
  <c r="K96" i="30"/>
  <c r="K92" i="30"/>
  <c r="K93" i="30"/>
  <c r="K103" i="30"/>
  <c r="K105" i="30"/>
  <c r="K94" i="30"/>
  <c r="K86" i="30"/>
  <c r="K85" i="30"/>
  <c r="K90" i="30"/>
  <c r="K100" i="30"/>
  <c r="K82" i="30"/>
  <c r="K9" i="30"/>
  <c r="K17" i="30"/>
  <c r="K25" i="30"/>
  <c r="K33" i="30"/>
  <c r="K41" i="30"/>
  <c r="K49" i="30"/>
  <c r="K57" i="30"/>
  <c r="K66" i="30"/>
  <c r="K74" i="30"/>
  <c r="K10" i="30"/>
  <c r="K18" i="30"/>
  <c r="K26" i="30"/>
  <c r="K34" i="30"/>
  <c r="K42" i="30"/>
  <c r="K50" i="30"/>
  <c r="K58" i="30"/>
  <c r="K67" i="30"/>
  <c r="K75" i="30"/>
  <c r="K3" i="30"/>
  <c r="K11" i="30"/>
  <c r="K19" i="30"/>
  <c r="K27" i="30"/>
  <c r="K35" i="30"/>
  <c r="K43" i="30"/>
  <c r="K51" i="30"/>
  <c r="K59" i="30"/>
  <c r="K68" i="30"/>
  <c r="K78" i="30"/>
  <c r="K4" i="30"/>
  <c r="K12" i="30"/>
  <c r="K20" i="30"/>
  <c r="K28" i="30"/>
  <c r="K36" i="30"/>
  <c r="K44" i="30"/>
  <c r="K52" i="30"/>
  <c r="K60" i="30"/>
  <c r="K69" i="30"/>
  <c r="K79" i="30"/>
  <c r="K5" i="30"/>
  <c r="K13" i="30"/>
  <c r="K21" i="30"/>
  <c r="K29" i="30"/>
  <c r="K37" i="30"/>
  <c r="K45" i="30"/>
  <c r="K53" i="30"/>
  <c r="K61" i="30"/>
  <c r="K70" i="30"/>
  <c r="K80" i="30"/>
  <c r="K6" i="30"/>
  <c r="K14" i="30"/>
  <c r="K22" i="30"/>
  <c r="K30" i="30"/>
  <c r="K38" i="30"/>
  <c r="K54" i="30"/>
  <c r="K62" i="30"/>
  <c r="K71" i="30"/>
  <c r="K81" i="30"/>
  <c r="L8" i="23"/>
  <c r="K8" i="23"/>
  <c r="M8" i="23"/>
  <c r="L16" i="23"/>
  <c r="K16" i="23"/>
  <c r="M16" i="23"/>
  <c r="L24" i="23"/>
  <c r="K24" i="23"/>
  <c r="M24" i="23"/>
  <c r="K32" i="23"/>
  <c r="M32" i="23"/>
  <c r="L32" i="23"/>
  <c r="M40" i="23"/>
  <c r="L40" i="23"/>
  <c r="K40" i="23"/>
  <c r="L48" i="23"/>
  <c r="M48" i="23"/>
  <c r="K48" i="23"/>
  <c r="M56" i="23"/>
  <c r="K56" i="23"/>
  <c r="L56" i="23"/>
  <c r="L65" i="23"/>
  <c r="M65" i="23"/>
  <c r="K65" i="23"/>
  <c r="K71" i="23"/>
  <c r="M71" i="23"/>
  <c r="L71" i="23"/>
  <c r="M81" i="23"/>
  <c r="K81" i="23"/>
  <c r="L81" i="23"/>
  <c r="M9" i="23"/>
  <c r="K9" i="23"/>
  <c r="L9" i="23"/>
  <c r="L17" i="23"/>
  <c r="M17" i="23"/>
  <c r="K17" i="23"/>
  <c r="K25" i="23"/>
  <c r="M25" i="23"/>
  <c r="L25" i="23"/>
  <c r="K33" i="23"/>
  <c r="L33" i="23"/>
  <c r="M33" i="23"/>
  <c r="L41" i="23"/>
  <c r="K41" i="23"/>
  <c r="M41" i="23"/>
  <c r="L49" i="23"/>
  <c r="K49" i="23"/>
  <c r="M49" i="23"/>
  <c r="K57" i="23"/>
  <c r="M57" i="23"/>
  <c r="L57" i="23"/>
  <c r="M66" i="23"/>
  <c r="L66" i="23"/>
  <c r="K66" i="23"/>
  <c r="L72" i="23"/>
  <c r="M72" i="23"/>
  <c r="K72" i="23"/>
  <c r="M10" i="23"/>
  <c r="L10" i="23"/>
  <c r="K10" i="23"/>
  <c r="M18" i="23"/>
  <c r="L18" i="23"/>
  <c r="K18" i="23"/>
  <c r="K26" i="23"/>
  <c r="M26" i="23"/>
  <c r="L26" i="23"/>
  <c r="K34" i="23"/>
  <c r="M34" i="23"/>
  <c r="L34" i="23"/>
  <c r="K42" i="23"/>
  <c r="L42" i="23"/>
  <c r="M42" i="23"/>
  <c r="M50" i="23"/>
  <c r="K50" i="23"/>
  <c r="L50" i="23"/>
  <c r="M58" i="23"/>
  <c r="K58" i="23"/>
  <c r="L58" i="23"/>
  <c r="L67" i="23"/>
  <c r="M67" i="23"/>
  <c r="K67" i="23"/>
  <c r="M73" i="23"/>
  <c r="K73" i="23"/>
  <c r="L73" i="23"/>
  <c r="M11" i="23"/>
  <c r="K11" i="23"/>
  <c r="L11" i="23"/>
  <c r="L19" i="23"/>
  <c r="K19" i="23"/>
  <c r="M19" i="23"/>
  <c r="K27" i="23"/>
  <c r="M27" i="23"/>
  <c r="L27" i="23"/>
  <c r="M35" i="23"/>
  <c r="L35" i="23"/>
  <c r="K35" i="23"/>
  <c r="L43" i="23"/>
  <c r="M43" i="23"/>
  <c r="K43" i="23"/>
  <c r="M51" i="23"/>
  <c r="L51" i="23"/>
  <c r="K51" i="23"/>
  <c r="L59" i="23"/>
  <c r="M59" i="23"/>
  <c r="K59" i="23"/>
  <c r="L74" i="23"/>
  <c r="K74" i="23"/>
  <c r="M74" i="23"/>
  <c r="M4" i="23"/>
  <c r="L4" i="23"/>
  <c r="K4" i="23"/>
  <c r="K12" i="23"/>
  <c r="M12" i="23"/>
  <c r="L12" i="23"/>
  <c r="K20" i="23"/>
  <c r="M20" i="23"/>
  <c r="L20" i="23"/>
  <c r="L28" i="23"/>
  <c r="K28" i="23"/>
  <c r="M28" i="23"/>
  <c r="K36" i="23"/>
  <c r="L36" i="23"/>
  <c r="M36" i="23"/>
  <c r="K44" i="23"/>
  <c r="M44" i="23"/>
  <c r="L44" i="23"/>
  <c r="M52" i="23"/>
  <c r="L52" i="23"/>
  <c r="K52" i="23"/>
  <c r="K60" i="23"/>
  <c r="L60" i="23"/>
  <c r="M60" i="23"/>
  <c r="M75" i="23"/>
  <c r="K75" i="23"/>
  <c r="L75" i="23"/>
  <c r="M5" i="23"/>
  <c r="L5" i="23"/>
  <c r="K5" i="23"/>
  <c r="M13" i="23"/>
  <c r="L13" i="23"/>
  <c r="K13" i="23"/>
  <c r="M21" i="23"/>
  <c r="L21" i="23"/>
  <c r="K21" i="23"/>
  <c r="M29" i="23"/>
  <c r="L29" i="23"/>
  <c r="K29" i="23"/>
  <c r="K37" i="23"/>
  <c r="M37" i="23"/>
  <c r="L37" i="23"/>
  <c r="M45" i="23"/>
  <c r="K45" i="23"/>
  <c r="L45" i="23"/>
  <c r="L53" i="23"/>
  <c r="K53" i="23"/>
  <c r="M53" i="23"/>
  <c r="K61" i="23"/>
  <c r="M61" i="23"/>
  <c r="L61" i="23"/>
  <c r="K68" i="23"/>
  <c r="M68" i="23"/>
  <c r="L68" i="23"/>
  <c r="L78" i="23"/>
  <c r="K78" i="23"/>
  <c r="M78" i="23"/>
  <c r="L6" i="23"/>
  <c r="M6" i="23"/>
  <c r="K6" i="23"/>
  <c r="L14" i="23"/>
  <c r="M14" i="23"/>
  <c r="K14" i="23"/>
  <c r="M22" i="23"/>
  <c r="K22" i="23"/>
  <c r="L22" i="23"/>
  <c r="L30" i="23"/>
  <c r="M30" i="23"/>
  <c r="K30" i="23"/>
  <c r="M38" i="23"/>
  <c r="K38" i="23"/>
  <c r="L38" i="23"/>
  <c r="K54" i="23"/>
  <c r="M54" i="23"/>
  <c r="L54" i="23"/>
  <c r="L62" i="23"/>
  <c r="M62" i="23"/>
  <c r="K62" i="23"/>
  <c r="M69" i="23"/>
  <c r="L69" i="23"/>
  <c r="K69" i="23"/>
  <c r="K79" i="23"/>
  <c r="M79" i="23"/>
  <c r="L79" i="23"/>
  <c r="M7" i="23"/>
  <c r="K7" i="23"/>
  <c r="L7" i="23"/>
  <c r="M15" i="23"/>
  <c r="L15" i="23"/>
  <c r="K15" i="23"/>
  <c r="M23" i="23"/>
  <c r="K23" i="23"/>
  <c r="L23" i="23"/>
  <c r="M31" i="23"/>
  <c r="K31" i="23"/>
  <c r="L31" i="23"/>
  <c r="L39" i="23"/>
  <c r="M39" i="23"/>
  <c r="K39" i="23"/>
  <c r="L47" i="23"/>
  <c r="M47" i="23"/>
  <c r="K47" i="23"/>
  <c r="L55" i="23"/>
  <c r="K55" i="23"/>
  <c r="M55" i="23"/>
  <c r="M64" i="23"/>
  <c r="K64" i="23"/>
  <c r="L64" i="23"/>
  <c r="M70" i="23"/>
  <c r="L70" i="23"/>
  <c r="K70" i="23"/>
  <c r="L80" i="23"/>
  <c r="M80" i="23"/>
  <c r="K80" i="23"/>
  <c r="K24" i="16"/>
  <c r="M24" i="16"/>
  <c r="L24" i="16"/>
  <c r="M9" i="16"/>
  <c r="L9" i="16"/>
  <c r="K9" i="16"/>
  <c r="L17" i="16"/>
  <c r="M17" i="16"/>
  <c r="K17" i="16"/>
  <c r="K25" i="16"/>
  <c r="M25" i="16"/>
  <c r="L25" i="16"/>
  <c r="L33" i="16"/>
  <c r="K33" i="16"/>
  <c r="M33" i="16"/>
  <c r="K41" i="16"/>
  <c r="M41" i="16"/>
  <c r="L41" i="16"/>
  <c r="K49" i="16"/>
  <c r="M49" i="16"/>
  <c r="L49" i="16"/>
  <c r="L57" i="16"/>
  <c r="K57" i="16"/>
  <c r="M57" i="16"/>
  <c r="L70" i="16"/>
  <c r="M70" i="16"/>
  <c r="K70" i="16"/>
  <c r="M80" i="16"/>
  <c r="L80" i="16"/>
  <c r="K80" i="16"/>
  <c r="L40" i="16"/>
  <c r="K40" i="16"/>
  <c r="M40" i="16"/>
  <c r="L10" i="16"/>
  <c r="M10" i="16"/>
  <c r="K10" i="16"/>
  <c r="M18" i="16"/>
  <c r="L18" i="16"/>
  <c r="K18" i="16"/>
  <c r="M26" i="16"/>
  <c r="L26" i="16"/>
  <c r="K26" i="16"/>
  <c r="L34" i="16"/>
  <c r="M34" i="16"/>
  <c r="K34" i="16"/>
  <c r="K42" i="16"/>
  <c r="M42" i="16"/>
  <c r="L42" i="16"/>
  <c r="L50" i="16"/>
  <c r="M50" i="16"/>
  <c r="K50" i="16"/>
  <c r="L58" i="16"/>
  <c r="M58" i="16"/>
  <c r="K58" i="16"/>
  <c r="L71" i="16"/>
  <c r="K71" i="16"/>
  <c r="M71" i="16"/>
  <c r="M81" i="16"/>
  <c r="K81" i="16"/>
  <c r="L81" i="16"/>
  <c r="M32" i="16"/>
  <c r="L32" i="16"/>
  <c r="K32" i="16"/>
  <c r="L11" i="16"/>
  <c r="K11" i="16"/>
  <c r="M11" i="16"/>
  <c r="K19" i="16"/>
  <c r="M19" i="16"/>
  <c r="L19" i="16"/>
  <c r="L27" i="16"/>
  <c r="K27" i="16"/>
  <c r="M27" i="16"/>
  <c r="K35" i="16"/>
  <c r="M35" i="16"/>
  <c r="L35" i="16"/>
  <c r="M43" i="16"/>
  <c r="L43" i="16"/>
  <c r="K43" i="16"/>
  <c r="L51" i="16"/>
  <c r="K51" i="16"/>
  <c r="M51" i="16"/>
  <c r="L59" i="16"/>
  <c r="M59" i="16"/>
  <c r="K59" i="16"/>
  <c r="L64" i="16"/>
  <c r="K64" i="16"/>
  <c r="M64" i="16"/>
  <c r="K72" i="16"/>
  <c r="M72" i="16"/>
  <c r="L72" i="16"/>
  <c r="M56" i="16"/>
  <c r="K56" i="16"/>
  <c r="L56" i="16"/>
  <c r="M69" i="16"/>
  <c r="L69" i="16"/>
  <c r="K69" i="16"/>
  <c r="M4" i="16"/>
  <c r="K4" i="16"/>
  <c r="L4" i="16"/>
  <c r="K12" i="16"/>
  <c r="L12" i="16"/>
  <c r="M12" i="16"/>
  <c r="M20" i="16"/>
  <c r="L20" i="16"/>
  <c r="K20" i="16"/>
  <c r="K28" i="16"/>
  <c r="L28" i="16"/>
  <c r="M28" i="16"/>
  <c r="K36" i="16"/>
  <c r="M36" i="16"/>
  <c r="L36" i="16"/>
  <c r="M44" i="16"/>
  <c r="K44" i="16"/>
  <c r="L44" i="16"/>
  <c r="L52" i="16"/>
  <c r="K52" i="16"/>
  <c r="M52" i="16"/>
  <c r="K60" i="16"/>
  <c r="M60" i="16"/>
  <c r="L60" i="16"/>
  <c r="L65" i="16"/>
  <c r="M65" i="16"/>
  <c r="K65" i="16"/>
  <c r="M73" i="16"/>
  <c r="L73" i="16"/>
  <c r="K73" i="16"/>
  <c r="M8" i="16"/>
  <c r="L8" i="16"/>
  <c r="K8" i="16"/>
  <c r="L5" i="16"/>
  <c r="K5" i="16"/>
  <c r="M5" i="16"/>
  <c r="K13" i="16"/>
  <c r="M13" i="16"/>
  <c r="L13" i="16"/>
  <c r="L21" i="16"/>
  <c r="K21" i="16"/>
  <c r="M21" i="16"/>
  <c r="K29" i="16"/>
  <c r="M29" i="16"/>
  <c r="L29" i="16"/>
  <c r="K37" i="16"/>
  <c r="M37" i="16"/>
  <c r="L37" i="16"/>
  <c r="L45" i="16"/>
  <c r="K45" i="16"/>
  <c r="M45" i="16"/>
  <c r="K53" i="16"/>
  <c r="M53" i="16"/>
  <c r="L53" i="16"/>
  <c r="K61" i="16"/>
  <c r="L61" i="16"/>
  <c r="M61" i="16"/>
  <c r="K66" i="16"/>
  <c r="M66" i="16"/>
  <c r="L66" i="16"/>
  <c r="M74" i="16"/>
  <c r="L74" i="16"/>
  <c r="K74" i="16"/>
  <c r="M48" i="16"/>
  <c r="L48" i="16"/>
  <c r="K48" i="16"/>
  <c r="K6" i="16"/>
  <c r="M6" i="16"/>
  <c r="L6" i="16"/>
  <c r="M14" i="16"/>
  <c r="L14" i="16"/>
  <c r="K14" i="16"/>
  <c r="L22" i="16"/>
  <c r="K22" i="16"/>
  <c r="M22" i="16"/>
  <c r="K30" i="16"/>
  <c r="M30" i="16"/>
  <c r="L30" i="16"/>
  <c r="M38" i="16"/>
  <c r="L38" i="16"/>
  <c r="K38" i="16"/>
  <c r="K54" i="16"/>
  <c r="M54" i="16"/>
  <c r="L54" i="16"/>
  <c r="M62" i="16"/>
  <c r="L62" i="16"/>
  <c r="K62" i="16"/>
  <c r="K67" i="16"/>
  <c r="M67" i="16"/>
  <c r="L67" i="16"/>
  <c r="L75" i="16"/>
  <c r="M75" i="16"/>
  <c r="K75" i="16"/>
  <c r="L16" i="16"/>
  <c r="K16" i="16"/>
  <c r="M16" i="16"/>
  <c r="K79" i="16"/>
  <c r="M79" i="16"/>
  <c r="L79" i="16"/>
  <c r="M7" i="16"/>
  <c r="L7" i="16"/>
  <c r="K7" i="16"/>
  <c r="M15" i="16"/>
  <c r="L15" i="16"/>
  <c r="K15" i="16"/>
  <c r="L23" i="16"/>
  <c r="M23" i="16"/>
  <c r="K23" i="16"/>
  <c r="K31" i="16"/>
  <c r="M31" i="16"/>
  <c r="L31" i="16"/>
  <c r="K39" i="16"/>
  <c r="M39" i="16"/>
  <c r="L39" i="16"/>
  <c r="L47" i="16"/>
  <c r="K47" i="16"/>
  <c r="M47" i="16"/>
  <c r="K55" i="16"/>
  <c r="M55" i="16"/>
  <c r="L55" i="16"/>
  <c r="M68" i="16"/>
  <c r="K68" i="16"/>
  <c r="L68" i="16"/>
  <c r="K78" i="16"/>
  <c r="M78" i="16"/>
  <c r="L78" i="16"/>
  <c r="M7" i="9"/>
  <c r="L7" i="9"/>
  <c r="K7" i="9"/>
  <c r="L15" i="9"/>
  <c r="K15" i="9"/>
  <c r="M15" i="9"/>
  <c r="K23" i="9"/>
  <c r="L23" i="9"/>
  <c r="M23" i="9"/>
  <c r="M31" i="9"/>
  <c r="K31" i="9"/>
  <c r="L31" i="9"/>
  <c r="L39" i="9"/>
  <c r="K39" i="9"/>
  <c r="M39" i="9"/>
  <c r="K47" i="9"/>
  <c r="L47" i="9"/>
  <c r="M47" i="9"/>
  <c r="L55" i="9"/>
  <c r="M55" i="9"/>
  <c r="K55" i="9"/>
  <c r="M64" i="9"/>
  <c r="L64" i="9"/>
  <c r="K64" i="9"/>
  <c r="L8" i="9"/>
  <c r="M8" i="9"/>
  <c r="K8" i="9"/>
  <c r="K16" i="9"/>
  <c r="M16" i="9"/>
  <c r="L16" i="9"/>
  <c r="K24" i="9"/>
  <c r="M24" i="9"/>
  <c r="L24" i="9"/>
  <c r="L32" i="9"/>
  <c r="K32" i="9"/>
  <c r="M32" i="9"/>
  <c r="K40" i="9"/>
  <c r="M40" i="9"/>
  <c r="L40" i="9"/>
  <c r="K48" i="9"/>
  <c r="L48" i="9"/>
  <c r="M48" i="9"/>
  <c r="M56" i="9"/>
  <c r="L56" i="9"/>
  <c r="K56" i="9"/>
  <c r="K65" i="9"/>
  <c r="L65" i="9"/>
  <c r="M65" i="9"/>
  <c r="L9" i="9"/>
  <c r="K9" i="9"/>
  <c r="M9" i="9"/>
  <c r="K17" i="9"/>
  <c r="M17" i="9"/>
  <c r="L17" i="9"/>
  <c r="K25" i="9"/>
  <c r="L25" i="9"/>
  <c r="M25" i="9"/>
  <c r="L33" i="9"/>
  <c r="K33" i="9"/>
  <c r="M33" i="9"/>
  <c r="M41" i="9"/>
  <c r="L41" i="9"/>
  <c r="K41" i="9"/>
  <c r="M49" i="9"/>
  <c r="L49" i="9"/>
  <c r="K49" i="9"/>
  <c r="L57" i="9"/>
  <c r="K57" i="9"/>
  <c r="M57" i="9"/>
  <c r="K66" i="9"/>
  <c r="M66" i="9"/>
  <c r="L66" i="9"/>
  <c r="K10" i="9"/>
  <c r="M10" i="9"/>
  <c r="L10" i="9"/>
  <c r="L18" i="9"/>
  <c r="K18" i="9"/>
  <c r="M18" i="9"/>
  <c r="M26" i="9"/>
  <c r="L26" i="9"/>
  <c r="K26" i="9"/>
  <c r="L34" i="9"/>
  <c r="M34" i="9"/>
  <c r="K34" i="9"/>
  <c r="M42" i="9"/>
  <c r="K42" i="9"/>
  <c r="L42" i="9"/>
  <c r="K50" i="9"/>
  <c r="L50" i="9"/>
  <c r="M50" i="9"/>
  <c r="L58" i="9"/>
  <c r="M58" i="9"/>
  <c r="K58" i="9"/>
  <c r="M67" i="9"/>
  <c r="L67" i="9"/>
  <c r="K67" i="9"/>
  <c r="K11" i="9"/>
  <c r="M11" i="9"/>
  <c r="L11" i="9"/>
  <c r="M19" i="9"/>
  <c r="L19" i="9"/>
  <c r="K19" i="9"/>
  <c r="L27" i="9"/>
  <c r="K27" i="9"/>
  <c r="M27" i="9"/>
  <c r="K35" i="9"/>
  <c r="M35" i="9"/>
  <c r="L35" i="9"/>
  <c r="M43" i="9"/>
  <c r="L43" i="9"/>
  <c r="K43" i="9"/>
  <c r="L51" i="9"/>
  <c r="K51" i="9"/>
  <c r="M51" i="9"/>
  <c r="L59" i="9"/>
  <c r="K59" i="9"/>
  <c r="M59" i="9"/>
  <c r="L4" i="9"/>
  <c r="K4" i="9"/>
  <c r="M4" i="9"/>
  <c r="K12" i="9"/>
  <c r="M12" i="9"/>
  <c r="L12" i="9"/>
  <c r="L20" i="9"/>
  <c r="K20" i="9"/>
  <c r="M20" i="9"/>
  <c r="K28" i="9"/>
  <c r="M28" i="9"/>
  <c r="L28" i="9"/>
  <c r="K36" i="9"/>
  <c r="L36" i="9"/>
  <c r="M36" i="9"/>
  <c r="L44" i="9"/>
  <c r="K44" i="9"/>
  <c r="M44" i="9"/>
  <c r="K52" i="9"/>
  <c r="L52" i="9"/>
  <c r="M52" i="9"/>
  <c r="L60" i="9"/>
  <c r="M60" i="9"/>
  <c r="K60" i="9"/>
  <c r="M5" i="9"/>
  <c r="L5" i="9"/>
  <c r="K5" i="9"/>
  <c r="K13" i="9"/>
  <c r="M13" i="9"/>
  <c r="L13" i="9"/>
  <c r="L21" i="9"/>
  <c r="K21" i="9"/>
  <c r="M21" i="9"/>
  <c r="M29" i="9"/>
  <c r="K29" i="9"/>
  <c r="L29" i="9"/>
  <c r="K37" i="9"/>
  <c r="L37" i="9"/>
  <c r="M37" i="9"/>
  <c r="L45" i="9"/>
  <c r="M45" i="9"/>
  <c r="K45" i="9"/>
  <c r="M53" i="9"/>
  <c r="K53" i="9"/>
  <c r="L53" i="9"/>
  <c r="L61" i="9"/>
  <c r="M61" i="9"/>
  <c r="K61" i="9"/>
  <c r="K6" i="9"/>
  <c r="M6" i="9"/>
  <c r="L6" i="9"/>
  <c r="M14" i="9"/>
  <c r="L14" i="9"/>
  <c r="K14" i="9"/>
  <c r="M22" i="9"/>
  <c r="K22" i="9"/>
  <c r="L22" i="9"/>
  <c r="L30" i="9"/>
  <c r="M30" i="9"/>
  <c r="K30" i="9"/>
  <c r="K38" i="9"/>
  <c r="M38" i="9"/>
  <c r="L38" i="9"/>
  <c r="M54" i="9"/>
  <c r="L54" i="9"/>
  <c r="K54" i="9"/>
  <c r="L62" i="9"/>
  <c r="M62" i="9"/>
  <c r="K62" i="9"/>
  <c r="L7" i="86"/>
  <c r="K7" i="86"/>
  <c r="J7" i="86"/>
  <c r="I7" i="86"/>
  <c r="L15" i="86"/>
  <c r="K15" i="86"/>
  <c r="J15" i="86"/>
  <c r="I15" i="86"/>
  <c r="L23" i="86"/>
  <c r="K23" i="86"/>
  <c r="J23" i="86"/>
  <c r="I23" i="86"/>
  <c r="L8" i="86"/>
  <c r="K8" i="86"/>
  <c r="I8" i="86"/>
  <c r="J8" i="86"/>
  <c r="I16" i="86"/>
  <c r="L16" i="86"/>
  <c r="K16" i="86"/>
  <c r="J16" i="86"/>
  <c r="L24" i="86"/>
  <c r="I24" i="86"/>
  <c r="K24" i="86"/>
  <c r="J24" i="86"/>
  <c r="I14" i="86"/>
  <c r="L14" i="86"/>
  <c r="K14" i="86"/>
  <c r="J14" i="86"/>
  <c r="L9" i="86"/>
  <c r="K9" i="86"/>
  <c r="J9" i="86"/>
  <c r="I9" i="86"/>
  <c r="L17" i="86"/>
  <c r="K17" i="86"/>
  <c r="J17" i="86"/>
  <c r="I17" i="86"/>
  <c r="L25" i="86"/>
  <c r="L51" i="86" s="1"/>
  <c r="K25" i="86"/>
  <c r="J25" i="86"/>
  <c r="J51" i="86" s="1"/>
  <c r="I25" i="86"/>
  <c r="I6" i="86"/>
  <c r="L6" i="86"/>
  <c r="K6" i="86"/>
  <c r="J6" i="86"/>
  <c r="L10" i="86"/>
  <c r="K10" i="86"/>
  <c r="J10" i="86"/>
  <c r="I10" i="86"/>
  <c r="I18" i="86"/>
  <c r="L18" i="86"/>
  <c r="K18" i="86"/>
  <c r="J18" i="86"/>
  <c r="L26" i="86"/>
  <c r="K26" i="86"/>
  <c r="I26" i="86"/>
  <c r="J26" i="86"/>
  <c r="L11" i="86"/>
  <c r="K11" i="86"/>
  <c r="J11" i="86"/>
  <c r="I11" i="86"/>
  <c r="L19" i="86"/>
  <c r="K19" i="86"/>
  <c r="J19" i="86"/>
  <c r="I19" i="86"/>
  <c r="L27" i="86"/>
  <c r="K27" i="86"/>
  <c r="J27" i="86"/>
  <c r="I27" i="86"/>
  <c r="I22" i="86"/>
  <c r="L22" i="86"/>
  <c r="K22" i="86"/>
  <c r="J22" i="86"/>
  <c r="L4" i="86"/>
  <c r="I4" i="86"/>
  <c r="K4" i="86"/>
  <c r="J4" i="86"/>
  <c r="I12" i="86"/>
  <c r="L12" i="86"/>
  <c r="K12" i="86"/>
  <c r="J12" i="86"/>
  <c r="I20" i="86"/>
  <c r="L20" i="86"/>
  <c r="K20" i="86"/>
  <c r="J20" i="86"/>
  <c r="L28" i="86"/>
  <c r="K28" i="86"/>
  <c r="J28" i="86"/>
  <c r="I28" i="86"/>
  <c r="L5" i="86"/>
  <c r="K5" i="86"/>
  <c r="J5" i="86"/>
  <c r="I5" i="86"/>
  <c r="L13" i="86"/>
  <c r="K13" i="86"/>
  <c r="J13" i="86"/>
  <c r="I13" i="86"/>
  <c r="L21" i="86"/>
  <c r="K21" i="86"/>
  <c r="J21" i="86"/>
  <c r="I21" i="86"/>
  <c r="L29" i="86"/>
  <c r="K29" i="86"/>
  <c r="J29" i="86"/>
  <c r="I29" i="86"/>
  <c r="N47" i="84"/>
  <c r="M47" i="84"/>
  <c r="L47" i="84"/>
  <c r="K47" i="84"/>
  <c r="K8" i="84"/>
  <c r="N8" i="84"/>
  <c r="M8" i="84"/>
  <c r="L8" i="84"/>
  <c r="K16" i="84"/>
  <c r="N16" i="84"/>
  <c r="M16" i="84"/>
  <c r="L16" i="84"/>
  <c r="N24" i="84"/>
  <c r="K24" i="84"/>
  <c r="M24" i="84"/>
  <c r="L24" i="84"/>
  <c r="K32" i="84"/>
  <c r="N32" i="84"/>
  <c r="M32" i="84"/>
  <c r="L32" i="84"/>
  <c r="K40" i="84"/>
  <c r="N40" i="84"/>
  <c r="M40" i="84"/>
  <c r="L40" i="84"/>
  <c r="K48" i="84"/>
  <c r="N48" i="84"/>
  <c r="M48" i="84"/>
  <c r="L48" i="84"/>
  <c r="N15" i="84"/>
  <c r="M15" i="84"/>
  <c r="L15" i="84"/>
  <c r="K15" i="84"/>
  <c r="N9" i="84"/>
  <c r="M9" i="84"/>
  <c r="L9" i="84"/>
  <c r="K9" i="84"/>
  <c r="N17" i="84"/>
  <c r="M17" i="84"/>
  <c r="L17" i="84"/>
  <c r="K17" i="84"/>
  <c r="N25" i="84"/>
  <c r="M25" i="84"/>
  <c r="L25" i="84"/>
  <c r="K25" i="84"/>
  <c r="N33" i="84"/>
  <c r="M33" i="84"/>
  <c r="L33" i="84"/>
  <c r="K33" i="84"/>
  <c r="N41" i="84"/>
  <c r="M41" i="84"/>
  <c r="L41" i="84"/>
  <c r="K41" i="84"/>
  <c r="N49" i="84"/>
  <c r="M49" i="84"/>
  <c r="L49" i="84"/>
  <c r="K49" i="84"/>
  <c r="N31" i="84"/>
  <c r="M31" i="84"/>
  <c r="L31" i="84"/>
  <c r="K31" i="84"/>
  <c r="N10" i="84"/>
  <c r="M10" i="84"/>
  <c r="K10" i="84"/>
  <c r="L10" i="84"/>
  <c r="N18" i="84"/>
  <c r="M18" i="84"/>
  <c r="K18" i="84"/>
  <c r="L18" i="84"/>
  <c r="N26" i="84"/>
  <c r="M26" i="84"/>
  <c r="L26" i="84"/>
  <c r="K26" i="84"/>
  <c r="N34" i="84"/>
  <c r="M34" i="84"/>
  <c r="L34" i="84"/>
  <c r="K34" i="84"/>
  <c r="K42" i="84"/>
  <c r="N42" i="84"/>
  <c r="M42" i="84"/>
  <c r="L42" i="84"/>
  <c r="N50" i="84"/>
  <c r="M50" i="84"/>
  <c r="K50" i="84"/>
  <c r="L50" i="84"/>
  <c r="N11" i="84"/>
  <c r="M11" i="84"/>
  <c r="L11" i="84"/>
  <c r="K11" i="84"/>
  <c r="N19" i="84"/>
  <c r="M19" i="84"/>
  <c r="L19" i="84"/>
  <c r="K19" i="84"/>
  <c r="N27" i="84"/>
  <c r="M27" i="84"/>
  <c r="L27" i="84"/>
  <c r="K27" i="84"/>
  <c r="N35" i="84"/>
  <c r="M35" i="84"/>
  <c r="L35" i="84"/>
  <c r="K35" i="84"/>
  <c r="N43" i="84"/>
  <c r="M43" i="84"/>
  <c r="L43" i="84"/>
  <c r="K43" i="84"/>
  <c r="N51" i="84"/>
  <c r="M51" i="84"/>
  <c r="L51" i="84"/>
  <c r="K51" i="84"/>
  <c r="N39" i="84"/>
  <c r="M39" i="84"/>
  <c r="L39" i="84"/>
  <c r="K39" i="84"/>
  <c r="K12" i="84"/>
  <c r="N12" i="84"/>
  <c r="M12" i="84"/>
  <c r="L12" i="84"/>
  <c r="K20" i="84"/>
  <c r="N20" i="84"/>
  <c r="M20" i="84"/>
  <c r="L20" i="84"/>
  <c r="N28" i="84"/>
  <c r="M28" i="84"/>
  <c r="K28" i="84"/>
  <c r="L28" i="84"/>
  <c r="N36" i="84"/>
  <c r="M36" i="84"/>
  <c r="L36" i="84"/>
  <c r="K36" i="84"/>
  <c r="K44" i="84"/>
  <c r="N44" i="84"/>
  <c r="M44" i="84"/>
  <c r="L44" i="84"/>
  <c r="N52" i="84"/>
  <c r="M52" i="84"/>
  <c r="L52" i="84"/>
  <c r="K52" i="84"/>
  <c r="N23" i="84"/>
  <c r="M23" i="84"/>
  <c r="L23" i="84"/>
  <c r="K23" i="84"/>
  <c r="N13" i="84"/>
  <c r="M13" i="84"/>
  <c r="L13" i="84"/>
  <c r="K13" i="84"/>
  <c r="N21" i="84"/>
  <c r="M21" i="84"/>
  <c r="L21" i="84"/>
  <c r="K21" i="84"/>
  <c r="N29" i="84"/>
  <c r="M29" i="84"/>
  <c r="L29" i="84"/>
  <c r="K29" i="84"/>
  <c r="N37" i="84"/>
  <c r="M37" i="84"/>
  <c r="L37" i="84"/>
  <c r="K37" i="84"/>
  <c r="N45" i="84"/>
  <c r="M45" i="84"/>
  <c r="L45" i="84"/>
  <c r="K45" i="84"/>
  <c r="N53" i="84"/>
  <c r="M53" i="84"/>
  <c r="L53" i="84"/>
  <c r="K53" i="84"/>
  <c r="N7" i="84"/>
  <c r="M7" i="84"/>
  <c r="L7" i="84"/>
  <c r="K7" i="84"/>
  <c r="K6" i="84"/>
  <c r="N6" i="84"/>
  <c r="M6" i="84"/>
  <c r="L6" i="84"/>
  <c r="N14" i="84"/>
  <c r="M14" i="84"/>
  <c r="L14" i="84"/>
  <c r="K14" i="84"/>
  <c r="K22" i="84"/>
  <c r="N22" i="84"/>
  <c r="M22" i="84"/>
  <c r="L22" i="84"/>
  <c r="K30" i="84"/>
  <c r="N30" i="84"/>
  <c r="M30" i="84"/>
  <c r="L30" i="84"/>
  <c r="N38" i="84"/>
  <c r="M38" i="84"/>
  <c r="K38" i="84"/>
  <c r="L38" i="84"/>
  <c r="N46" i="84"/>
  <c r="K46" i="84"/>
  <c r="M46" i="84"/>
  <c r="L46" i="84"/>
  <c r="J25" i="13"/>
  <c r="K25" i="13"/>
  <c r="I25" i="13"/>
  <c r="J3" i="13"/>
  <c r="K3" i="13"/>
  <c r="I3" i="13"/>
  <c r="K11" i="13"/>
  <c r="J11" i="13"/>
  <c r="I11" i="13"/>
  <c r="J19" i="13"/>
  <c r="K19" i="13"/>
  <c r="I19" i="13"/>
  <c r="I17" i="13"/>
  <c r="K17" i="13"/>
  <c r="J17" i="13"/>
  <c r="I4" i="13"/>
  <c r="K4" i="13"/>
  <c r="J4" i="13"/>
  <c r="K12" i="13"/>
  <c r="J12" i="13"/>
  <c r="I12" i="13"/>
  <c r="K20" i="13"/>
  <c r="I20" i="13"/>
  <c r="J20" i="13"/>
  <c r="I9" i="13"/>
  <c r="J9" i="13"/>
  <c r="K9" i="13"/>
  <c r="K26" i="13"/>
  <c r="K50" i="13" s="1"/>
  <c r="J26" i="13"/>
  <c r="I26" i="13"/>
  <c r="J5" i="13"/>
  <c r="I5" i="13"/>
  <c r="K5" i="13"/>
  <c r="J13" i="13"/>
  <c r="I13" i="13"/>
  <c r="K13" i="13"/>
  <c r="J21" i="13"/>
  <c r="I21" i="13"/>
  <c r="K21" i="13"/>
  <c r="J6" i="13"/>
  <c r="K6" i="13"/>
  <c r="I6" i="13"/>
  <c r="J14" i="13"/>
  <c r="K14" i="13"/>
  <c r="I14" i="13"/>
  <c r="K22" i="13"/>
  <c r="J22" i="13"/>
  <c r="I22" i="13"/>
  <c r="K18" i="13"/>
  <c r="J18" i="13"/>
  <c r="I18" i="13"/>
  <c r="K7" i="13"/>
  <c r="J7" i="13"/>
  <c r="I7" i="13"/>
  <c r="K15" i="13"/>
  <c r="J15" i="13"/>
  <c r="I15" i="13"/>
  <c r="K23" i="13"/>
  <c r="J23" i="13"/>
  <c r="I23" i="13"/>
  <c r="K10" i="13"/>
  <c r="J10" i="13"/>
  <c r="I10" i="13"/>
  <c r="I8" i="13"/>
  <c r="K8" i="13"/>
  <c r="J8" i="13"/>
  <c r="I16" i="13"/>
  <c r="K16" i="13"/>
  <c r="J16" i="13"/>
  <c r="I24" i="13"/>
  <c r="K24" i="13"/>
  <c r="J24" i="13"/>
  <c r="K9" i="2"/>
  <c r="L9" i="2"/>
  <c r="N9" i="2"/>
  <c r="O9" i="2"/>
  <c r="M9" i="2"/>
  <c r="K20" i="2"/>
  <c r="M20" i="2"/>
  <c r="M22" i="2" s="1"/>
  <c r="O20" i="2"/>
  <c r="O22" i="2" s="1"/>
  <c r="L20" i="2"/>
  <c r="L22" i="2" s="1"/>
  <c r="N20" i="2"/>
  <c r="N22" i="2" s="1"/>
  <c r="O32" i="2"/>
  <c r="M32" i="2"/>
  <c r="L32" i="2"/>
  <c r="N32" i="2"/>
  <c r="K32" i="2"/>
  <c r="O40" i="2"/>
  <c r="L40" i="2"/>
  <c r="N40" i="2"/>
  <c r="K40" i="2"/>
  <c r="M40" i="2"/>
  <c r="K21" i="2"/>
  <c r="O21" i="2"/>
  <c r="L21" i="2"/>
  <c r="N21" i="2"/>
  <c r="M21" i="2"/>
  <c r="N33" i="2"/>
  <c r="M33" i="2"/>
  <c r="K33" i="2"/>
  <c r="O33" i="2"/>
  <c r="L33" i="2"/>
  <c r="K41" i="2"/>
  <c r="O41" i="2"/>
  <c r="N41" i="2"/>
  <c r="L41" i="2"/>
  <c r="M41" i="2"/>
  <c r="M18" i="2"/>
  <c r="O18" i="2"/>
  <c r="L18" i="2"/>
  <c r="N18" i="2"/>
  <c r="K18" i="2"/>
  <c r="K39" i="2"/>
  <c r="L39" i="2"/>
  <c r="M39" i="2"/>
  <c r="N39" i="2"/>
  <c r="O39" i="2"/>
  <c r="M10" i="2"/>
  <c r="K10" i="2"/>
  <c r="O10" i="2"/>
  <c r="L10" i="2"/>
  <c r="N10" i="2"/>
  <c r="L13" i="2"/>
  <c r="N13" i="2"/>
  <c r="M13" i="2"/>
  <c r="K13" i="2"/>
  <c r="O13" i="2"/>
  <c r="L25" i="2"/>
  <c r="N25" i="2"/>
  <c r="O25" i="2"/>
  <c r="K25" i="2"/>
  <c r="K48" i="2" s="1"/>
  <c r="M25" i="2"/>
  <c r="L34" i="2"/>
  <c r="L55" i="2" s="1"/>
  <c r="K34" i="2"/>
  <c r="K55" i="2" s="1"/>
  <c r="N34" i="2"/>
  <c r="N55" i="2" s="1"/>
  <c r="M34" i="2"/>
  <c r="M55" i="2" s="1"/>
  <c r="O34" i="2"/>
  <c r="O55" i="2" s="1"/>
  <c r="M42" i="2"/>
  <c r="L42" i="2"/>
  <c r="N42" i="2"/>
  <c r="O42" i="2"/>
  <c r="K42" i="2"/>
  <c r="L30" i="2"/>
  <c r="N30" i="2"/>
  <c r="K30" i="2"/>
  <c r="M30" i="2"/>
  <c r="O30" i="2"/>
  <c r="N31" i="2"/>
  <c r="O31" i="2"/>
  <c r="K31" i="2"/>
  <c r="M31" i="2"/>
  <c r="L31" i="2"/>
  <c r="M27" i="2"/>
  <c r="O27" i="2"/>
  <c r="L27" i="2"/>
  <c r="K27" i="2"/>
  <c r="N27" i="2"/>
  <c r="L35" i="2"/>
  <c r="N35" i="2"/>
  <c r="K35" i="2"/>
  <c r="M35" i="2"/>
  <c r="O35" i="2"/>
  <c r="O43" i="2"/>
  <c r="K43" i="2"/>
  <c r="M43" i="2"/>
  <c r="L43" i="2"/>
  <c r="N43" i="2"/>
  <c r="N38" i="2"/>
  <c r="K38" i="2"/>
  <c r="M38" i="2"/>
  <c r="O38" i="2"/>
  <c r="L38" i="2"/>
  <c r="L8" i="2"/>
  <c r="K8" i="2"/>
  <c r="M8" i="2"/>
  <c r="N8" i="2"/>
  <c r="O8" i="2"/>
  <c r="N14" i="2"/>
  <c r="K14" i="2"/>
  <c r="M14" i="2"/>
  <c r="O14" i="2"/>
  <c r="L14" i="2"/>
  <c r="O15" i="2"/>
  <c r="N15" i="2"/>
  <c r="K15" i="2"/>
  <c r="L15" i="2"/>
  <c r="M15" i="2"/>
  <c r="L28" i="2"/>
  <c r="M28" i="2"/>
  <c r="K28" i="2"/>
  <c r="O28" i="2"/>
  <c r="N28" i="2"/>
  <c r="M36" i="2"/>
  <c r="O36" i="2"/>
  <c r="K36" i="2"/>
  <c r="N36" i="2"/>
  <c r="L36" i="2"/>
  <c r="N7" i="2"/>
  <c r="K7" i="2"/>
  <c r="M7" i="2"/>
  <c r="L7" i="2"/>
  <c r="O7" i="2"/>
  <c r="N19" i="2"/>
  <c r="L19" i="2"/>
  <c r="O19" i="2"/>
  <c r="K19" i="2"/>
  <c r="M19" i="2"/>
  <c r="K6" i="2"/>
  <c r="M6" i="2"/>
  <c r="O6" i="2"/>
  <c r="N6" i="2"/>
  <c r="L6" i="2"/>
  <c r="K17" i="2"/>
  <c r="L17" i="2"/>
  <c r="N17" i="2"/>
  <c r="M17" i="2"/>
  <c r="O17" i="2"/>
  <c r="K29" i="2"/>
  <c r="M29" i="2"/>
  <c r="O29" i="2"/>
  <c r="L29" i="2"/>
  <c r="N29" i="2"/>
  <c r="O37" i="2"/>
  <c r="L37" i="2"/>
  <c r="N37" i="2"/>
  <c r="K37" i="2"/>
  <c r="M37" i="2"/>
  <c r="I80" i="32"/>
  <c r="I81" i="32" s="1"/>
  <c r="M69" i="29"/>
  <c r="N70" i="43"/>
  <c r="N72" i="43"/>
  <c r="M82" i="85"/>
  <c r="N82" i="85"/>
  <c r="K51" i="86"/>
  <c r="M75" i="40"/>
  <c r="M62" i="57"/>
  <c r="O50" i="15"/>
  <c r="L61" i="11"/>
  <c r="Q86" i="3"/>
  <c r="Q85" i="3"/>
  <c r="L3" i="58"/>
  <c r="I34" i="55"/>
  <c r="I36" i="55"/>
  <c r="I45" i="55"/>
  <c r="I50" i="27"/>
  <c r="O4" i="22"/>
  <c r="K42" i="20"/>
  <c r="I50" i="13"/>
  <c r="I50" i="6"/>
  <c r="O52" i="8"/>
  <c r="K24" i="71"/>
  <c r="K14" i="71"/>
  <c r="K23" i="71"/>
  <c r="K13" i="71"/>
  <c r="M99" i="44"/>
  <c r="M97" i="44"/>
  <c r="M87" i="44"/>
  <c r="M85" i="44"/>
  <c r="M83" i="44"/>
  <c r="O53" i="15"/>
  <c r="M3" i="29"/>
  <c r="M52" i="29"/>
  <c r="M51" i="29"/>
  <c r="M53" i="29"/>
  <c r="M7" i="29"/>
  <c r="O53" i="8"/>
  <c r="O52" i="15"/>
  <c r="R26" i="80"/>
  <c r="R35" i="80"/>
  <c r="R37" i="80"/>
  <c r="R41" i="80"/>
  <c r="R46" i="80"/>
  <c r="R48" i="80"/>
  <c r="R50" i="80"/>
  <c r="R59" i="80"/>
  <c r="R61" i="80"/>
  <c r="R63" i="80"/>
  <c r="R67" i="80"/>
  <c r="R69" i="80"/>
  <c r="R83" i="80"/>
  <c r="R86" i="80"/>
  <c r="R88" i="80"/>
  <c r="R90" i="80"/>
  <c r="R92" i="80"/>
  <c r="K85" i="75"/>
  <c r="K88" i="75"/>
  <c r="L88" i="83"/>
  <c r="O89" i="83"/>
  <c r="N89" i="83"/>
  <c r="L89" i="83"/>
  <c r="N88" i="81"/>
  <c r="M88" i="81"/>
  <c r="L88" i="81"/>
  <c r="N89" i="81"/>
  <c r="M89" i="81"/>
  <c r="L89" i="81"/>
  <c r="K87" i="73"/>
  <c r="K38" i="71"/>
  <c r="K37" i="71"/>
  <c r="K36" i="71"/>
  <c r="K35" i="71"/>
  <c r="K34" i="71"/>
  <c r="K33" i="71"/>
  <c r="K32" i="71"/>
  <c r="K31" i="71"/>
  <c r="K30" i="71"/>
  <c r="K29" i="71"/>
  <c r="K28" i="71"/>
  <c r="K27" i="71"/>
  <c r="K26" i="71"/>
  <c r="K25" i="71"/>
  <c r="K22" i="71"/>
  <c r="K21" i="71"/>
  <c r="K20" i="71"/>
  <c r="K19" i="71"/>
  <c r="K18" i="71"/>
  <c r="K17" i="71"/>
  <c r="K16" i="71"/>
  <c r="K15" i="71"/>
  <c r="K12" i="71"/>
  <c r="K11" i="71"/>
  <c r="K10" i="71"/>
  <c r="K9" i="71"/>
  <c r="K8" i="71"/>
  <c r="K7" i="71"/>
  <c r="K6" i="71"/>
  <c r="K5" i="71"/>
  <c r="K4" i="71"/>
  <c r="K3" i="71"/>
  <c r="L85" i="70"/>
  <c r="L84" i="70"/>
  <c r="L83" i="70"/>
  <c r="L82" i="70"/>
  <c r="L81" i="70"/>
  <c r="L80" i="70"/>
  <c r="L79" i="70"/>
  <c r="L78" i="70"/>
  <c r="L76" i="70"/>
  <c r="L75" i="70"/>
  <c r="L73" i="70"/>
  <c r="L72" i="70"/>
  <c r="L70" i="70"/>
  <c r="L69" i="70"/>
  <c r="L68" i="70"/>
  <c r="L67" i="70"/>
  <c r="L66" i="70"/>
  <c r="L65" i="70"/>
  <c r="L64" i="70"/>
  <c r="L63" i="70"/>
  <c r="L62" i="70"/>
  <c r="L61" i="70"/>
  <c r="L60" i="70"/>
  <c r="L59" i="70"/>
  <c r="L58" i="70"/>
  <c r="L57" i="70"/>
  <c r="L56" i="70"/>
  <c r="L55" i="70"/>
  <c r="L54" i="70"/>
  <c r="L53" i="70"/>
  <c r="L52" i="70"/>
  <c r="L51" i="70"/>
  <c r="L50" i="70"/>
  <c r="L49" i="70"/>
  <c r="L48" i="70"/>
  <c r="L47" i="70"/>
  <c r="L46" i="70"/>
  <c r="L45" i="70"/>
  <c r="L44" i="70"/>
  <c r="L43" i="70"/>
  <c r="L42" i="70"/>
  <c r="L41" i="70"/>
  <c r="L40" i="70"/>
  <c r="L39" i="70"/>
  <c r="L38" i="70"/>
  <c r="L37" i="70"/>
  <c r="L36" i="70"/>
  <c r="L35" i="70"/>
  <c r="L34" i="70"/>
  <c r="L33" i="70"/>
  <c r="L32" i="70"/>
  <c r="L31" i="70"/>
  <c r="L30" i="70"/>
  <c r="L29" i="70"/>
  <c r="L28" i="70"/>
  <c r="L27" i="70"/>
  <c r="L26" i="70"/>
  <c r="L25" i="70"/>
  <c r="L24" i="70"/>
  <c r="L23" i="70"/>
  <c r="L22" i="70"/>
  <c r="L21" i="70"/>
  <c r="L20" i="70"/>
  <c r="L19" i="70"/>
  <c r="L18" i="70"/>
  <c r="L17" i="70"/>
  <c r="L16" i="70"/>
  <c r="L15" i="70"/>
  <c r="L13" i="70"/>
  <c r="L11" i="70"/>
  <c r="L10" i="70"/>
  <c r="L9" i="70"/>
  <c r="L8" i="70"/>
  <c r="L7" i="70"/>
  <c r="L6" i="70"/>
  <c r="L5" i="70"/>
  <c r="K56" i="69"/>
  <c r="K55" i="69"/>
  <c r="K54" i="69"/>
  <c r="K53" i="69"/>
  <c r="K52" i="69"/>
  <c r="K51" i="69"/>
  <c r="K50" i="69"/>
  <c r="K49" i="69"/>
  <c r="K48" i="69"/>
  <c r="K47" i="69"/>
  <c r="K46" i="69"/>
  <c r="K45" i="69"/>
  <c r="K44" i="69"/>
  <c r="K43" i="69"/>
  <c r="K42" i="69"/>
  <c r="K41" i="69"/>
  <c r="K40" i="69"/>
  <c r="K39" i="69"/>
  <c r="K38" i="69"/>
  <c r="K37" i="69"/>
  <c r="K36" i="69"/>
  <c r="K35" i="69"/>
  <c r="K34" i="69"/>
  <c r="K33" i="69"/>
  <c r="K27" i="69"/>
  <c r="K26" i="69"/>
  <c r="K25" i="69"/>
  <c r="K24" i="69"/>
  <c r="K23" i="69"/>
  <c r="K22" i="69"/>
  <c r="K21" i="69"/>
  <c r="K20" i="69"/>
  <c r="K19" i="69"/>
  <c r="K18" i="69"/>
  <c r="K17" i="69"/>
  <c r="K16" i="69"/>
  <c r="K15" i="69"/>
  <c r="K14" i="69"/>
  <c r="K13" i="69"/>
  <c r="K12" i="69"/>
  <c r="K11" i="69"/>
  <c r="K10" i="69"/>
  <c r="K9" i="69"/>
  <c r="K8" i="69"/>
  <c r="K7" i="69"/>
  <c r="K6" i="69"/>
  <c r="K5" i="69"/>
  <c r="K32" i="69"/>
  <c r="K88" i="68"/>
  <c r="I50" i="34"/>
  <c r="I48" i="34"/>
  <c r="I46" i="34"/>
  <c r="I44" i="34"/>
  <c r="I42" i="34"/>
  <c r="I40" i="34"/>
  <c r="I38" i="34"/>
  <c r="I36" i="34"/>
  <c r="I34" i="34"/>
  <c r="I46" i="27"/>
  <c r="I44" i="27"/>
  <c r="I38" i="27"/>
  <c r="I36" i="27"/>
  <c r="I30" i="27"/>
  <c r="I28" i="27"/>
  <c r="J48" i="20"/>
  <c r="J40" i="20"/>
  <c r="J38" i="20"/>
  <c r="J34" i="20"/>
  <c r="K30" i="20"/>
  <c r="K50" i="6"/>
  <c r="J50" i="6"/>
  <c r="J48" i="6"/>
  <c r="K44" i="6"/>
  <c r="J44" i="6"/>
  <c r="J42" i="6"/>
  <c r="K40" i="6"/>
  <c r="K38" i="6"/>
  <c r="I36" i="6"/>
  <c r="K34" i="6"/>
  <c r="J34" i="6"/>
  <c r="J32" i="6"/>
  <c r="I31" i="6"/>
  <c r="K30" i="6"/>
  <c r="J29" i="6"/>
  <c r="K28" i="6"/>
  <c r="J28" i="6"/>
  <c r="J27" i="6"/>
  <c r="I27" i="6"/>
  <c r="J50" i="41"/>
  <c r="J49" i="41"/>
  <c r="J48" i="41"/>
  <c r="J47" i="41"/>
  <c r="J46" i="41"/>
  <c r="J45" i="41"/>
  <c r="J44" i="41"/>
  <c r="J43" i="41"/>
  <c r="J42" i="41"/>
  <c r="J41" i="41"/>
  <c r="J40" i="41"/>
  <c r="J39" i="41"/>
  <c r="J38" i="41"/>
  <c r="J37" i="41"/>
  <c r="J36" i="41"/>
  <c r="J35" i="41"/>
  <c r="J34" i="41"/>
  <c r="J33" i="41"/>
  <c r="J32" i="41"/>
  <c r="J31" i="41"/>
  <c r="J30" i="41"/>
  <c r="J29" i="41"/>
  <c r="J28" i="41"/>
  <c r="J27" i="41"/>
  <c r="L99" i="40"/>
  <c r="J73" i="39"/>
  <c r="K75" i="18"/>
  <c r="K73" i="18"/>
  <c r="J73" i="18"/>
  <c r="K60" i="11"/>
  <c r="J60" i="11"/>
  <c r="K75" i="11"/>
  <c r="J75" i="11"/>
  <c r="K76" i="4"/>
  <c r="J76" i="4"/>
  <c r="I76" i="4"/>
  <c r="Q83" i="83"/>
  <c r="Q75" i="83"/>
  <c r="Q74" i="83"/>
  <c r="Q71" i="83"/>
  <c r="Q67" i="83"/>
  <c r="Q66" i="83"/>
  <c r="Q65" i="83"/>
  <c r="Q64" i="83"/>
  <c r="Q63" i="83"/>
  <c r="Q59" i="83"/>
  <c r="Q57" i="83"/>
  <c r="Q56" i="83"/>
  <c r="Q55" i="83"/>
  <c r="Q52" i="83"/>
  <c r="Q51" i="83"/>
  <c r="Q49" i="83"/>
  <c r="Q42" i="83"/>
  <c r="Q41" i="83"/>
  <c r="Q39" i="83"/>
  <c r="Q35" i="83"/>
  <c r="Q34" i="83"/>
  <c r="Q33" i="83"/>
  <c r="Q32" i="83"/>
  <c r="Q31" i="83"/>
  <c r="Q27" i="83"/>
  <c r="Q25" i="83"/>
  <c r="Q24" i="83"/>
  <c r="Q23" i="83"/>
  <c r="Q20" i="83"/>
  <c r="Q19" i="83"/>
  <c r="Q17" i="83"/>
  <c r="Q16" i="83"/>
  <c r="Q15" i="83"/>
  <c r="Q10" i="83"/>
  <c r="Q9" i="83"/>
  <c r="Q7" i="83"/>
  <c r="Z67" i="82"/>
  <c r="Z64" i="82"/>
  <c r="Z58" i="82"/>
  <c r="Z56" i="82"/>
  <c r="Z50" i="82"/>
  <c r="Z48" i="82"/>
  <c r="Z31" i="82"/>
  <c r="Z29" i="82"/>
  <c r="Z21" i="82"/>
  <c r="Z49" i="82" l="1"/>
  <c r="Z27" i="82"/>
  <c r="Z75" i="82"/>
  <c r="Z55" i="82"/>
  <c r="Z28" i="82"/>
  <c r="Z65" i="82"/>
  <c r="Z57" i="82"/>
  <c r="Z30" i="82"/>
  <c r="Z63" i="82"/>
  <c r="Z47" i="82"/>
  <c r="Z26" i="82"/>
  <c r="Z74" i="82"/>
  <c r="Z62" i="82"/>
  <c r="Z54" i="82"/>
  <c r="Z46" i="82"/>
  <c r="Z73" i="82"/>
  <c r="Z61" i="82"/>
  <c r="Z53" i="82"/>
  <c r="Z45" i="82"/>
  <c r="Z25" i="82"/>
  <c r="Z72" i="82"/>
  <c r="Z60" i="82"/>
  <c r="Z52" i="82"/>
  <c r="Z44" i="82"/>
  <c r="Z59" i="82"/>
  <c r="Z51" i="82"/>
  <c r="Z43" i="82"/>
  <c r="O88" i="83"/>
  <c r="Q5" i="83"/>
  <c r="Q78" i="83"/>
  <c r="Q68" i="83"/>
  <c r="Q60" i="83"/>
  <c r="Q44" i="83"/>
  <c r="Q36" i="83"/>
  <c r="Q28" i="83"/>
  <c r="Q12" i="83"/>
  <c r="Q77" i="83"/>
  <c r="Q43" i="83"/>
  <c r="Q11" i="83"/>
  <c r="Q81" i="83"/>
  <c r="Q84" i="83"/>
  <c r="Q58" i="83"/>
  <c r="Q50" i="83"/>
  <c r="Q26" i="83"/>
  <c r="Q18" i="83"/>
  <c r="Q47" i="83"/>
  <c r="Q82" i="83"/>
  <c r="Q72" i="83"/>
  <c r="Q48" i="83"/>
  <c r="Q40" i="83"/>
  <c r="K89" i="83"/>
  <c r="Q8" i="83"/>
  <c r="J34" i="13"/>
  <c r="N24" i="2"/>
  <c r="J50" i="13"/>
  <c r="M48" i="2"/>
  <c r="M24" i="2"/>
  <c r="Q46" i="83"/>
  <c r="Q45" i="83"/>
  <c r="O48" i="2"/>
  <c r="O24" i="2"/>
  <c r="L48" i="2"/>
  <c r="L24" i="2"/>
  <c r="Q54" i="83"/>
  <c r="Q38" i="83"/>
  <c r="Q6" i="83"/>
  <c r="J46" i="13"/>
  <c r="Z66" i="82"/>
  <c r="Q70" i="83"/>
  <c r="Q69" i="83"/>
  <c r="Q61" i="83"/>
  <c r="Q53" i="83"/>
  <c r="Q37" i="83"/>
  <c r="Q29" i="83"/>
  <c r="Q21" i="83"/>
  <c r="Q80" i="83"/>
  <c r="Q62" i="83"/>
  <c r="Q22" i="83"/>
  <c r="Q30" i="83"/>
  <c r="Q79" i="83"/>
  <c r="N26" i="2"/>
  <c r="N23" i="2"/>
  <c r="N12" i="2"/>
  <c r="N48" i="2"/>
  <c r="N11" i="2"/>
  <c r="N46" i="2"/>
  <c r="L82" i="85"/>
  <c r="I46" i="55"/>
  <c r="I29" i="55"/>
  <c r="I38" i="55"/>
  <c r="I47" i="55"/>
  <c r="I30" i="55"/>
  <c r="I39" i="55"/>
  <c r="I48" i="55"/>
  <c r="I37" i="55"/>
  <c r="I31" i="55"/>
  <c r="I40" i="55"/>
  <c r="I50" i="55"/>
  <c r="I32" i="55"/>
  <c r="I42" i="55"/>
  <c r="I28" i="55"/>
  <c r="I43" i="55"/>
  <c r="I44" i="55"/>
  <c r="I35" i="55"/>
  <c r="I27" i="55"/>
  <c r="O3" i="22"/>
  <c r="K46" i="20"/>
  <c r="J36" i="20"/>
  <c r="J32" i="20"/>
  <c r="J50" i="20"/>
  <c r="I27" i="13"/>
  <c r="K48" i="6"/>
  <c r="J42" i="20"/>
  <c r="L54" i="2"/>
  <c r="L50" i="2"/>
  <c r="L49" i="2"/>
  <c r="O53" i="2"/>
  <c r="K53" i="2"/>
  <c r="M53" i="2"/>
  <c r="M54" i="2"/>
  <c r="M50" i="2"/>
  <c r="M49" i="2"/>
  <c r="K54" i="2"/>
  <c r="K50" i="2"/>
  <c r="K49" i="2"/>
  <c r="O54" i="2"/>
  <c r="O49" i="2"/>
  <c r="O50" i="2"/>
  <c r="N53" i="2"/>
  <c r="N54" i="2"/>
  <c r="N49" i="2"/>
  <c r="N50" i="2"/>
  <c r="L53" i="2"/>
  <c r="O47" i="2"/>
  <c r="K11" i="2"/>
  <c r="K12" i="2"/>
  <c r="M47" i="2"/>
  <c r="K16" i="2"/>
  <c r="K47" i="2"/>
  <c r="K22" i="2"/>
  <c r="K23" i="2"/>
  <c r="K46" i="2"/>
  <c r="K26" i="2"/>
  <c r="K24" i="2"/>
  <c r="N47" i="2"/>
  <c r="L47" i="2"/>
  <c r="J42" i="13"/>
  <c r="J33" i="6"/>
  <c r="K38" i="20"/>
  <c r="J31" i="6"/>
  <c r="K46" i="6"/>
  <c r="N8" i="43"/>
  <c r="J40" i="6"/>
  <c r="I32" i="6"/>
  <c r="J38" i="13"/>
  <c r="K36" i="20"/>
  <c r="J46" i="20"/>
  <c r="K34" i="20"/>
  <c r="J30" i="20"/>
  <c r="I42" i="27"/>
  <c r="I34" i="27"/>
  <c r="K101" i="54"/>
  <c r="I49" i="55"/>
  <c r="I41" i="55"/>
  <c r="I33" i="55"/>
  <c r="M59" i="57"/>
  <c r="M62" i="29"/>
  <c r="N18" i="43"/>
  <c r="I34" i="6"/>
  <c r="K32" i="20"/>
  <c r="K48" i="20"/>
  <c r="I42" i="6"/>
  <c r="I46" i="6"/>
  <c r="J28" i="20"/>
  <c r="J44" i="20"/>
  <c r="I32" i="27"/>
  <c r="I40" i="27"/>
  <c r="I48" i="27"/>
  <c r="O3" i="15"/>
  <c r="O6" i="22"/>
  <c r="O17" i="15"/>
  <c r="K28" i="20"/>
  <c r="K44" i="20"/>
  <c r="K50" i="20"/>
  <c r="K40" i="20"/>
  <c r="O62" i="22"/>
  <c r="I30" i="6"/>
  <c r="O59" i="15"/>
  <c r="O49" i="15"/>
  <c r="O15" i="15"/>
  <c r="O7" i="15"/>
  <c r="O8" i="15"/>
  <c r="O7" i="22"/>
  <c r="O17" i="22"/>
  <c r="L7" i="18"/>
  <c r="O18" i="22"/>
  <c r="O58" i="15"/>
  <c r="N66" i="43"/>
  <c r="N15" i="43"/>
  <c r="N73" i="43"/>
  <c r="N47" i="9"/>
  <c r="Q87" i="3"/>
  <c r="Q88" i="3"/>
  <c r="L62" i="4"/>
  <c r="O62" i="8"/>
  <c r="O16" i="15"/>
  <c r="L59" i="18"/>
  <c r="N62" i="43"/>
  <c r="N75" i="5"/>
  <c r="O15" i="22"/>
  <c r="Q89" i="3"/>
  <c r="Q90" i="3"/>
  <c r="O63" i="8"/>
  <c r="R65" i="80"/>
  <c r="J59" i="25"/>
  <c r="O65" i="8"/>
  <c r="O57" i="15"/>
  <c r="O18" i="15"/>
  <c r="I47" i="20"/>
  <c r="O16" i="22"/>
  <c r="L4" i="58"/>
  <c r="Q91" i="3"/>
  <c r="M76" i="40"/>
  <c r="M66" i="29"/>
  <c r="M74" i="40"/>
  <c r="R39" i="80"/>
  <c r="R55" i="80"/>
  <c r="R73" i="80"/>
  <c r="R75" i="80"/>
  <c r="R77" i="80"/>
  <c r="R28" i="80"/>
  <c r="R33" i="80"/>
  <c r="M64" i="57"/>
  <c r="M63" i="57"/>
  <c r="M61" i="57"/>
  <c r="N71" i="43"/>
  <c r="N16" i="43"/>
  <c r="N68" i="43"/>
  <c r="N17" i="43"/>
  <c r="O63" i="22"/>
  <c r="O4" i="15"/>
  <c r="I29" i="6"/>
  <c r="K36" i="6"/>
  <c r="K32" i="6"/>
  <c r="J46" i="6"/>
  <c r="I38" i="6"/>
  <c r="J30" i="6"/>
  <c r="I33" i="6"/>
  <c r="I48" i="6"/>
  <c r="I40" i="6"/>
  <c r="I44" i="6"/>
  <c r="K42" i="6"/>
  <c r="J36" i="6"/>
  <c r="I28" i="6"/>
  <c r="J38" i="6"/>
  <c r="J48" i="13"/>
  <c r="P9" i="2"/>
  <c r="O5" i="22"/>
  <c r="R82" i="80"/>
  <c r="O5" i="15"/>
  <c r="O3" i="8"/>
  <c r="I28" i="13"/>
  <c r="I30" i="13"/>
  <c r="I32" i="13"/>
  <c r="I36" i="13"/>
  <c r="I40" i="13"/>
  <c r="I44" i="13"/>
  <c r="I48" i="13"/>
  <c r="J28" i="13"/>
  <c r="J30" i="13"/>
  <c r="J32" i="13"/>
  <c r="I34" i="13"/>
  <c r="J36" i="13"/>
  <c r="I38" i="13"/>
  <c r="J40" i="13"/>
  <c r="I42" i="13"/>
  <c r="J44" i="13"/>
  <c r="I46" i="13"/>
  <c r="K28" i="13"/>
  <c r="K30" i="13"/>
  <c r="K32" i="13"/>
  <c r="K34" i="13"/>
  <c r="K36" i="13"/>
  <c r="K38" i="13"/>
  <c r="K40" i="13"/>
  <c r="K42" i="13"/>
  <c r="K44" i="13"/>
  <c r="K46" i="13"/>
  <c r="K48" i="13"/>
  <c r="O51" i="8"/>
  <c r="J27" i="20"/>
  <c r="R91" i="80"/>
  <c r="R89" i="80"/>
  <c r="R87" i="80"/>
  <c r="R81" i="80"/>
  <c r="R76" i="80"/>
  <c r="R74" i="80"/>
  <c r="R70" i="80"/>
  <c r="R68" i="80"/>
  <c r="R66" i="80"/>
  <c r="R64" i="80"/>
  <c r="R62" i="80"/>
  <c r="R60" i="80"/>
  <c r="R56" i="80"/>
  <c r="R54" i="80"/>
  <c r="R49" i="80"/>
  <c r="R47" i="80"/>
  <c r="R42" i="80"/>
  <c r="R40" i="80"/>
  <c r="R38" i="80"/>
  <c r="R36" i="80"/>
  <c r="R34" i="80"/>
  <c r="R27" i="80"/>
  <c r="O6" i="15"/>
  <c r="L16" i="2"/>
  <c r="O16" i="2"/>
  <c r="I35" i="6"/>
  <c r="J35" i="6"/>
  <c r="P89" i="83"/>
  <c r="N84" i="9"/>
  <c r="N82" i="16"/>
  <c r="N86" i="16"/>
  <c r="N98" i="16"/>
  <c r="N84" i="23"/>
  <c r="N96" i="23"/>
  <c r="L82" i="30"/>
  <c r="L86" i="30"/>
  <c r="L98" i="30"/>
  <c r="L53" i="58"/>
  <c r="L54" i="58"/>
  <c r="L55" i="58"/>
  <c r="L56" i="58"/>
  <c r="L57" i="58"/>
  <c r="L58" i="58"/>
  <c r="L61" i="58"/>
  <c r="L62" i="58"/>
  <c r="L63" i="58"/>
  <c r="L64" i="58"/>
  <c r="O21" i="79"/>
  <c r="N76" i="9"/>
  <c r="N77" i="9"/>
  <c r="N96" i="9"/>
  <c r="L91" i="26"/>
  <c r="L93" i="26"/>
  <c r="L95" i="26"/>
  <c r="L97" i="26"/>
  <c r="R44" i="80"/>
  <c r="R45" i="80"/>
  <c r="R57" i="80"/>
  <c r="R58" i="80"/>
  <c r="R71" i="80"/>
  <c r="R72" i="80"/>
  <c r="R84" i="80"/>
  <c r="R85" i="80"/>
  <c r="Z16" i="82"/>
  <c r="N82" i="9"/>
  <c r="N86" i="9"/>
  <c r="N98" i="9"/>
  <c r="M82" i="44"/>
  <c r="M84" i="44"/>
  <c r="M86" i="44"/>
  <c r="M96" i="44"/>
  <c r="M98" i="44"/>
  <c r="R43" i="80"/>
  <c r="O15" i="79"/>
  <c r="O22" i="79"/>
  <c r="R16" i="80"/>
  <c r="R17" i="80"/>
  <c r="R29" i="80"/>
  <c r="R30" i="80"/>
  <c r="O16" i="79"/>
  <c r="O23" i="79"/>
  <c r="O17" i="79"/>
  <c r="N16" i="2"/>
  <c r="N44" i="2"/>
  <c r="N45" i="2"/>
  <c r="M16" i="2"/>
  <c r="O4" i="8"/>
  <c r="L89" i="54"/>
  <c r="L90" i="54"/>
  <c r="L91" i="54"/>
  <c r="L92" i="54"/>
  <c r="L93" i="54"/>
  <c r="L94" i="54"/>
  <c r="L95" i="54"/>
  <c r="L96" i="54"/>
  <c r="L97" i="54"/>
  <c r="L98" i="54"/>
  <c r="N85" i="9"/>
  <c r="N97" i="9"/>
  <c r="N85" i="16"/>
  <c r="N97" i="16"/>
  <c r="N85" i="23"/>
  <c r="N97" i="23"/>
  <c r="N99" i="23"/>
  <c r="L83" i="30"/>
  <c r="L87" i="30"/>
  <c r="L99" i="30"/>
  <c r="O6" i="8"/>
  <c r="O7" i="8"/>
  <c r="L92" i="26"/>
  <c r="L94" i="26"/>
  <c r="L96" i="26"/>
  <c r="L98" i="26"/>
  <c r="N84" i="16"/>
  <c r="N96" i="16"/>
  <c r="N82" i="23"/>
  <c r="N86" i="23"/>
  <c r="N83" i="9"/>
  <c r="N87" i="9"/>
  <c r="N99" i="9"/>
  <c r="N83" i="16"/>
  <c r="N87" i="16"/>
  <c r="N99" i="16"/>
  <c r="N83" i="23"/>
  <c r="N87" i="23"/>
  <c r="N98" i="23"/>
  <c r="L84" i="30"/>
  <c r="L96" i="30"/>
  <c r="L85" i="30"/>
  <c r="L97" i="30"/>
  <c r="O5" i="8"/>
  <c r="M5" i="29"/>
  <c r="O52" i="22"/>
  <c r="O51" i="22"/>
  <c r="Z77" i="82"/>
  <c r="Z81" i="82"/>
  <c r="O53" i="22"/>
  <c r="Z79" i="82"/>
  <c r="Z76" i="82"/>
  <c r="Z78" i="82"/>
  <c r="Z80" i="82"/>
  <c r="Z82" i="82"/>
  <c r="Z15" i="82"/>
  <c r="M4" i="29"/>
  <c r="M6" i="29"/>
  <c r="J27" i="13"/>
  <c r="J29" i="13"/>
  <c r="J31" i="13"/>
  <c r="J33" i="13"/>
  <c r="J35" i="13"/>
  <c r="J37" i="13"/>
  <c r="J39" i="13"/>
  <c r="J41" i="13"/>
  <c r="J43" i="13"/>
  <c r="J45" i="13"/>
  <c r="L103" i="19"/>
  <c r="I29" i="27"/>
  <c r="I31" i="27"/>
  <c r="I33" i="27"/>
  <c r="I35" i="27"/>
  <c r="I37" i="27"/>
  <c r="I39" i="27"/>
  <c r="I41" i="27"/>
  <c r="I43" i="27"/>
  <c r="I45" i="27"/>
  <c r="I47" i="27"/>
  <c r="I28" i="34"/>
  <c r="I30" i="34"/>
  <c r="I32" i="34"/>
  <c r="M102" i="12"/>
  <c r="I37" i="6"/>
  <c r="J37" i="6"/>
  <c r="I39" i="6"/>
  <c r="J39" i="6"/>
  <c r="K50" i="86"/>
  <c r="K48" i="86"/>
  <c r="K46" i="86"/>
  <c r="K44" i="86"/>
  <c r="L43" i="86"/>
  <c r="K42" i="86"/>
  <c r="K40" i="86"/>
  <c r="K38" i="86"/>
  <c r="K36" i="86"/>
  <c r="K34" i="86"/>
  <c r="K32" i="86"/>
  <c r="K30" i="86"/>
  <c r="I41" i="6"/>
  <c r="J41" i="6"/>
  <c r="I43" i="6"/>
  <c r="J43" i="6"/>
  <c r="I45" i="6"/>
  <c r="J45" i="6"/>
  <c r="L101" i="12"/>
  <c r="J29" i="20"/>
  <c r="J31" i="20"/>
  <c r="J33" i="20"/>
  <c r="J35" i="20"/>
  <c r="J37" i="20"/>
  <c r="J39" i="20"/>
  <c r="J41" i="20"/>
  <c r="J43" i="20"/>
  <c r="J45" i="20"/>
  <c r="J47" i="20"/>
  <c r="K101" i="26"/>
  <c r="I29" i="34"/>
  <c r="I31" i="34"/>
  <c r="I33" i="34"/>
  <c r="I35" i="34"/>
  <c r="I37" i="34"/>
  <c r="I39" i="34"/>
  <c r="I41" i="34"/>
  <c r="I43" i="34"/>
  <c r="I45" i="34"/>
  <c r="K49" i="86"/>
  <c r="K47" i="86"/>
  <c r="K45" i="86"/>
  <c r="K43" i="86"/>
  <c r="K41" i="86"/>
  <c r="K39" i="86"/>
  <c r="K37" i="86"/>
  <c r="K35" i="86"/>
  <c r="K33" i="86"/>
  <c r="K31" i="86"/>
  <c r="Z17" i="82"/>
  <c r="Z18" i="82"/>
  <c r="Z22" i="82"/>
  <c r="Z23" i="82"/>
  <c r="I49" i="27"/>
  <c r="L9" i="18"/>
  <c r="L11" i="18"/>
  <c r="L15" i="18"/>
  <c r="L17" i="18"/>
  <c r="L24" i="18"/>
  <c r="L26" i="18"/>
  <c r="L28" i="18"/>
  <c r="L30" i="18"/>
  <c r="L32" i="18"/>
  <c r="L34" i="18"/>
  <c r="L36" i="18"/>
  <c r="L38" i="18"/>
  <c r="L40" i="18"/>
  <c r="L42" i="18"/>
  <c r="L44" i="18"/>
  <c r="L46" i="18"/>
  <c r="L48" i="18"/>
  <c r="L52" i="18"/>
  <c r="L54" i="18"/>
  <c r="L56" i="18"/>
  <c r="L61" i="18"/>
  <c r="L63" i="18"/>
  <c r="L67" i="18"/>
  <c r="L69" i="18"/>
  <c r="L71" i="18"/>
  <c r="J47" i="13"/>
  <c r="J49" i="13"/>
  <c r="M4" i="14"/>
  <c r="M6" i="14"/>
  <c r="M8" i="14"/>
  <c r="M10" i="14"/>
  <c r="M12" i="14"/>
  <c r="M14" i="14"/>
  <c r="M16" i="14"/>
  <c r="M18" i="14"/>
  <c r="M20" i="14"/>
  <c r="M22" i="14"/>
  <c r="M24" i="14"/>
  <c r="M26" i="14"/>
  <c r="M48" i="14"/>
  <c r="M66" i="14"/>
  <c r="M68" i="14"/>
  <c r="M70" i="14"/>
  <c r="M72" i="14"/>
  <c r="N5" i="19"/>
  <c r="N7" i="19"/>
  <c r="N21" i="19"/>
  <c r="N23" i="19"/>
  <c r="N33" i="19"/>
  <c r="N35" i="19"/>
  <c r="N41" i="19"/>
  <c r="N43" i="19"/>
  <c r="N53" i="19"/>
  <c r="N55" i="19"/>
  <c r="N61" i="19"/>
  <c r="N65" i="19"/>
  <c r="N69" i="19"/>
  <c r="N71" i="19"/>
  <c r="N80" i="19"/>
  <c r="N83" i="19"/>
  <c r="N94" i="19"/>
  <c r="N96" i="19"/>
  <c r="J49" i="20"/>
  <c r="M4" i="21"/>
  <c r="M6" i="21"/>
  <c r="M10" i="21"/>
  <c r="M12" i="21"/>
  <c r="M14" i="21"/>
  <c r="M16" i="21"/>
  <c r="M18" i="21"/>
  <c r="M42" i="21"/>
  <c r="M44" i="21"/>
  <c r="M46" i="21"/>
  <c r="M64" i="21"/>
  <c r="M66" i="21"/>
  <c r="M70" i="21"/>
  <c r="M74" i="21"/>
  <c r="M78" i="21"/>
  <c r="N3" i="23"/>
  <c r="N93" i="23"/>
  <c r="N95" i="23"/>
  <c r="N105" i="23"/>
  <c r="L28" i="26"/>
  <c r="L30" i="26"/>
  <c r="L32" i="26"/>
  <c r="L34" i="26"/>
  <c r="L38" i="26"/>
  <c r="L42" i="26"/>
  <c r="L44" i="26"/>
  <c r="L46" i="26"/>
  <c r="L48" i="26"/>
  <c r="L50" i="26"/>
  <c r="L54" i="26"/>
  <c r="L58" i="26"/>
  <c r="L60" i="26"/>
  <c r="L62" i="26"/>
  <c r="L66" i="26"/>
  <c r="L68" i="26"/>
  <c r="L76" i="26"/>
  <c r="L78" i="26"/>
  <c r="L81" i="26"/>
  <c r="L86" i="26"/>
  <c r="L88" i="26"/>
  <c r="I47" i="34"/>
  <c r="M40" i="57"/>
  <c r="M41" i="57"/>
  <c r="M44" i="57"/>
  <c r="M45" i="57"/>
  <c r="M46" i="57"/>
  <c r="M47" i="57"/>
  <c r="K86" i="73"/>
  <c r="J8" i="25"/>
  <c r="J10" i="25"/>
  <c r="J53" i="25"/>
  <c r="K71" i="39"/>
  <c r="M11" i="40"/>
  <c r="M13" i="40"/>
  <c r="M14" i="40"/>
  <c r="M15" i="40"/>
  <c r="M16" i="40"/>
  <c r="M17" i="40"/>
  <c r="M18" i="40"/>
  <c r="M19" i="40"/>
  <c r="M20" i="40"/>
  <c r="M21" i="40"/>
  <c r="M22" i="40"/>
  <c r="M23" i="40"/>
  <c r="M24" i="40"/>
  <c r="M25" i="40"/>
  <c r="M26" i="40"/>
  <c r="M27" i="40"/>
  <c r="M28" i="40"/>
  <c r="M29" i="40"/>
  <c r="M30" i="40"/>
  <c r="M31" i="40"/>
  <c r="M32" i="40"/>
  <c r="M33" i="40"/>
  <c r="M34" i="40"/>
  <c r="M35" i="40"/>
  <c r="M36" i="40"/>
  <c r="M37" i="40"/>
  <c r="M38" i="40"/>
  <c r="M39" i="40"/>
  <c r="M40" i="40"/>
  <c r="M41" i="40"/>
  <c r="M42" i="40"/>
  <c r="M43" i="40"/>
  <c r="M44" i="40"/>
  <c r="M45" i="40"/>
  <c r="M46" i="40"/>
  <c r="M47" i="40"/>
  <c r="M48" i="40"/>
  <c r="M49" i="40"/>
  <c r="M50" i="40"/>
  <c r="M51" i="40"/>
  <c r="M52" i="40"/>
  <c r="M53" i="40"/>
  <c r="M54" i="40"/>
  <c r="M55" i="40"/>
  <c r="M56" i="40"/>
  <c r="M57" i="40"/>
  <c r="M58" i="40"/>
  <c r="M59" i="40"/>
  <c r="M60" i="40"/>
  <c r="M61" i="40"/>
  <c r="M62" i="40"/>
  <c r="M63" i="40"/>
  <c r="M64" i="40"/>
  <c r="M65" i="40"/>
  <c r="M66" i="40"/>
  <c r="M67" i="40"/>
  <c r="M68" i="40"/>
  <c r="M69" i="40"/>
  <c r="M70" i="40"/>
  <c r="M72" i="40"/>
  <c r="M73" i="40"/>
  <c r="M78" i="40"/>
  <c r="M79" i="40"/>
  <c r="M81" i="40"/>
  <c r="M82" i="40"/>
  <c r="M83" i="40"/>
  <c r="M84" i="40"/>
  <c r="M85" i="40"/>
  <c r="M86" i="40"/>
  <c r="M87" i="40"/>
  <c r="M88" i="40"/>
  <c r="L3" i="42"/>
  <c r="L4" i="42"/>
  <c r="L5" i="42"/>
  <c r="L6" i="42"/>
  <c r="L7" i="42"/>
  <c r="L8" i="42"/>
  <c r="L9" i="42"/>
  <c r="L10" i="42"/>
  <c r="L11" i="42"/>
  <c r="L12" i="42"/>
  <c r="L13" i="42"/>
  <c r="L14" i="42"/>
  <c r="L15" i="42"/>
  <c r="L16" i="42"/>
  <c r="L17" i="42"/>
  <c r="L18" i="42"/>
  <c r="L19" i="42"/>
  <c r="L20" i="42"/>
  <c r="L21" i="42"/>
  <c r="L22" i="42"/>
  <c r="L23" i="42"/>
  <c r="L24" i="42"/>
  <c r="L25" i="42"/>
  <c r="L26" i="42"/>
  <c r="L27" i="42"/>
  <c r="L28" i="42"/>
  <c r="L29" i="42"/>
  <c r="L30" i="42"/>
  <c r="L31" i="42"/>
  <c r="L32" i="42"/>
  <c r="L33" i="42"/>
  <c r="L34" i="42"/>
  <c r="L35" i="42"/>
  <c r="L36" i="42"/>
  <c r="L37" i="42"/>
  <c r="L38" i="42"/>
  <c r="L39" i="42"/>
  <c r="L40" i="42"/>
  <c r="L41" i="42"/>
  <c r="L42" i="42"/>
  <c r="L43" i="42"/>
  <c r="L44" i="42"/>
  <c r="L45" i="42"/>
  <c r="L47" i="42"/>
  <c r="L48" i="42"/>
  <c r="L49" i="42"/>
  <c r="L50" i="42"/>
  <c r="L51" i="42"/>
  <c r="L52" i="42"/>
  <c r="L53" i="42"/>
  <c r="L54" i="42"/>
  <c r="L55" i="42"/>
  <c r="L56" i="42"/>
  <c r="L57" i="42"/>
  <c r="L58" i="42"/>
  <c r="L59" i="42"/>
  <c r="L60" i="42"/>
  <c r="L61" i="42"/>
  <c r="L62" i="42"/>
  <c r="L63" i="42"/>
  <c r="L64" i="42"/>
  <c r="L65" i="42"/>
  <c r="L66" i="42"/>
  <c r="L67" i="42"/>
  <c r="L68" i="42"/>
  <c r="L70" i="42"/>
  <c r="L71" i="42"/>
  <c r="L72" i="42"/>
  <c r="L73" i="42"/>
  <c r="L74" i="42"/>
  <c r="L75" i="42"/>
  <c r="L77" i="42"/>
  <c r="L78" i="42"/>
  <c r="M3" i="44"/>
  <c r="M4" i="44"/>
  <c r="M5" i="44"/>
  <c r="M6" i="44"/>
  <c r="M7" i="44"/>
  <c r="M8" i="44"/>
  <c r="M9" i="44"/>
  <c r="M10" i="44"/>
  <c r="M11" i="44"/>
  <c r="M12" i="44"/>
  <c r="M13" i="44"/>
  <c r="M14" i="44"/>
  <c r="M15" i="44"/>
  <c r="M16" i="44"/>
  <c r="M17" i="44"/>
  <c r="M18" i="44"/>
  <c r="M19" i="44"/>
  <c r="M20" i="44"/>
  <c r="M21" i="44"/>
  <c r="M22" i="44"/>
  <c r="M23" i="44"/>
  <c r="M24" i="44"/>
  <c r="M25" i="44"/>
  <c r="M26" i="44"/>
  <c r="M27" i="44"/>
  <c r="M28" i="44"/>
  <c r="M29" i="44"/>
  <c r="M30" i="44"/>
  <c r="M31" i="44"/>
  <c r="M32" i="44"/>
  <c r="M33" i="44"/>
  <c r="M34" i="44"/>
  <c r="M35" i="44"/>
  <c r="M36" i="44"/>
  <c r="M37" i="44"/>
  <c r="M38" i="44"/>
  <c r="M39" i="44"/>
  <c r="M40" i="44"/>
  <c r="M41" i="44"/>
  <c r="M42" i="44"/>
  <c r="M43" i="44"/>
  <c r="M44" i="44"/>
  <c r="M45" i="44"/>
  <c r="M47" i="44"/>
  <c r="M48" i="44"/>
  <c r="M49" i="44"/>
  <c r="M50" i="44"/>
  <c r="M51" i="44"/>
  <c r="M52" i="44"/>
  <c r="M53" i="44"/>
  <c r="M54" i="44"/>
  <c r="M55" i="44"/>
  <c r="M56" i="44"/>
  <c r="M57" i="44"/>
  <c r="M58" i="44"/>
  <c r="M59" i="44"/>
  <c r="M60" i="44"/>
  <c r="M61" i="44"/>
  <c r="M62" i="44"/>
  <c r="M64" i="44"/>
  <c r="M65" i="44"/>
  <c r="M66" i="44"/>
  <c r="M67" i="44"/>
  <c r="M68" i="44"/>
  <c r="M69" i="44"/>
  <c r="M70" i="44"/>
  <c r="M71" i="44"/>
  <c r="M72" i="44"/>
  <c r="M73" i="44"/>
  <c r="M74" i="44"/>
  <c r="M75" i="44"/>
  <c r="M78" i="44"/>
  <c r="M79" i="44"/>
  <c r="M80" i="44"/>
  <c r="M81" i="44"/>
  <c r="M88" i="44"/>
  <c r="M89" i="44"/>
  <c r="M90" i="44"/>
  <c r="M91" i="44"/>
  <c r="M92" i="44"/>
  <c r="M93" i="44"/>
  <c r="M94" i="44"/>
  <c r="M95" i="44"/>
  <c r="M100" i="44"/>
  <c r="M101" i="44"/>
  <c r="M102" i="44"/>
  <c r="M103" i="44"/>
  <c r="M104" i="44"/>
  <c r="M105" i="44"/>
  <c r="L3" i="45"/>
  <c r="L4" i="45"/>
  <c r="L5" i="45"/>
  <c r="L6" i="45"/>
  <c r="L7" i="45"/>
  <c r="L8" i="45"/>
  <c r="L9" i="45"/>
  <c r="L10" i="45"/>
  <c r="L11" i="45"/>
  <c r="L12" i="45"/>
  <c r="L13" i="45"/>
  <c r="L14" i="45"/>
  <c r="L15" i="45"/>
  <c r="L16" i="45"/>
  <c r="L17" i="45"/>
  <c r="L18" i="45"/>
  <c r="L19" i="45"/>
  <c r="L98" i="5"/>
  <c r="I47" i="6"/>
  <c r="J47" i="6"/>
  <c r="I49" i="6"/>
  <c r="J49" i="6"/>
  <c r="N83" i="74"/>
  <c r="N85" i="74"/>
  <c r="N81" i="74"/>
  <c r="N80" i="74"/>
  <c r="N79" i="74"/>
  <c r="N78" i="74"/>
  <c r="N77" i="74"/>
  <c r="N73" i="74"/>
  <c r="N71" i="74"/>
  <c r="N65" i="74"/>
  <c r="N25" i="74"/>
  <c r="N67" i="74"/>
  <c r="N68" i="74"/>
  <c r="N69" i="74"/>
  <c r="N91" i="23"/>
  <c r="N89" i="23"/>
  <c r="N81" i="23"/>
  <c r="N79" i="23"/>
  <c r="N75" i="23"/>
  <c r="N73" i="23"/>
  <c r="N71" i="23"/>
  <c r="N69" i="23"/>
  <c r="N67" i="23"/>
  <c r="N65" i="23"/>
  <c r="N62" i="23"/>
  <c r="N60" i="23"/>
  <c r="N58" i="23"/>
  <c r="N56" i="23"/>
  <c r="N54" i="23"/>
  <c r="N52" i="23"/>
  <c r="N50" i="23"/>
  <c r="N48" i="23"/>
  <c r="N44" i="23"/>
  <c r="N42" i="23"/>
  <c r="N40" i="23"/>
  <c r="N38" i="23"/>
  <c r="N36" i="23"/>
  <c r="N34" i="23"/>
  <c r="N32" i="23"/>
  <c r="N30" i="23"/>
  <c r="N28" i="23"/>
  <c r="N26" i="23"/>
  <c r="N24" i="23"/>
  <c r="N22" i="23"/>
  <c r="N20" i="23"/>
  <c r="N18" i="23"/>
  <c r="N16" i="23"/>
  <c r="N14" i="23"/>
  <c r="N12" i="23"/>
  <c r="N10" i="23"/>
  <c r="N8" i="23"/>
  <c r="N6" i="23"/>
  <c r="N4" i="23"/>
  <c r="L71" i="4"/>
  <c r="L73" i="4"/>
  <c r="L10" i="11"/>
  <c r="L12" i="11"/>
  <c r="L16" i="11"/>
  <c r="L18" i="11"/>
  <c r="L27" i="11"/>
  <c r="L29" i="11"/>
  <c r="L31" i="11"/>
  <c r="L33" i="11"/>
  <c r="L35" i="11"/>
  <c r="L37" i="11"/>
  <c r="L39" i="11"/>
  <c r="L41" i="11"/>
  <c r="L43" i="11"/>
  <c r="L45" i="11"/>
  <c r="L47" i="11"/>
  <c r="L49" i="11"/>
  <c r="L53" i="11"/>
  <c r="L55" i="11"/>
  <c r="L64" i="11"/>
  <c r="L66" i="11"/>
  <c r="L68" i="11"/>
  <c r="L70" i="11"/>
  <c r="L72" i="11"/>
  <c r="L8" i="18"/>
  <c r="L10" i="18"/>
  <c r="L14" i="18"/>
  <c r="L16" i="18"/>
  <c r="L25" i="18"/>
  <c r="L27" i="18"/>
  <c r="L29" i="18"/>
  <c r="L31" i="18"/>
  <c r="L33" i="18"/>
  <c r="L35" i="18"/>
  <c r="L37" i="18"/>
  <c r="L39" i="18"/>
  <c r="L41" i="18"/>
  <c r="L43" i="18"/>
  <c r="L45" i="18"/>
  <c r="L47" i="18"/>
  <c r="L51" i="18"/>
  <c r="L53" i="18"/>
  <c r="L55" i="18"/>
  <c r="L62" i="18"/>
  <c r="L64" i="18"/>
  <c r="L66" i="18"/>
  <c r="L68" i="18"/>
  <c r="L70" i="18"/>
  <c r="O60" i="22"/>
  <c r="J14" i="25"/>
  <c r="J16" i="25"/>
  <c r="J25" i="25"/>
  <c r="J27" i="25"/>
  <c r="J29" i="25"/>
  <c r="J31" i="25"/>
  <c r="J33" i="25"/>
  <c r="J35" i="25"/>
  <c r="J37" i="25"/>
  <c r="J39" i="25"/>
  <c r="J41" i="25"/>
  <c r="J43" i="25"/>
  <c r="J45" i="25"/>
  <c r="J47" i="25"/>
  <c r="J51" i="25"/>
  <c r="J55" i="25"/>
  <c r="J62" i="25"/>
  <c r="J64" i="25"/>
  <c r="J66" i="25"/>
  <c r="J68" i="25"/>
  <c r="J70" i="25"/>
  <c r="K7" i="39"/>
  <c r="K8" i="39"/>
  <c r="K9" i="39"/>
  <c r="K10" i="39"/>
  <c r="K11" i="39"/>
  <c r="K14" i="39"/>
  <c r="K15" i="39"/>
  <c r="K16" i="39"/>
  <c r="K17" i="39"/>
  <c r="K25" i="39"/>
  <c r="K26" i="39"/>
  <c r="K27" i="39"/>
  <c r="K28" i="39"/>
  <c r="K29" i="39"/>
  <c r="K30" i="39"/>
  <c r="K31" i="39"/>
  <c r="K32" i="39"/>
  <c r="K33" i="39"/>
  <c r="K34" i="39"/>
  <c r="K35" i="39"/>
  <c r="K36" i="39"/>
  <c r="K37" i="39"/>
  <c r="K38" i="39"/>
  <c r="K39" i="39"/>
  <c r="K40" i="39"/>
  <c r="K41" i="39"/>
  <c r="K42" i="39"/>
  <c r="K43" i="39"/>
  <c r="K44" i="39"/>
  <c r="K45" i="39"/>
  <c r="K46" i="39"/>
  <c r="K47" i="39"/>
  <c r="K48" i="39"/>
  <c r="K51" i="39"/>
  <c r="K52" i="39"/>
  <c r="K53" i="39"/>
  <c r="K54" i="39"/>
  <c r="K55" i="39"/>
  <c r="K56" i="39"/>
  <c r="K59" i="39"/>
  <c r="K61" i="39"/>
  <c r="K62" i="39"/>
  <c r="K63" i="39"/>
  <c r="K64" i="39"/>
  <c r="K66" i="39"/>
  <c r="K67" i="39"/>
  <c r="K68" i="39"/>
  <c r="K69" i="39"/>
  <c r="K70" i="39"/>
  <c r="M6" i="40"/>
  <c r="M7" i="40"/>
  <c r="M8" i="40"/>
  <c r="M9" i="40"/>
  <c r="M10" i="40"/>
  <c r="L20" i="45"/>
  <c r="L21" i="45"/>
  <c r="L22" i="45"/>
  <c r="L23" i="45"/>
  <c r="L24" i="45"/>
  <c r="L25" i="45"/>
  <c r="L26" i="45"/>
  <c r="L27" i="45"/>
  <c r="L28" i="45"/>
  <c r="L29" i="45"/>
  <c r="L30" i="45"/>
  <c r="L31" i="45"/>
  <c r="L32" i="45"/>
  <c r="L33" i="45"/>
  <c r="L34" i="45"/>
  <c r="L35" i="45"/>
  <c r="L36" i="45"/>
  <c r="P37" i="2"/>
  <c r="P39" i="2"/>
  <c r="P41" i="2"/>
  <c r="N7" i="5"/>
  <c r="N9" i="5"/>
  <c r="N11" i="5"/>
  <c r="N13" i="5"/>
  <c r="N15" i="5"/>
  <c r="N17" i="5"/>
  <c r="N19" i="5"/>
  <c r="N21" i="5"/>
  <c r="N23" i="5"/>
  <c r="N25" i="5"/>
  <c r="N27" i="5"/>
  <c r="N29" i="5"/>
  <c r="N31" i="5"/>
  <c r="N33" i="5"/>
  <c r="N35" i="5"/>
  <c r="N37" i="5"/>
  <c r="N39" i="5"/>
  <c r="N41" i="5"/>
  <c r="N43" i="5"/>
  <c r="N45" i="5"/>
  <c r="N47" i="5"/>
  <c r="N49" i="5"/>
  <c r="N51" i="5"/>
  <c r="N53" i="5"/>
  <c r="N55" i="5"/>
  <c r="N57" i="5"/>
  <c r="N59" i="5"/>
  <c r="N61" i="5"/>
  <c r="N63" i="5"/>
  <c r="N65" i="5"/>
  <c r="N67" i="5"/>
  <c r="N69" i="5"/>
  <c r="N73" i="5"/>
  <c r="N78" i="5"/>
  <c r="N81" i="5"/>
  <c r="N83" i="5"/>
  <c r="N85" i="5"/>
  <c r="N87" i="5"/>
  <c r="N92" i="5"/>
  <c r="M4" i="7"/>
  <c r="M6" i="7"/>
  <c r="M8" i="7"/>
  <c r="M10" i="7"/>
  <c r="M12" i="7"/>
  <c r="M14" i="7"/>
  <c r="M16" i="7"/>
  <c r="M18" i="7"/>
  <c r="M20" i="7"/>
  <c r="M22" i="7"/>
  <c r="M24" i="7"/>
  <c r="M26" i="7"/>
  <c r="M28" i="7"/>
  <c r="M30" i="7"/>
  <c r="M32" i="7"/>
  <c r="M34" i="7"/>
  <c r="M36" i="7"/>
  <c r="M38" i="7"/>
  <c r="M40" i="7"/>
  <c r="M42" i="7"/>
  <c r="M44" i="7"/>
  <c r="M48" i="7"/>
  <c r="M50" i="7"/>
  <c r="M52" i="7"/>
  <c r="M54" i="7"/>
  <c r="M56" i="7"/>
  <c r="M58" i="7"/>
  <c r="M60" i="7"/>
  <c r="M62" i="7"/>
  <c r="M64" i="7"/>
  <c r="M66" i="7"/>
  <c r="M68" i="7"/>
  <c r="M70" i="7"/>
  <c r="M72" i="7"/>
  <c r="M74" i="7"/>
  <c r="M78" i="7"/>
  <c r="N64" i="9"/>
  <c r="N66" i="9"/>
  <c r="N68" i="9"/>
  <c r="N70" i="9"/>
  <c r="N72" i="9"/>
  <c r="N74" i="9"/>
  <c r="N104" i="9"/>
  <c r="M27" i="10"/>
  <c r="M29" i="10"/>
  <c r="N5" i="12"/>
  <c r="N7" i="12"/>
  <c r="N9" i="12"/>
  <c r="N11" i="12"/>
  <c r="N13" i="12"/>
  <c r="N17" i="12"/>
  <c r="N19" i="12"/>
  <c r="N21" i="12"/>
  <c r="N23" i="12"/>
  <c r="N25" i="12"/>
  <c r="N27" i="12"/>
  <c r="N29" i="12"/>
  <c r="N31" i="12"/>
  <c r="N33" i="12"/>
  <c r="N35" i="12"/>
  <c r="N37" i="12"/>
  <c r="N39" i="12"/>
  <c r="N41" i="12"/>
  <c r="N43" i="12"/>
  <c r="N45" i="12"/>
  <c r="N47" i="12"/>
  <c r="N49" i="12"/>
  <c r="N51" i="12"/>
  <c r="N53" i="12"/>
  <c r="N55" i="12"/>
  <c r="N57" i="12"/>
  <c r="N59" i="12"/>
  <c r="N61" i="12"/>
  <c r="N63" i="12"/>
  <c r="N65" i="12"/>
  <c r="N67" i="12"/>
  <c r="N69" i="12"/>
  <c r="N71" i="12"/>
  <c r="N73" i="12"/>
  <c r="N75" i="12"/>
  <c r="N77" i="12"/>
  <c r="N80" i="12"/>
  <c r="N83" i="12"/>
  <c r="N85" i="12"/>
  <c r="N87" i="12"/>
  <c r="N89" i="12"/>
  <c r="N92" i="12"/>
  <c r="N94" i="12"/>
  <c r="N96" i="12"/>
  <c r="M28" i="14"/>
  <c r="M30" i="14"/>
  <c r="M32" i="14"/>
  <c r="M34" i="14"/>
  <c r="M36" i="14"/>
  <c r="M38" i="14"/>
  <c r="M40" i="14"/>
  <c r="M42" i="14"/>
  <c r="M44" i="14"/>
  <c r="M46" i="14"/>
  <c r="M50" i="14"/>
  <c r="M52" i="14"/>
  <c r="M54" i="14"/>
  <c r="M56" i="14"/>
  <c r="M58" i="14"/>
  <c r="M60" i="14"/>
  <c r="M62" i="14"/>
  <c r="M64" i="14"/>
  <c r="M74" i="14"/>
  <c r="M78" i="14"/>
  <c r="O34" i="15"/>
  <c r="O36" i="15"/>
  <c r="O38" i="15"/>
  <c r="O40" i="15"/>
  <c r="O42" i="15"/>
  <c r="O44" i="15"/>
  <c r="O46" i="15"/>
  <c r="O48" i="15"/>
  <c r="O64" i="15"/>
  <c r="O66" i="15"/>
  <c r="O68" i="15"/>
  <c r="O70" i="15"/>
  <c r="O72" i="15"/>
  <c r="O62" i="15"/>
  <c r="N3" i="16"/>
  <c r="N94" i="16"/>
  <c r="N100" i="16"/>
  <c r="N102" i="16"/>
  <c r="N104" i="16"/>
  <c r="M3" i="17"/>
  <c r="M5" i="17"/>
  <c r="M7" i="17"/>
  <c r="M9" i="17"/>
  <c r="M11" i="17"/>
  <c r="M13" i="17"/>
  <c r="M15" i="17"/>
  <c r="M17" i="17"/>
  <c r="M19" i="17"/>
  <c r="M21" i="17"/>
  <c r="M23" i="17"/>
  <c r="M25" i="17"/>
  <c r="M27" i="17"/>
  <c r="M29" i="17"/>
  <c r="M31" i="17"/>
  <c r="M33" i="17"/>
  <c r="M35" i="17"/>
  <c r="N3" i="19"/>
  <c r="N9" i="19"/>
  <c r="N11" i="19"/>
  <c r="N13" i="19"/>
  <c r="N17" i="19"/>
  <c r="N19" i="19"/>
  <c r="N25" i="19"/>
  <c r="N27" i="19"/>
  <c r="N29" i="19"/>
  <c r="N31" i="19"/>
  <c r="N37" i="19"/>
  <c r="N39" i="19"/>
  <c r="N45" i="19"/>
  <c r="N47" i="19"/>
  <c r="N49" i="19"/>
  <c r="N51" i="19"/>
  <c r="N57" i="19"/>
  <c r="N59" i="19"/>
  <c r="N63" i="19"/>
  <c r="N67" i="19"/>
  <c r="N73" i="19"/>
  <c r="N75" i="19"/>
  <c r="N77" i="19"/>
  <c r="N85" i="19"/>
  <c r="N87" i="19"/>
  <c r="N89" i="19"/>
  <c r="N98" i="19"/>
  <c r="M8" i="21"/>
  <c r="M20" i="21"/>
  <c r="M22" i="21"/>
  <c r="M24" i="21"/>
  <c r="M26" i="21"/>
  <c r="M28" i="21"/>
  <c r="M30" i="21"/>
  <c r="M32" i="21"/>
  <c r="M34" i="21"/>
  <c r="M36" i="21"/>
  <c r="M38" i="21"/>
  <c r="M40" i="21"/>
  <c r="M48" i="21"/>
  <c r="M50" i="21"/>
  <c r="M52" i="21"/>
  <c r="M54" i="21"/>
  <c r="M56" i="21"/>
  <c r="M58" i="21"/>
  <c r="M60" i="21"/>
  <c r="M62" i="21"/>
  <c r="M68" i="21"/>
  <c r="M72" i="21"/>
  <c r="O64" i="22"/>
  <c r="O66" i="22"/>
  <c r="O68" i="22"/>
  <c r="O70" i="22"/>
  <c r="O72" i="22"/>
  <c r="N101" i="23"/>
  <c r="N103" i="23"/>
  <c r="M4" i="24"/>
  <c r="M6" i="24"/>
  <c r="M8" i="24"/>
  <c r="M10" i="24"/>
  <c r="M12" i="24"/>
  <c r="M14" i="24"/>
  <c r="M16" i="24"/>
  <c r="M18" i="24"/>
  <c r="M20" i="24"/>
  <c r="M22" i="24"/>
  <c r="M24" i="24"/>
  <c r="M26" i="24"/>
  <c r="M28" i="24"/>
  <c r="M30" i="24"/>
  <c r="M32" i="24"/>
  <c r="M34" i="24"/>
  <c r="M36" i="24"/>
  <c r="L6" i="26"/>
  <c r="L8" i="26"/>
  <c r="L10" i="26"/>
  <c r="L14" i="26"/>
  <c r="L16" i="26"/>
  <c r="L18" i="26"/>
  <c r="L20" i="26"/>
  <c r="L22" i="26"/>
  <c r="L24" i="26"/>
  <c r="L26" i="26"/>
  <c r="L36" i="26"/>
  <c r="L40" i="26"/>
  <c r="L52" i="26"/>
  <c r="L56" i="26"/>
  <c r="L64" i="26"/>
  <c r="L70" i="26"/>
  <c r="L72" i="26"/>
  <c r="L74" i="26"/>
  <c r="L84" i="26"/>
  <c r="L90" i="26"/>
  <c r="K3" i="28"/>
  <c r="K5" i="28"/>
  <c r="K7" i="28"/>
  <c r="K9" i="28"/>
  <c r="K11" i="28"/>
  <c r="K13" i="28"/>
  <c r="K15" i="28"/>
  <c r="K17" i="28"/>
  <c r="K19" i="28"/>
  <c r="K21" i="28"/>
  <c r="K23" i="28"/>
  <c r="K25" i="28"/>
  <c r="K27" i="28"/>
  <c r="K29" i="28"/>
  <c r="K31" i="28"/>
  <c r="K33" i="28"/>
  <c r="K35" i="28"/>
  <c r="K37" i="28"/>
  <c r="K39" i="28"/>
  <c r="K41" i="28"/>
  <c r="K43" i="28"/>
  <c r="K45" i="28"/>
  <c r="K47" i="28"/>
  <c r="K49" i="28"/>
  <c r="K51" i="28"/>
  <c r="K53" i="28"/>
  <c r="K55" i="28"/>
  <c r="K57" i="28"/>
  <c r="K59" i="28"/>
  <c r="K61" i="28"/>
  <c r="K63" i="28"/>
  <c r="K65" i="28"/>
  <c r="K67" i="28"/>
  <c r="K71" i="28"/>
  <c r="K73" i="28"/>
  <c r="K75" i="28"/>
  <c r="K77" i="28"/>
  <c r="M16" i="29"/>
  <c r="M18" i="29"/>
  <c r="M60" i="29"/>
  <c r="M71" i="29"/>
  <c r="M73" i="29"/>
  <c r="L4" i="30"/>
  <c r="L6" i="30"/>
  <c r="L8" i="30"/>
  <c r="L10" i="30"/>
  <c r="L12" i="30"/>
  <c r="L14" i="30"/>
  <c r="L16" i="30"/>
  <c r="L18" i="30"/>
  <c r="L20" i="30"/>
  <c r="L22" i="30"/>
  <c r="L24" i="30"/>
  <c r="L26" i="30"/>
  <c r="L28" i="30"/>
  <c r="L30" i="30"/>
  <c r="L32" i="30"/>
  <c r="L34" i="30"/>
  <c r="L36" i="30"/>
  <c r="L38" i="30"/>
  <c r="L40" i="30"/>
  <c r="L42" i="30"/>
  <c r="L44" i="30"/>
  <c r="L48" i="30"/>
  <c r="L50" i="30"/>
  <c r="L52" i="30"/>
  <c r="L54" i="30"/>
  <c r="L56" i="30"/>
  <c r="L58" i="30"/>
  <c r="L60" i="30"/>
  <c r="L62" i="30"/>
  <c r="L65" i="30"/>
  <c r="L67" i="30"/>
  <c r="L69" i="30"/>
  <c r="L71" i="30"/>
  <c r="L73" i="30"/>
  <c r="L75" i="30"/>
  <c r="L79" i="30"/>
  <c r="L81" i="30"/>
  <c r="L89" i="30"/>
  <c r="L91" i="30"/>
  <c r="L93" i="30"/>
  <c r="L95" i="30"/>
  <c r="L101" i="30"/>
  <c r="L103" i="30"/>
  <c r="L105" i="30"/>
  <c r="I49" i="34"/>
  <c r="M34" i="57"/>
  <c r="M35" i="57"/>
  <c r="M36" i="57"/>
  <c r="M37" i="57"/>
  <c r="M38" i="57"/>
  <c r="M39" i="57"/>
  <c r="M42" i="57"/>
  <c r="M43" i="57"/>
  <c r="N35" i="16"/>
  <c r="N31" i="16"/>
  <c r="N27" i="16"/>
  <c r="N23" i="16"/>
  <c r="N19" i="16"/>
  <c r="N17" i="16"/>
  <c r="N13" i="16"/>
  <c r="N37" i="16"/>
  <c r="N33" i="16"/>
  <c r="N29" i="16"/>
  <c r="N25" i="16"/>
  <c r="N21" i="16"/>
  <c r="N15" i="16"/>
  <c r="N11" i="16"/>
  <c r="N9" i="16"/>
  <c r="N7" i="16"/>
  <c r="N5" i="16"/>
  <c r="K3" i="59"/>
  <c r="K29" i="6"/>
  <c r="K31" i="6"/>
  <c r="K33" i="6"/>
  <c r="K35" i="6"/>
  <c r="K37" i="6"/>
  <c r="K27" i="13"/>
  <c r="K27" i="20"/>
  <c r="N92" i="16"/>
  <c r="N80" i="16"/>
  <c r="N72" i="16"/>
  <c r="N68" i="16"/>
  <c r="N64" i="16"/>
  <c r="N59" i="16"/>
  <c r="N53" i="16"/>
  <c r="N49" i="16"/>
  <c r="N43" i="16"/>
  <c r="N91" i="16"/>
  <c r="N89" i="16"/>
  <c r="N81" i="16"/>
  <c r="N79" i="16"/>
  <c r="N75" i="16"/>
  <c r="N73" i="16"/>
  <c r="N71" i="16"/>
  <c r="N69" i="16"/>
  <c r="N67" i="16"/>
  <c r="N65" i="16"/>
  <c r="N62" i="16"/>
  <c r="N60" i="16"/>
  <c r="N58" i="16"/>
  <c r="N56" i="16"/>
  <c r="N54" i="16"/>
  <c r="N52" i="16"/>
  <c r="N50" i="16"/>
  <c r="N48" i="16"/>
  <c r="N44" i="16"/>
  <c r="N42" i="16"/>
  <c r="N40" i="16"/>
  <c r="N38" i="16"/>
  <c r="N36" i="16"/>
  <c r="N34" i="16"/>
  <c r="N32" i="16"/>
  <c r="N30" i="16"/>
  <c r="N28" i="16"/>
  <c r="N26" i="16"/>
  <c r="N24" i="16"/>
  <c r="N22" i="16"/>
  <c r="N20" i="16"/>
  <c r="N18" i="16"/>
  <c r="N16" i="16"/>
  <c r="N14" i="16"/>
  <c r="N12" i="16"/>
  <c r="N10" i="16"/>
  <c r="N8" i="16"/>
  <c r="N6" i="16"/>
  <c r="N4" i="16"/>
  <c r="N90" i="23"/>
  <c r="N88" i="23"/>
  <c r="N80" i="23"/>
  <c r="N78" i="23"/>
  <c r="N74" i="23"/>
  <c r="N72" i="23"/>
  <c r="N70" i="23"/>
  <c r="N68" i="23"/>
  <c r="N66" i="23"/>
  <c r="N64" i="23"/>
  <c r="N61" i="23"/>
  <c r="N59" i="23"/>
  <c r="N57" i="23"/>
  <c r="N55" i="23"/>
  <c r="N53" i="23"/>
  <c r="N51" i="23"/>
  <c r="N49" i="23"/>
  <c r="N47" i="23"/>
  <c r="N45" i="23"/>
  <c r="N43" i="23"/>
  <c r="N41" i="23"/>
  <c r="N39" i="23"/>
  <c r="N37" i="23"/>
  <c r="N35" i="23"/>
  <c r="N33" i="23"/>
  <c r="N31" i="23"/>
  <c r="N29" i="23"/>
  <c r="N27" i="23"/>
  <c r="N25" i="23"/>
  <c r="N23" i="23"/>
  <c r="N21" i="23"/>
  <c r="N19" i="23"/>
  <c r="N17" i="23"/>
  <c r="N15" i="23"/>
  <c r="N13" i="23"/>
  <c r="N11" i="23"/>
  <c r="N9" i="23"/>
  <c r="N7" i="23"/>
  <c r="N5" i="23"/>
  <c r="K3" i="31"/>
  <c r="K4" i="31"/>
  <c r="K6" i="31"/>
  <c r="K8" i="31"/>
  <c r="K10" i="31"/>
  <c r="K12" i="31"/>
  <c r="K14" i="31"/>
  <c r="K16" i="31"/>
  <c r="K18" i="31"/>
  <c r="K20" i="31"/>
  <c r="K22" i="31"/>
  <c r="K24" i="31"/>
  <c r="K26" i="31"/>
  <c r="K28" i="31"/>
  <c r="K30" i="31"/>
  <c r="K32" i="31"/>
  <c r="K34" i="31"/>
  <c r="K36" i="31"/>
  <c r="L10" i="4"/>
  <c r="L12" i="4"/>
  <c r="L14" i="4"/>
  <c r="L18" i="4"/>
  <c r="L20" i="4"/>
  <c r="L27" i="4"/>
  <c r="L29" i="4"/>
  <c r="L31" i="4"/>
  <c r="L33" i="4"/>
  <c r="L35" i="4"/>
  <c r="L37" i="4"/>
  <c r="L39" i="4"/>
  <c r="L41" i="4"/>
  <c r="L43" i="4"/>
  <c r="L45" i="4"/>
  <c r="L47" i="4"/>
  <c r="L49" i="4"/>
  <c r="L51" i="4"/>
  <c r="L55" i="4"/>
  <c r="L57" i="4"/>
  <c r="L59" i="4"/>
  <c r="L64" i="4"/>
  <c r="L66" i="4"/>
  <c r="L70" i="4"/>
  <c r="L72" i="4"/>
  <c r="L74" i="4"/>
  <c r="L9" i="11"/>
  <c r="L11" i="11"/>
  <c r="L13" i="11"/>
  <c r="L17" i="11"/>
  <c r="L19" i="11"/>
  <c r="L26" i="11"/>
  <c r="L28" i="11"/>
  <c r="L30" i="11"/>
  <c r="L32" i="11"/>
  <c r="L34" i="11"/>
  <c r="L36" i="11"/>
  <c r="L38" i="11"/>
  <c r="L40" i="11"/>
  <c r="L42" i="11"/>
  <c r="L44" i="11"/>
  <c r="L46" i="11"/>
  <c r="L48" i="11"/>
  <c r="L50" i="11"/>
  <c r="L54" i="11"/>
  <c r="L56" i="11"/>
  <c r="L58" i="11"/>
  <c r="L63" i="11"/>
  <c r="L65" i="11"/>
  <c r="L69" i="11"/>
  <c r="L71" i="11"/>
  <c r="L73" i="11"/>
  <c r="O35" i="22"/>
  <c r="O37" i="22"/>
  <c r="O39" i="22"/>
  <c r="O41" i="22"/>
  <c r="O43" i="22"/>
  <c r="O45" i="22"/>
  <c r="J7" i="25"/>
  <c r="J9" i="25"/>
  <c r="J11" i="25"/>
  <c r="J15" i="25"/>
  <c r="J17" i="25"/>
  <c r="J24" i="25"/>
  <c r="J26" i="25"/>
  <c r="J28" i="25"/>
  <c r="J30" i="25"/>
  <c r="J32" i="25"/>
  <c r="J34" i="25"/>
  <c r="J36" i="25"/>
  <c r="J38" i="25"/>
  <c r="J40" i="25"/>
  <c r="J42" i="25"/>
  <c r="J44" i="25"/>
  <c r="J46" i="25"/>
  <c r="J48" i="25"/>
  <c r="J52" i="25"/>
  <c r="J54" i="25"/>
  <c r="J56" i="25"/>
  <c r="J61" i="25"/>
  <c r="J63" i="25"/>
  <c r="J67" i="25"/>
  <c r="J69" i="25"/>
  <c r="J71" i="25"/>
  <c r="M41" i="29"/>
  <c r="M43" i="29"/>
  <c r="J7" i="53"/>
  <c r="J8" i="53"/>
  <c r="J9" i="53"/>
  <c r="J10" i="53"/>
  <c r="J11" i="53"/>
  <c r="J14" i="53"/>
  <c r="J15" i="53"/>
  <c r="J16" i="53"/>
  <c r="J17" i="53"/>
  <c r="J24" i="53"/>
  <c r="J25" i="53"/>
  <c r="J26" i="53"/>
  <c r="J27" i="53"/>
  <c r="J28" i="53"/>
  <c r="J29" i="53"/>
  <c r="J30" i="53"/>
  <c r="J31" i="53"/>
  <c r="J32" i="53"/>
  <c r="J33" i="53"/>
  <c r="J34" i="53"/>
  <c r="J35" i="53"/>
  <c r="J36" i="53"/>
  <c r="J37" i="53"/>
  <c r="J38" i="53"/>
  <c r="J39" i="53"/>
  <c r="J40" i="53"/>
  <c r="J43" i="53"/>
  <c r="J45" i="53"/>
  <c r="J47" i="53"/>
  <c r="J48" i="53"/>
  <c r="J49" i="53"/>
  <c r="J50" i="53"/>
  <c r="L6" i="54"/>
  <c r="L7" i="54"/>
  <c r="L8" i="54"/>
  <c r="L9" i="54"/>
  <c r="L10" i="54"/>
  <c r="L11" i="54"/>
  <c r="L13" i="54"/>
  <c r="L14" i="54"/>
  <c r="L15" i="54"/>
  <c r="L16" i="54"/>
  <c r="L17" i="54"/>
  <c r="L18" i="54"/>
  <c r="L19" i="54"/>
  <c r="L20" i="54"/>
  <c r="L21" i="54"/>
  <c r="L22" i="54"/>
  <c r="L23" i="54"/>
  <c r="L24" i="54"/>
  <c r="L25" i="54"/>
  <c r="L26" i="54"/>
  <c r="L27" i="54"/>
  <c r="L28" i="54"/>
  <c r="L29" i="54"/>
  <c r="L30" i="54"/>
  <c r="L31" i="54"/>
  <c r="L32" i="54"/>
  <c r="L33" i="54"/>
  <c r="L34" i="54"/>
  <c r="L35" i="54"/>
  <c r="L36" i="54"/>
  <c r="L37" i="54"/>
  <c r="L38" i="54"/>
  <c r="L39" i="54"/>
  <c r="L40" i="54"/>
  <c r="L41" i="54"/>
  <c r="L42" i="54"/>
  <c r="L43" i="54"/>
  <c r="L44" i="54"/>
  <c r="L45" i="54"/>
  <c r="L46" i="54"/>
  <c r="L47" i="54"/>
  <c r="L48" i="54"/>
  <c r="L49" i="54"/>
  <c r="L50" i="54"/>
  <c r="L51" i="54"/>
  <c r="L52" i="54"/>
  <c r="L53" i="54"/>
  <c r="L54" i="54"/>
  <c r="L55" i="54"/>
  <c r="L56" i="54"/>
  <c r="L57" i="54"/>
  <c r="L58" i="54"/>
  <c r="L59" i="54"/>
  <c r="L60" i="54"/>
  <c r="L61" i="54"/>
  <c r="L62" i="54"/>
  <c r="L63" i="54"/>
  <c r="L64" i="54"/>
  <c r="L65" i="54"/>
  <c r="L66" i="54"/>
  <c r="L67" i="54"/>
  <c r="L68" i="54"/>
  <c r="L69" i="54"/>
  <c r="L70" i="54"/>
  <c r="L72" i="54"/>
  <c r="L73" i="54"/>
  <c r="L74" i="54"/>
  <c r="L75" i="54"/>
  <c r="L76" i="54"/>
  <c r="L78" i="54"/>
  <c r="L79" i="54"/>
  <c r="L81" i="54"/>
  <c r="L82" i="54"/>
  <c r="L83" i="54"/>
  <c r="L84" i="54"/>
  <c r="L85" i="54"/>
  <c r="L86" i="54"/>
  <c r="L87" i="54"/>
  <c r="L88" i="54"/>
  <c r="K3" i="56"/>
  <c r="K4" i="56"/>
  <c r="K5" i="56"/>
  <c r="K6" i="56"/>
  <c r="K7" i="56"/>
  <c r="K8" i="56"/>
  <c r="K9" i="56"/>
  <c r="K10" i="56"/>
  <c r="K11" i="56"/>
  <c r="K12" i="56"/>
  <c r="K13" i="56"/>
  <c r="K14" i="56"/>
  <c r="K15" i="56"/>
  <c r="K16" i="56"/>
  <c r="K17" i="56"/>
  <c r="K18" i="56"/>
  <c r="K19" i="56"/>
  <c r="K20" i="56"/>
  <c r="K21" i="56"/>
  <c r="K22" i="56"/>
  <c r="K24" i="56"/>
  <c r="K25" i="56"/>
  <c r="K26" i="56"/>
  <c r="K27" i="56"/>
  <c r="K28" i="56"/>
  <c r="K29" i="56"/>
  <c r="K30" i="56"/>
  <c r="K31" i="56"/>
  <c r="K32" i="56"/>
  <c r="K33" i="56"/>
  <c r="K34" i="56"/>
  <c r="K35" i="56"/>
  <c r="K36" i="56"/>
  <c r="K37" i="56"/>
  <c r="K38" i="56"/>
  <c r="K39" i="56"/>
  <c r="K40" i="56"/>
  <c r="K41" i="56"/>
  <c r="K42" i="56"/>
  <c r="K44" i="56"/>
  <c r="K45" i="56"/>
  <c r="K46" i="56"/>
  <c r="N90" i="16"/>
  <c r="N88" i="16"/>
  <c r="N78" i="16"/>
  <c r="N74" i="16"/>
  <c r="N70" i="16"/>
  <c r="N66" i="16"/>
  <c r="N61" i="16"/>
  <c r="N57" i="16"/>
  <c r="N55" i="16"/>
  <c r="N51" i="16"/>
  <c r="N47" i="16"/>
  <c r="N45" i="16"/>
  <c r="N41" i="16"/>
  <c r="N39" i="16"/>
  <c r="N62" i="5"/>
  <c r="N64" i="5"/>
  <c r="N66" i="5"/>
  <c r="N68" i="5"/>
  <c r="N70" i="5"/>
  <c r="N72" i="5"/>
  <c r="N74" i="5"/>
  <c r="N76" i="5"/>
  <c r="N79" i="5"/>
  <c r="N82" i="5"/>
  <c r="N84" i="5"/>
  <c r="N86" i="5"/>
  <c r="N88" i="5"/>
  <c r="N89" i="5"/>
  <c r="N91" i="5"/>
  <c r="N93" i="5"/>
  <c r="N95" i="5"/>
  <c r="K39" i="6"/>
  <c r="K41" i="6"/>
  <c r="K43" i="6"/>
  <c r="K45" i="6"/>
  <c r="M61" i="7"/>
  <c r="M63" i="7"/>
  <c r="M65" i="7"/>
  <c r="M67" i="7"/>
  <c r="M71" i="7"/>
  <c r="M73" i="7"/>
  <c r="M77" i="7"/>
  <c r="O69" i="8"/>
  <c r="O71" i="8"/>
  <c r="O73" i="8"/>
  <c r="N4" i="9"/>
  <c r="N6" i="9"/>
  <c r="N8" i="9"/>
  <c r="N10" i="9"/>
  <c r="N12" i="9"/>
  <c r="N14" i="9"/>
  <c r="N16" i="9"/>
  <c r="N18" i="9"/>
  <c r="N20" i="9"/>
  <c r="N22" i="9"/>
  <c r="N24" i="9"/>
  <c r="N26" i="9"/>
  <c r="N28" i="9"/>
  <c r="N30" i="9"/>
  <c r="N32" i="9"/>
  <c r="N34" i="9"/>
  <c r="N36" i="9"/>
  <c r="N38" i="9"/>
  <c r="N40" i="9"/>
  <c r="N42" i="9"/>
  <c r="N44" i="9"/>
  <c r="N48" i="9"/>
  <c r="N50" i="9"/>
  <c r="N52" i="9"/>
  <c r="N54" i="9"/>
  <c r="N56" i="9"/>
  <c r="N58" i="9"/>
  <c r="N60" i="9"/>
  <c r="N62" i="9"/>
  <c r="N65" i="9"/>
  <c r="N67" i="9"/>
  <c r="N69" i="9"/>
  <c r="N71" i="9"/>
  <c r="N73" i="9"/>
  <c r="N75" i="9"/>
  <c r="N79" i="9"/>
  <c r="N81" i="9"/>
  <c r="N89" i="9"/>
  <c r="N91" i="9"/>
  <c r="N93" i="9"/>
  <c r="N95" i="9"/>
  <c r="N101" i="9"/>
  <c r="N103" i="9"/>
  <c r="N105" i="9"/>
  <c r="M4" i="10"/>
  <c r="M6" i="10"/>
  <c r="M8" i="10"/>
  <c r="M10" i="10"/>
  <c r="M12" i="10"/>
  <c r="M14" i="10"/>
  <c r="M16" i="10"/>
  <c r="M18" i="10"/>
  <c r="M20" i="10"/>
  <c r="M22" i="10"/>
  <c r="M24" i="10"/>
  <c r="L102" i="12"/>
  <c r="M101" i="12"/>
  <c r="N6" i="12"/>
  <c r="N8" i="12"/>
  <c r="K47" i="56"/>
  <c r="K48" i="56"/>
  <c r="K49" i="56"/>
  <c r="K51" i="56"/>
  <c r="K52" i="56"/>
  <c r="L5" i="58"/>
  <c r="L6" i="58"/>
  <c r="L7" i="58"/>
  <c r="L8" i="58"/>
  <c r="L9" i="58"/>
  <c r="L10" i="58"/>
  <c r="L11" i="58"/>
  <c r="L12" i="58"/>
  <c r="L13" i="58"/>
  <c r="L14" i="58"/>
  <c r="L15" i="58"/>
  <c r="L16" i="58"/>
  <c r="L17" i="58"/>
  <c r="L18" i="58"/>
  <c r="L19" i="58"/>
  <c r="L20" i="58"/>
  <c r="L21" i="58"/>
  <c r="L22" i="58"/>
  <c r="L23" i="58"/>
  <c r="L24" i="58"/>
  <c r="L25" i="58"/>
  <c r="L26" i="58"/>
  <c r="L27" i="58"/>
  <c r="L28" i="58"/>
  <c r="L29" i="58"/>
  <c r="L30" i="58"/>
  <c r="L31" i="58"/>
  <c r="L32" i="58"/>
  <c r="L33" i="58"/>
  <c r="L34" i="58"/>
  <c r="L35" i="58"/>
  <c r="L36" i="58"/>
  <c r="L37" i="58"/>
  <c r="L38" i="58"/>
  <c r="L39" i="58"/>
  <c r="L40" i="58"/>
  <c r="L41" i="58"/>
  <c r="L42" i="58"/>
  <c r="L43" i="58"/>
  <c r="L44" i="58"/>
  <c r="L45" i="58"/>
  <c r="L46" i="58"/>
  <c r="L47" i="58"/>
  <c r="L48" i="58"/>
  <c r="L51" i="58"/>
  <c r="L52" i="58"/>
  <c r="L59" i="58"/>
  <c r="L60" i="58"/>
  <c r="L65" i="58"/>
  <c r="L66" i="58"/>
  <c r="L67" i="58"/>
  <c r="L68" i="58"/>
  <c r="K4" i="59"/>
  <c r="K5" i="59"/>
  <c r="K6" i="59"/>
  <c r="K7" i="59"/>
  <c r="K8" i="59"/>
  <c r="K9" i="59"/>
  <c r="K10" i="59"/>
  <c r="K11" i="59"/>
  <c r="K12" i="59"/>
  <c r="K13" i="59"/>
  <c r="K14" i="59"/>
  <c r="K15" i="59"/>
  <c r="K16" i="59"/>
  <c r="K17" i="59"/>
  <c r="K20" i="59"/>
  <c r="N10" i="12"/>
  <c r="N12" i="12"/>
  <c r="N16" i="12"/>
  <c r="N18" i="12"/>
  <c r="N20" i="12"/>
  <c r="N22" i="12"/>
  <c r="N24" i="12"/>
  <c r="N26" i="12"/>
  <c r="N28" i="12"/>
  <c r="N30" i="12"/>
  <c r="N32" i="12"/>
  <c r="N34" i="12"/>
  <c r="N36" i="12"/>
  <c r="N38" i="12"/>
  <c r="N40" i="12"/>
  <c r="N42" i="12"/>
  <c r="N44" i="12"/>
  <c r="N46" i="12"/>
  <c r="N48" i="12"/>
  <c r="N50" i="12"/>
  <c r="N52" i="12"/>
  <c r="N54" i="12"/>
  <c r="N56" i="12"/>
  <c r="N58" i="12"/>
  <c r="N60" i="12"/>
  <c r="N62" i="12"/>
  <c r="N64" i="12"/>
  <c r="N66" i="12"/>
  <c r="N68" i="12"/>
  <c r="N70" i="12"/>
  <c r="N72" i="12"/>
  <c r="N74" i="12"/>
  <c r="N76" i="12"/>
  <c r="N78" i="12"/>
  <c r="N81" i="12"/>
  <c r="N84" i="12"/>
  <c r="N86" i="12"/>
  <c r="N88" i="12"/>
  <c r="N90" i="12"/>
  <c r="N91" i="12"/>
  <c r="N93" i="12"/>
  <c r="N95" i="12"/>
  <c r="N97" i="12"/>
  <c r="I29" i="13"/>
  <c r="K29" i="13"/>
  <c r="I31" i="13"/>
  <c r="K31" i="13"/>
  <c r="I33" i="13"/>
  <c r="K33" i="13"/>
  <c r="I35" i="13"/>
  <c r="K35" i="13"/>
  <c r="I37" i="13"/>
  <c r="K37" i="13"/>
  <c r="I39" i="13"/>
  <c r="K39" i="13"/>
  <c r="I41" i="13"/>
  <c r="K41" i="13"/>
  <c r="I43" i="13"/>
  <c r="K43" i="13"/>
  <c r="I45" i="13"/>
  <c r="K45" i="13"/>
  <c r="I47" i="13"/>
  <c r="K47" i="13"/>
  <c r="I49" i="13"/>
  <c r="K49" i="13"/>
  <c r="M3" i="14"/>
  <c r="M5" i="14"/>
  <c r="M7" i="14"/>
  <c r="M9" i="14"/>
  <c r="M11" i="14"/>
  <c r="M13" i="14"/>
  <c r="M15" i="14"/>
  <c r="M17" i="14"/>
  <c r="M19" i="14"/>
  <c r="M21" i="14"/>
  <c r="M23" i="14"/>
  <c r="M25" i="14"/>
  <c r="M27" i="14"/>
  <c r="M29" i="14"/>
  <c r="M31" i="14"/>
  <c r="M33" i="14"/>
  <c r="M35" i="14"/>
  <c r="M37" i="14"/>
  <c r="M39" i="14"/>
  <c r="M41" i="14"/>
  <c r="M43" i="14"/>
  <c r="M45" i="14"/>
  <c r="M47" i="14"/>
  <c r="M49" i="14"/>
  <c r="M51" i="14"/>
  <c r="M53" i="14"/>
  <c r="M55" i="14"/>
  <c r="M57" i="14"/>
  <c r="M59" i="14"/>
  <c r="M61" i="14"/>
  <c r="M63" i="14"/>
  <c r="M65" i="14"/>
  <c r="M67" i="14"/>
  <c r="M69" i="14"/>
  <c r="M71" i="14"/>
  <c r="M73" i="14"/>
  <c r="M75" i="14"/>
  <c r="M77" i="14"/>
  <c r="O69" i="15"/>
  <c r="O71" i="15"/>
  <c r="O73" i="15"/>
  <c r="N93" i="16"/>
  <c r="N95" i="16"/>
  <c r="N101" i="16"/>
  <c r="N103" i="16"/>
  <c r="N105" i="16"/>
  <c r="M4" i="17"/>
  <c r="M6" i="17"/>
  <c r="M8" i="17"/>
  <c r="M10" i="17"/>
  <c r="M12" i="17"/>
  <c r="M14" i="17"/>
  <c r="M16" i="17"/>
  <c r="M18" i="17"/>
  <c r="M20" i="17"/>
  <c r="M22" i="17"/>
  <c r="M24" i="17"/>
  <c r="M26" i="17"/>
  <c r="M28" i="17"/>
  <c r="M30" i="17"/>
  <c r="M32" i="17"/>
  <c r="M34" i="17"/>
  <c r="M36" i="17"/>
  <c r="M103" i="19"/>
  <c r="N6" i="19"/>
  <c r="N8" i="19"/>
  <c r="N10" i="19"/>
  <c r="N16" i="19"/>
  <c r="N18" i="19"/>
  <c r="N20" i="19"/>
  <c r="N22" i="19"/>
  <c r="N24" i="19"/>
  <c r="N26" i="19"/>
  <c r="N28" i="19"/>
  <c r="N30" i="19"/>
  <c r="N32" i="19"/>
  <c r="N34" i="19"/>
  <c r="N36" i="19"/>
  <c r="N38" i="19"/>
  <c r="N40" i="19"/>
  <c r="N42" i="19"/>
  <c r="N44" i="19"/>
  <c r="N46" i="19"/>
  <c r="N48" i="19"/>
  <c r="N50" i="19"/>
  <c r="N52" i="19"/>
  <c r="N54" i="19"/>
  <c r="N56" i="19"/>
  <c r="N58" i="19"/>
  <c r="N60" i="19"/>
  <c r="N62" i="19"/>
  <c r="N64" i="19"/>
  <c r="N66" i="19"/>
  <c r="N68" i="19"/>
  <c r="N70" i="19"/>
  <c r="N72" i="19"/>
  <c r="N74" i="19"/>
  <c r="N76" i="19"/>
  <c r="N78" i="19"/>
  <c r="N81" i="19"/>
  <c r="N84" i="19"/>
  <c r="N86" i="19"/>
  <c r="N88" i="19"/>
  <c r="N90" i="19"/>
  <c r="N93" i="19"/>
  <c r="N95" i="19"/>
  <c r="N97" i="19"/>
  <c r="N99" i="19"/>
  <c r="K29" i="20"/>
  <c r="K31" i="20"/>
  <c r="K33" i="20"/>
  <c r="K35" i="20"/>
  <c r="K37" i="20"/>
  <c r="K39" i="20"/>
  <c r="K41" i="20"/>
  <c r="K43" i="20"/>
  <c r="K45" i="20"/>
  <c r="K47" i="20"/>
  <c r="K49" i="20"/>
  <c r="M3" i="21"/>
  <c r="M5" i="21"/>
  <c r="M7" i="21"/>
  <c r="M9" i="21"/>
  <c r="M11" i="21"/>
  <c r="M13" i="21"/>
  <c r="M15" i="21"/>
  <c r="M17" i="21"/>
  <c r="M19" i="21"/>
  <c r="M21" i="21"/>
  <c r="M23" i="21"/>
  <c r="M25" i="21"/>
  <c r="M27" i="21"/>
  <c r="M29" i="21"/>
  <c r="M31" i="21"/>
  <c r="M33" i="21"/>
  <c r="M35" i="21"/>
  <c r="M37" i="21"/>
  <c r="M39" i="21"/>
  <c r="M41" i="21"/>
  <c r="M43" i="21"/>
  <c r="M45" i="21"/>
  <c r="M47" i="21"/>
  <c r="M49" i="21"/>
  <c r="M51" i="21"/>
  <c r="M53" i="21"/>
  <c r="M55" i="21"/>
  <c r="M57" i="21"/>
  <c r="M59" i="21"/>
  <c r="M61" i="21"/>
  <c r="M63" i="21"/>
  <c r="M65" i="21"/>
  <c r="M67" i="21"/>
  <c r="M69" i="21"/>
  <c r="M71" i="21"/>
  <c r="M73" i="21"/>
  <c r="M75" i="21"/>
  <c r="M77" i="21"/>
  <c r="O69" i="22"/>
  <c r="O71" i="22"/>
  <c r="O73" i="22"/>
  <c r="N92" i="23"/>
  <c r="N94" i="23"/>
  <c r="N100" i="23"/>
  <c r="N102" i="23"/>
  <c r="N104" i="23"/>
  <c r="M3" i="24"/>
  <c r="M5" i="24"/>
  <c r="M7" i="24"/>
  <c r="M9" i="24"/>
  <c r="M11" i="24"/>
  <c r="M13" i="24"/>
  <c r="M15" i="24"/>
  <c r="M17" i="24"/>
  <c r="M19" i="24"/>
  <c r="M21" i="24"/>
  <c r="M23" i="24"/>
  <c r="M25" i="24"/>
  <c r="M27" i="24"/>
  <c r="M29" i="24"/>
  <c r="M31" i="24"/>
  <c r="M33" i="24"/>
  <c r="M35" i="24"/>
  <c r="L7" i="26"/>
  <c r="L9" i="26"/>
  <c r="L11" i="26"/>
  <c r="L13" i="26"/>
  <c r="L15" i="26"/>
  <c r="L17" i="26"/>
  <c r="L19" i="26"/>
  <c r="L21" i="26"/>
  <c r="L23" i="26"/>
  <c r="L25" i="26"/>
  <c r="L27" i="26"/>
  <c r="L29" i="26"/>
  <c r="L31" i="26"/>
  <c r="L33" i="26"/>
  <c r="L35" i="26"/>
  <c r="L37" i="26"/>
  <c r="L39" i="26"/>
  <c r="L41" i="26"/>
  <c r="L43" i="26"/>
  <c r="L45" i="26"/>
  <c r="L47" i="26"/>
  <c r="L49" i="26"/>
  <c r="L51" i="26"/>
  <c r="L53" i="26"/>
  <c r="L55" i="26"/>
  <c r="L57" i="26"/>
  <c r="L59" i="26"/>
  <c r="L61" i="26"/>
  <c r="L63" i="26"/>
  <c r="L65" i="26"/>
  <c r="L67" i="26"/>
  <c r="L69" i="26"/>
  <c r="L73" i="26"/>
  <c r="L75" i="26"/>
  <c r="L77" i="26"/>
  <c r="L80" i="26"/>
  <c r="L83" i="26"/>
  <c r="L85" i="26"/>
  <c r="L87" i="26"/>
  <c r="L89" i="26"/>
  <c r="K4" i="28"/>
  <c r="K6" i="28"/>
  <c r="K8" i="28"/>
  <c r="K10" i="28"/>
  <c r="K12" i="28"/>
  <c r="K14" i="28"/>
  <c r="K16" i="28"/>
  <c r="K18" i="28"/>
  <c r="K20" i="28"/>
  <c r="K22" i="28"/>
  <c r="K24" i="28"/>
  <c r="K26" i="28"/>
  <c r="K28" i="28"/>
  <c r="K30" i="28"/>
  <c r="K32" i="28"/>
  <c r="K34" i="28"/>
  <c r="K36" i="28"/>
  <c r="K38" i="28"/>
  <c r="K40" i="28"/>
  <c r="K42" i="28"/>
  <c r="K44" i="28"/>
  <c r="K48" i="28"/>
  <c r="K50" i="28"/>
  <c r="K52" i="28"/>
  <c r="K54" i="28"/>
  <c r="K56" i="28"/>
  <c r="K58" i="28"/>
  <c r="K60" i="28"/>
  <c r="K62" i="28"/>
  <c r="K64" i="28"/>
  <c r="K66" i="28"/>
  <c r="K68" i="28"/>
  <c r="K70" i="28"/>
  <c r="K72" i="28"/>
  <c r="K74" i="28"/>
  <c r="K78" i="28"/>
  <c r="M68" i="29"/>
  <c r="M70" i="29"/>
  <c r="M72" i="29"/>
  <c r="L3" i="30"/>
  <c r="L5" i="30"/>
  <c r="L7" i="30"/>
  <c r="L9" i="30"/>
  <c r="L11" i="30"/>
  <c r="L13" i="30"/>
  <c r="L15" i="30"/>
  <c r="L17" i="30"/>
  <c r="L19" i="30"/>
  <c r="L21" i="30"/>
  <c r="L23" i="30"/>
  <c r="L25" i="30"/>
  <c r="L27" i="30"/>
  <c r="L29" i="30"/>
  <c r="L31" i="30"/>
  <c r="L33" i="30"/>
  <c r="L35" i="30"/>
  <c r="L37" i="30"/>
  <c r="L39" i="30"/>
  <c r="L41" i="30"/>
  <c r="L43" i="30"/>
  <c r="L45" i="30"/>
  <c r="L47" i="30"/>
  <c r="L49" i="30"/>
  <c r="L51" i="30"/>
  <c r="L53" i="30"/>
  <c r="L55" i="30"/>
  <c r="L57" i="30"/>
  <c r="L59" i="30"/>
  <c r="L61" i="30"/>
  <c r="L64" i="30"/>
  <c r="L66" i="30"/>
  <c r="L68" i="30"/>
  <c r="L70" i="30"/>
  <c r="L72" i="30"/>
  <c r="L74" i="30"/>
  <c r="L78" i="30"/>
  <c r="L80" i="30"/>
  <c r="L88" i="30"/>
  <c r="L90" i="30"/>
  <c r="L92" i="30"/>
  <c r="L94" i="30"/>
  <c r="L100" i="30"/>
  <c r="L102" i="30"/>
  <c r="L104" i="30"/>
  <c r="N34" i="43"/>
  <c r="N35" i="43"/>
  <c r="N36" i="43"/>
  <c r="N37" i="43"/>
  <c r="N38" i="43"/>
  <c r="N39" i="43"/>
  <c r="N40" i="43"/>
  <c r="N41" i="43"/>
  <c r="N42" i="43"/>
  <c r="N43" i="43"/>
  <c r="N44" i="43"/>
  <c r="N45" i="43"/>
  <c r="N46" i="43"/>
  <c r="N47" i="43"/>
  <c r="N48" i="43"/>
  <c r="N49" i="43"/>
  <c r="N50" i="43"/>
  <c r="N60" i="43"/>
  <c r="O5" i="79"/>
  <c r="O6" i="79"/>
  <c r="O7" i="79"/>
  <c r="O8" i="79"/>
  <c r="O9" i="79"/>
  <c r="O10" i="79"/>
  <c r="O11" i="79"/>
  <c r="O12" i="79"/>
  <c r="O13" i="79"/>
  <c r="O14" i="79"/>
  <c r="O24" i="79"/>
  <c r="O25" i="79"/>
  <c r="O26" i="79"/>
  <c r="O28" i="79"/>
  <c r="O29" i="79"/>
  <c r="O30" i="79"/>
  <c r="O31" i="79"/>
  <c r="O32" i="79"/>
  <c r="O33" i="79"/>
  <c r="O34" i="79"/>
  <c r="O35" i="79"/>
  <c r="O36" i="79"/>
  <c r="O37" i="79"/>
  <c r="O38" i="79"/>
  <c r="O39" i="79"/>
  <c r="O40" i="79"/>
  <c r="O41" i="79"/>
  <c r="O45" i="79"/>
  <c r="O46" i="79"/>
  <c r="O47" i="79"/>
  <c r="O48" i="79"/>
  <c r="O49" i="79"/>
  <c r="O50" i="79"/>
  <c r="O5" i="81"/>
  <c r="O6" i="81"/>
  <c r="O7" i="81"/>
  <c r="O8" i="81"/>
  <c r="O9" i="81"/>
  <c r="O10" i="81"/>
  <c r="O11" i="81"/>
  <c r="O12" i="81"/>
  <c r="O15" i="81"/>
  <c r="O16" i="81"/>
  <c r="O17" i="81"/>
  <c r="O18" i="81"/>
  <c r="O19" i="81"/>
  <c r="O20" i="81"/>
  <c r="O21" i="81"/>
  <c r="O22" i="81"/>
  <c r="O23" i="81"/>
  <c r="O24" i="81"/>
  <c r="O25" i="81"/>
  <c r="O26" i="81"/>
  <c r="O27" i="81"/>
  <c r="O28" i="81"/>
  <c r="O29" i="81"/>
  <c r="O30" i="81"/>
  <c r="O31" i="81"/>
  <c r="O32" i="81"/>
  <c r="O33" i="81"/>
  <c r="O34" i="81"/>
  <c r="O35" i="81"/>
  <c r="O36" i="81"/>
  <c r="O37" i="81"/>
  <c r="O38" i="81"/>
  <c r="O39" i="81"/>
  <c r="O40" i="81"/>
  <c r="O41" i="81"/>
  <c r="O42" i="81"/>
  <c r="O43" i="81"/>
  <c r="O44" i="81"/>
  <c r="O45" i="81"/>
  <c r="O46" i="81"/>
  <c r="O47" i="81"/>
  <c r="O48" i="81"/>
  <c r="O49" i="81"/>
  <c r="O50" i="81"/>
  <c r="O51" i="81"/>
  <c r="O52" i="81"/>
  <c r="O53" i="81"/>
  <c r="O54" i="81"/>
  <c r="O55" i="81"/>
  <c r="O56" i="81"/>
  <c r="O57" i="81"/>
  <c r="O58" i="81"/>
  <c r="O59" i="81"/>
  <c r="O60" i="81"/>
  <c r="O61" i="81"/>
  <c r="O62" i="81"/>
  <c r="O63" i="81"/>
  <c r="O64" i="81"/>
  <c r="O65" i="81"/>
  <c r="O66" i="81"/>
  <c r="O67" i="81"/>
  <c r="O68" i="81"/>
  <c r="O69" i="81"/>
  <c r="O70" i="81"/>
  <c r="O71" i="81"/>
  <c r="O72" i="81"/>
  <c r="O74" i="81"/>
  <c r="O75" i="81"/>
  <c r="O77" i="81"/>
  <c r="O78" i="81"/>
  <c r="O79" i="81"/>
  <c r="O80" i="81"/>
  <c r="O81" i="81"/>
  <c r="O82" i="81"/>
  <c r="O83" i="81"/>
  <c r="O84" i="81"/>
  <c r="P85" i="83"/>
  <c r="P87" i="83"/>
  <c r="K5" i="31"/>
  <c r="K7" i="31"/>
  <c r="K9" i="31"/>
  <c r="K11" i="31"/>
  <c r="K13" i="31"/>
  <c r="K15" i="31"/>
  <c r="K17" i="31"/>
  <c r="K19" i="31"/>
  <c r="K21" i="31"/>
  <c r="K23" i="31"/>
  <c r="K25" i="31"/>
  <c r="K27" i="31"/>
  <c r="K29" i="31"/>
  <c r="K31" i="31"/>
  <c r="K33" i="31"/>
  <c r="K35" i="31"/>
  <c r="O34" i="22"/>
  <c r="O36" i="22"/>
  <c r="O38" i="22"/>
  <c r="O40" i="22"/>
  <c r="O42" i="22"/>
  <c r="O44" i="22"/>
  <c r="M34" i="29"/>
  <c r="M40" i="29"/>
  <c r="M42" i="29"/>
  <c r="M98" i="5"/>
  <c r="K47" i="6"/>
  <c r="K49" i="6"/>
  <c r="O8" i="8"/>
  <c r="O16" i="8"/>
  <c r="O18" i="8"/>
  <c r="O35" i="8"/>
  <c r="O37" i="8"/>
  <c r="O39" i="8"/>
  <c r="O41" i="8"/>
  <c r="O43" i="8"/>
  <c r="O45" i="8"/>
  <c r="O47" i="8"/>
  <c r="O35" i="15"/>
  <c r="O37" i="15"/>
  <c r="O39" i="15"/>
  <c r="O41" i="15"/>
  <c r="O43" i="15"/>
  <c r="O45" i="15"/>
  <c r="O65" i="15"/>
  <c r="O63" i="15"/>
  <c r="O8" i="22"/>
  <c r="O65" i="22"/>
  <c r="M15" i="29"/>
  <c r="M17" i="29"/>
  <c r="K89" i="70"/>
  <c r="K90" i="70"/>
  <c r="N84" i="74"/>
  <c r="N86" i="74"/>
  <c r="N82" i="74"/>
  <c r="N64" i="74"/>
  <c r="N63" i="74"/>
  <c r="N61" i="74"/>
  <c r="N60" i="74"/>
  <c r="N59" i="74"/>
  <c r="N57" i="74"/>
  <c r="N56" i="74"/>
  <c r="N55" i="74"/>
  <c r="N53" i="74"/>
  <c r="N52" i="74"/>
  <c r="N51" i="74"/>
  <c r="N50" i="74"/>
  <c r="N46" i="74"/>
  <c r="N45" i="74"/>
  <c r="N44" i="74"/>
  <c r="N41" i="74"/>
  <c r="N40" i="74"/>
  <c r="N39" i="74"/>
  <c r="N38" i="74"/>
  <c r="N37" i="74"/>
  <c r="N36" i="74"/>
  <c r="N35" i="74"/>
  <c r="N33" i="74"/>
  <c r="N32" i="74"/>
  <c r="N31" i="74"/>
  <c r="N28" i="74"/>
  <c r="N27" i="74"/>
  <c r="N26" i="74"/>
  <c r="N22" i="74"/>
  <c r="N20" i="74"/>
  <c r="N19" i="74"/>
  <c r="N18" i="74"/>
  <c r="N17" i="74"/>
  <c r="N16" i="74"/>
  <c r="N15" i="74"/>
  <c r="N13" i="74"/>
  <c r="N12" i="74"/>
  <c r="N11" i="74"/>
  <c r="N8" i="74"/>
  <c r="N7" i="74"/>
  <c r="N24" i="74"/>
  <c r="N21" i="74"/>
  <c r="N75" i="74"/>
  <c r="N47" i="74"/>
  <c r="N48" i="74"/>
  <c r="N49" i="74"/>
  <c r="N29" i="74"/>
  <c r="N30" i="74"/>
  <c r="N23" i="74"/>
  <c r="K89" i="75"/>
  <c r="Q7" i="3"/>
  <c r="Q9" i="3"/>
  <c r="Q15" i="3"/>
  <c r="Q17" i="3"/>
  <c r="Q19" i="3"/>
  <c r="Q21" i="3"/>
  <c r="Q23" i="3"/>
  <c r="Q25" i="3"/>
  <c r="Q27" i="3"/>
  <c r="Q29" i="3"/>
  <c r="Q31" i="3"/>
  <c r="Q33" i="3"/>
  <c r="Q35" i="3"/>
  <c r="Q37" i="3"/>
  <c r="Q39" i="3"/>
  <c r="Q41" i="3"/>
  <c r="Q43" i="3"/>
  <c r="Q45" i="3"/>
  <c r="Q47" i="3"/>
  <c r="Q49" i="3"/>
  <c r="Q51" i="3"/>
  <c r="Q53" i="3"/>
  <c r="Q55" i="3"/>
  <c r="Q57" i="3"/>
  <c r="Q59" i="3"/>
  <c r="Q61" i="3"/>
  <c r="Q63" i="3"/>
  <c r="Q65" i="3"/>
  <c r="Q67" i="3"/>
  <c r="Q69" i="3"/>
  <c r="Q71" i="3"/>
  <c r="Q74" i="3"/>
  <c r="Q77" i="3"/>
  <c r="Q79" i="3"/>
  <c r="Q81" i="3"/>
  <c r="Q83" i="3"/>
  <c r="Q6" i="3"/>
  <c r="Q8" i="3"/>
  <c r="Q10" i="3"/>
  <c r="Q12" i="3"/>
  <c r="Q14" i="3"/>
  <c r="Q16" i="3"/>
  <c r="Q18" i="3"/>
  <c r="Q22" i="3"/>
  <c r="Q24" i="3"/>
  <c r="Q26" i="3"/>
  <c r="Q28" i="3"/>
  <c r="Q30" i="3"/>
  <c r="Q32" i="3"/>
  <c r="Q34" i="3"/>
  <c r="Q36" i="3"/>
  <c r="Q38" i="3"/>
  <c r="Q40" i="3"/>
  <c r="Q42" i="3"/>
  <c r="Q44" i="3"/>
  <c r="Q46" i="3"/>
  <c r="Q48" i="3"/>
  <c r="Q50" i="3"/>
  <c r="Q52" i="3"/>
  <c r="Q54" i="3"/>
  <c r="Q56" i="3"/>
  <c r="Q58" i="3"/>
  <c r="Q60" i="3"/>
  <c r="Q62" i="3"/>
  <c r="Q64" i="3"/>
  <c r="Q66" i="3"/>
  <c r="Q68" i="3"/>
  <c r="Q72" i="3"/>
  <c r="Q75" i="3"/>
  <c r="Q78" i="3"/>
  <c r="Q80" i="3"/>
  <c r="Q82" i="3"/>
  <c r="Q84" i="3"/>
  <c r="P8" i="2"/>
  <c r="P14" i="2"/>
  <c r="P17" i="2"/>
  <c r="P19" i="2"/>
  <c r="P27" i="2"/>
  <c r="P29" i="2"/>
  <c r="P31" i="2"/>
  <c r="P33" i="2"/>
  <c r="P35" i="2"/>
  <c r="P15" i="2"/>
  <c r="P18" i="2"/>
  <c r="P28" i="2"/>
  <c r="P30" i="2"/>
  <c r="P36" i="2"/>
  <c r="P38" i="2"/>
  <c r="P42" i="2"/>
  <c r="M26" i="10"/>
  <c r="M28" i="10"/>
  <c r="M3" i="10"/>
  <c r="M5" i="10"/>
  <c r="M7" i="10"/>
  <c r="M9" i="10"/>
  <c r="M11" i="10"/>
  <c r="M13" i="10"/>
  <c r="M15" i="10"/>
  <c r="M17" i="10"/>
  <c r="M19" i="10"/>
  <c r="M21" i="10"/>
  <c r="M23" i="10"/>
  <c r="M25" i="10"/>
  <c r="N3" i="9"/>
  <c r="N5" i="9"/>
  <c r="N7" i="9"/>
  <c r="N9" i="9"/>
  <c r="N11" i="9"/>
  <c r="N13" i="9"/>
  <c r="N15" i="9"/>
  <c r="N17" i="9"/>
  <c r="N19" i="9"/>
  <c r="N21" i="9"/>
  <c r="N23" i="9"/>
  <c r="N25" i="9"/>
  <c r="N27" i="9"/>
  <c r="N29" i="9"/>
  <c r="N31" i="9"/>
  <c r="N33" i="9"/>
  <c r="N35" i="9"/>
  <c r="N37" i="9"/>
  <c r="N39" i="9"/>
  <c r="N41" i="9"/>
  <c r="N43" i="9"/>
  <c r="N45" i="9"/>
  <c r="N49" i="9"/>
  <c r="N51" i="9"/>
  <c r="N53" i="9"/>
  <c r="N55" i="9"/>
  <c r="N57" i="9"/>
  <c r="N59" i="9"/>
  <c r="N61" i="9"/>
  <c r="N78" i="9"/>
  <c r="N80" i="9"/>
  <c r="N88" i="9"/>
  <c r="N90" i="9"/>
  <c r="N92" i="9"/>
  <c r="N94" i="9"/>
  <c r="N100" i="9"/>
  <c r="N102" i="9"/>
  <c r="O15" i="8"/>
  <c r="O17" i="8"/>
  <c r="O34" i="8"/>
  <c r="O36" i="8"/>
  <c r="O38" i="8"/>
  <c r="O40" i="8"/>
  <c r="O42" i="8"/>
  <c r="O44" i="8"/>
  <c r="O46" i="8"/>
  <c r="O60" i="8"/>
  <c r="O64" i="8"/>
  <c r="O68" i="8"/>
  <c r="O70" i="8"/>
  <c r="O72" i="8"/>
  <c r="M3" i="7"/>
  <c r="M5" i="7"/>
  <c r="M7" i="7"/>
  <c r="M9" i="7"/>
  <c r="M11" i="7"/>
  <c r="M13" i="7"/>
  <c r="M15" i="7"/>
  <c r="M17" i="7"/>
  <c r="M19" i="7"/>
  <c r="M21" i="7"/>
  <c r="M23" i="7"/>
  <c r="M25" i="7"/>
  <c r="M27" i="7"/>
  <c r="M29" i="7"/>
  <c r="M31" i="7"/>
  <c r="M33" i="7"/>
  <c r="M35" i="7"/>
  <c r="M37" i="7"/>
  <c r="M39" i="7"/>
  <c r="M41" i="7"/>
  <c r="M43" i="7"/>
  <c r="M45" i="7"/>
  <c r="M47" i="7"/>
  <c r="M49" i="7"/>
  <c r="M51" i="7"/>
  <c r="M53" i="7"/>
  <c r="M55" i="7"/>
  <c r="M57" i="7"/>
  <c r="M59" i="7"/>
  <c r="M75" i="7"/>
  <c r="N90" i="5"/>
  <c r="N94" i="5"/>
  <c r="N6" i="5"/>
  <c r="N8" i="5"/>
  <c r="N10" i="5"/>
  <c r="N14" i="5"/>
  <c r="N16" i="5"/>
  <c r="N18" i="5"/>
  <c r="N20" i="5"/>
  <c r="N22" i="5"/>
  <c r="N24" i="5"/>
  <c r="N26" i="5"/>
  <c r="N28" i="5"/>
  <c r="N30" i="5"/>
  <c r="N32" i="5"/>
  <c r="N34" i="5"/>
  <c r="N36" i="5"/>
  <c r="N38" i="5"/>
  <c r="N40" i="5"/>
  <c r="N42" i="5"/>
  <c r="N44" i="5"/>
  <c r="N46" i="5"/>
  <c r="N48" i="5"/>
  <c r="N50" i="5"/>
  <c r="N52" i="5"/>
  <c r="N54" i="5"/>
  <c r="N56" i="5"/>
  <c r="N58" i="5"/>
  <c r="N60" i="5"/>
  <c r="L11" i="4"/>
  <c r="L13" i="4"/>
  <c r="L17" i="4"/>
  <c r="L19" i="4"/>
  <c r="L28" i="4"/>
  <c r="L30" i="4"/>
  <c r="L32" i="4"/>
  <c r="L34" i="4"/>
  <c r="L36" i="4"/>
  <c r="L38" i="4"/>
  <c r="L40" i="4"/>
  <c r="L42" i="4"/>
  <c r="L44" i="4"/>
  <c r="L46" i="4"/>
  <c r="L48" i="4"/>
  <c r="L50" i="4"/>
  <c r="L54" i="4"/>
  <c r="L56" i="4"/>
  <c r="L58" i="4"/>
  <c r="L65" i="4"/>
  <c r="L67" i="4"/>
  <c r="L69" i="4"/>
  <c r="K22" i="59"/>
  <c r="K21" i="59"/>
  <c r="K19" i="59"/>
  <c r="K18" i="59"/>
  <c r="M36" i="10"/>
  <c r="M35" i="10"/>
  <c r="M34" i="10"/>
  <c r="M33" i="10"/>
  <c r="M32" i="10"/>
  <c r="M31" i="10"/>
  <c r="M30" i="10"/>
  <c r="K87" i="75"/>
  <c r="K86" i="75"/>
  <c r="P86" i="83"/>
  <c r="O76" i="85"/>
  <c r="O75" i="85"/>
  <c r="O74" i="85"/>
  <c r="O73" i="85"/>
  <c r="O72" i="85"/>
  <c r="O71" i="85"/>
  <c r="O70" i="85"/>
  <c r="K82" i="85"/>
  <c r="O69" i="85"/>
  <c r="O68" i="85"/>
  <c r="O67" i="85"/>
  <c r="O66" i="85"/>
  <c r="O65" i="85"/>
  <c r="O64" i="85"/>
  <c r="O63" i="85"/>
  <c r="O62" i="85"/>
  <c r="O61" i="85"/>
  <c r="O60" i="85"/>
  <c r="O59" i="85"/>
  <c r="O58" i="85"/>
  <c r="O57" i="85"/>
  <c r="O56" i="85"/>
  <c r="O55" i="85"/>
  <c r="O54" i="85"/>
  <c r="O53" i="85"/>
  <c r="O52" i="85"/>
  <c r="O51" i="85"/>
  <c r="O50" i="85"/>
  <c r="O49" i="85"/>
  <c r="O48" i="85"/>
  <c r="O47" i="85"/>
  <c r="O46" i="85"/>
  <c r="O45" i="85"/>
  <c r="O44" i="85"/>
  <c r="O43" i="85"/>
  <c r="O42" i="85"/>
  <c r="O41" i="85"/>
  <c r="O40" i="85"/>
  <c r="O39" i="85"/>
  <c r="O38" i="85"/>
  <c r="O37" i="85"/>
  <c r="O36" i="85"/>
  <c r="O35" i="85"/>
  <c r="O34" i="85"/>
  <c r="O33" i="85"/>
  <c r="O32" i="85"/>
  <c r="O31" i="85"/>
  <c r="O30" i="85"/>
  <c r="O29" i="85"/>
  <c r="O28" i="85"/>
  <c r="O27" i="85"/>
  <c r="O26" i="85"/>
  <c r="O25" i="85"/>
  <c r="O24" i="85"/>
  <c r="O23" i="85"/>
  <c r="O22" i="85"/>
  <c r="O21" i="85"/>
  <c r="O20" i="85"/>
  <c r="O19" i="85"/>
  <c r="O18" i="85"/>
  <c r="O17" i="85"/>
  <c r="O16" i="85"/>
  <c r="O15" i="85"/>
  <c r="O14" i="85"/>
  <c r="O13" i="85"/>
  <c r="O12" i="85"/>
  <c r="N83" i="85"/>
  <c r="M83" i="85"/>
  <c r="L83" i="85"/>
  <c r="O11" i="85"/>
  <c r="K83" i="85"/>
  <c r="O10" i="85"/>
  <c r="O9" i="85"/>
  <c r="O8" i="85"/>
  <c r="O7" i="85"/>
  <c r="O6" i="85"/>
  <c r="N81" i="85"/>
  <c r="M81" i="85"/>
  <c r="L81" i="85"/>
  <c r="O5" i="85"/>
  <c r="K81" i="85"/>
  <c r="N79" i="85"/>
  <c r="N80" i="85"/>
  <c r="M80" i="85"/>
  <c r="M79" i="85"/>
  <c r="L79" i="85"/>
  <c r="L80" i="85"/>
  <c r="O4" i="85"/>
  <c r="K79" i="85"/>
  <c r="K80" i="85"/>
  <c r="N78" i="85"/>
  <c r="M78" i="85"/>
  <c r="L78" i="85"/>
  <c r="K78" i="85"/>
  <c r="N77" i="85"/>
  <c r="M77" i="85"/>
  <c r="L77" i="85"/>
  <c r="K77" i="85"/>
  <c r="M28" i="86"/>
  <c r="M27" i="86"/>
  <c r="M26" i="86"/>
  <c r="L50" i="86"/>
  <c r="J50" i="86"/>
  <c r="L49" i="86"/>
  <c r="J49" i="86"/>
  <c r="L48" i="86"/>
  <c r="J48" i="86"/>
  <c r="L47" i="86"/>
  <c r="J47" i="86"/>
  <c r="L46" i="86"/>
  <c r="J46" i="86"/>
  <c r="L45" i="86"/>
  <c r="J45" i="86"/>
  <c r="L44" i="86"/>
  <c r="J44" i="86"/>
  <c r="J43" i="86"/>
  <c r="L42" i="86"/>
  <c r="J42" i="86"/>
  <c r="L41" i="86"/>
  <c r="J41" i="86"/>
  <c r="L40" i="86"/>
  <c r="J40" i="86"/>
  <c r="L39" i="86"/>
  <c r="J39" i="86"/>
  <c r="L38" i="86"/>
  <c r="J38" i="86"/>
  <c r="L37" i="86"/>
  <c r="J37" i="86"/>
  <c r="L36" i="86"/>
  <c r="J36" i="86"/>
  <c r="L35" i="86"/>
  <c r="J35" i="86"/>
  <c r="L34" i="86"/>
  <c r="J34" i="86"/>
  <c r="L33" i="86"/>
  <c r="J33" i="86"/>
  <c r="L32" i="86"/>
  <c r="J32" i="86"/>
  <c r="L31" i="86"/>
  <c r="J31" i="86"/>
  <c r="L30" i="86"/>
  <c r="J30" i="86"/>
  <c r="M29" i="86"/>
  <c r="K89" i="68"/>
  <c r="K85" i="68"/>
  <c r="K86" i="68"/>
  <c r="K87" i="68"/>
  <c r="L3" i="70"/>
  <c r="K87" i="70"/>
  <c r="L4" i="70"/>
  <c r="K88" i="70"/>
  <c r="L12" i="70"/>
  <c r="L14" i="70"/>
  <c r="K86" i="70"/>
  <c r="L71" i="70"/>
  <c r="K89" i="73"/>
  <c r="K85" i="73"/>
  <c r="O3" i="81"/>
  <c r="K89" i="81"/>
  <c r="O4" i="81"/>
  <c r="K88" i="81"/>
  <c r="O13" i="81"/>
  <c r="K85" i="81"/>
  <c r="K86" i="81"/>
  <c r="L85" i="81"/>
  <c r="L86" i="81"/>
  <c r="M85" i="81"/>
  <c r="M86" i="81"/>
  <c r="N85" i="81"/>
  <c r="N86" i="81"/>
  <c r="K87" i="81"/>
  <c r="O14" i="81"/>
  <c r="L87" i="81"/>
  <c r="M87" i="81"/>
  <c r="N87" i="81"/>
  <c r="K85" i="83"/>
  <c r="K86" i="83"/>
  <c r="L85" i="83"/>
  <c r="L86" i="83"/>
  <c r="N85" i="83"/>
  <c r="N86" i="83"/>
  <c r="O85" i="83"/>
  <c r="O86" i="83"/>
  <c r="K87" i="83"/>
  <c r="L87" i="83"/>
  <c r="N87" i="83"/>
  <c r="O87" i="83"/>
  <c r="M25" i="86"/>
  <c r="M51" i="86" s="1"/>
  <c r="I51" i="86"/>
  <c r="M24" i="86"/>
  <c r="I50" i="86"/>
  <c r="M23" i="86"/>
  <c r="I49" i="86"/>
  <c r="M22" i="86"/>
  <c r="I48" i="86"/>
  <c r="M21" i="86"/>
  <c r="I47" i="86"/>
  <c r="M20" i="86"/>
  <c r="I46" i="86"/>
  <c r="M19" i="86"/>
  <c r="I45" i="86"/>
  <c r="M18" i="86"/>
  <c r="I44" i="86"/>
  <c r="M17" i="86"/>
  <c r="I43" i="86"/>
  <c r="M16" i="86"/>
  <c r="I42" i="86"/>
  <c r="M15" i="86"/>
  <c r="I41" i="86"/>
  <c r="M14" i="86"/>
  <c r="I40" i="86"/>
  <c r="M13" i="86"/>
  <c r="I39" i="86"/>
  <c r="M12" i="86"/>
  <c r="I38" i="86"/>
  <c r="M11" i="86"/>
  <c r="I37" i="86"/>
  <c r="M10" i="86"/>
  <c r="I36" i="86"/>
  <c r="M9" i="86"/>
  <c r="I35" i="86"/>
  <c r="M8" i="86"/>
  <c r="I34" i="86"/>
  <c r="M7" i="86"/>
  <c r="I33" i="86"/>
  <c r="M6" i="86"/>
  <c r="I32" i="86"/>
  <c r="M5" i="86"/>
  <c r="I31" i="86"/>
  <c r="M4" i="86"/>
  <c r="I30" i="86"/>
  <c r="K103" i="26"/>
  <c r="K102" i="26"/>
  <c r="K101" i="33"/>
  <c r="K100" i="33"/>
  <c r="O53" i="84"/>
  <c r="O52" i="84"/>
  <c r="O51" i="84"/>
  <c r="O50" i="84"/>
  <c r="O49" i="84"/>
  <c r="O48" i="84"/>
  <c r="O47" i="84"/>
  <c r="O46" i="84"/>
  <c r="O45" i="84"/>
  <c r="O44" i="84"/>
  <c r="O43" i="84"/>
  <c r="O42" i="84"/>
  <c r="O41" i="84"/>
  <c r="O40" i="84"/>
  <c r="O39" i="84"/>
  <c r="O38" i="84"/>
  <c r="O37" i="84"/>
  <c r="O36" i="84"/>
  <c r="O35" i="84"/>
  <c r="O34" i="84"/>
  <c r="O33" i="84"/>
  <c r="O32" i="84"/>
  <c r="O31" i="84"/>
  <c r="O30" i="84"/>
  <c r="O29" i="84"/>
  <c r="O28" i="84"/>
  <c r="O27" i="84"/>
  <c r="O26" i="84"/>
  <c r="O25" i="84"/>
  <c r="O24" i="84"/>
  <c r="O23" i="84"/>
  <c r="O22" i="84"/>
  <c r="O21" i="84"/>
  <c r="O20" i="84"/>
  <c r="O19" i="84"/>
  <c r="O18" i="84"/>
  <c r="O17" i="84"/>
  <c r="O16" i="84"/>
  <c r="O15" i="84"/>
  <c r="O14" i="84"/>
  <c r="O13" i="84"/>
  <c r="O12" i="84"/>
  <c r="O11" i="84"/>
  <c r="O10" i="84"/>
  <c r="O9" i="84"/>
  <c r="O8" i="84"/>
  <c r="O7" i="84"/>
  <c r="N77" i="16"/>
  <c r="N76" i="16"/>
  <c r="L104" i="19"/>
  <c r="M104" i="19"/>
  <c r="L102" i="19"/>
  <c r="M102" i="19"/>
  <c r="N77" i="23"/>
  <c r="N76" i="23"/>
  <c r="R22" i="80"/>
  <c r="R21" i="80"/>
  <c r="R20" i="80"/>
  <c r="R19" i="80"/>
  <c r="R18" i="80"/>
  <c r="R15" i="80"/>
  <c r="R14" i="80"/>
  <c r="R13" i="80"/>
  <c r="R12" i="80"/>
  <c r="R11" i="80"/>
  <c r="R10" i="80"/>
  <c r="R9" i="80"/>
  <c r="R8" i="80"/>
  <c r="R7" i="80"/>
  <c r="R6" i="80"/>
  <c r="R5" i="80"/>
  <c r="J24" i="4"/>
  <c r="K24" i="4"/>
  <c r="J61" i="4"/>
  <c r="K61" i="4"/>
  <c r="J78" i="4"/>
  <c r="K78" i="4"/>
  <c r="J23" i="11"/>
  <c r="K23" i="11"/>
  <c r="J77" i="11"/>
  <c r="K77" i="11"/>
  <c r="J21" i="18"/>
  <c r="K21" i="18"/>
  <c r="J75" i="18"/>
  <c r="L50" i="58"/>
  <c r="L49" i="58"/>
  <c r="I21" i="32"/>
  <c r="I58" i="32"/>
  <c r="I75" i="32"/>
  <c r="J21" i="39"/>
  <c r="J58" i="39"/>
  <c r="J75" i="39"/>
  <c r="L101" i="40"/>
  <c r="L100" i="40"/>
  <c r="J78" i="39"/>
  <c r="J79" i="39"/>
  <c r="J77" i="39"/>
  <c r="I21" i="53"/>
  <c r="I42" i="53"/>
  <c r="I51" i="53"/>
  <c r="K103" i="54"/>
  <c r="K102" i="54"/>
  <c r="I54" i="53"/>
  <c r="I55" i="53"/>
  <c r="I53" i="53"/>
  <c r="L96" i="3"/>
  <c r="M96" i="3"/>
  <c r="N96" i="3"/>
  <c r="O96" i="3"/>
  <c r="L95" i="3"/>
  <c r="M95" i="3"/>
  <c r="N95" i="3"/>
  <c r="O95" i="3"/>
  <c r="L100" i="5"/>
  <c r="M100" i="5"/>
  <c r="L99" i="5"/>
  <c r="M99" i="5"/>
  <c r="I81" i="4"/>
  <c r="J81" i="4"/>
  <c r="K81" i="4"/>
  <c r="I82" i="4"/>
  <c r="J82" i="4"/>
  <c r="K82" i="4"/>
  <c r="I80" i="4"/>
  <c r="J80" i="4"/>
  <c r="K80" i="4"/>
  <c r="L100" i="12"/>
  <c r="M100" i="12"/>
  <c r="I78" i="25"/>
  <c r="I79" i="25"/>
  <c r="I77" i="25"/>
  <c r="I78" i="32"/>
  <c r="I79" i="32"/>
  <c r="I77" i="32"/>
  <c r="L15" i="4"/>
  <c r="J22" i="4"/>
  <c r="J23" i="4"/>
  <c r="K22" i="4"/>
  <c r="K23" i="4"/>
  <c r="L16" i="4"/>
  <c r="L21" i="4"/>
  <c r="J25" i="4"/>
  <c r="J26" i="4"/>
  <c r="K25" i="4"/>
  <c r="K26" i="4"/>
  <c r="L52" i="4"/>
  <c r="J75" i="4"/>
  <c r="J77" i="4"/>
  <c r="K75" i="4"/>
  <c r="K77" i="4"/>
  <c r="L53" i="4"/>
  <c r="L76" i="4" s="1"/>
  <c r="L60" i="4"/>
  <c r="L68" i="4"/>
  <c r="L14" i="11"/>
  <c r="J21" i="11"/>
  <c r="J22" i="11"/>
  <c r="K21" i="11"/>
  <c r="K22" i="11"/>
  <c r="L15" i="11"/>
  <c r="L20" i="11"/>
  <c r="J24" i="11"/>
  <c r="J25" i="11"/>
  <c r="K24" i="11"/>
  <c r="K25" i="11"/>
  <c r="L51" i="11"/>
  <c r="J74" i="11"/>
  <c r="J76" i="11"/>
  <c r="K74" i="11"/>
  <c r="K76" i="11"/>
  <c r="L52" i="11"/>
  <c r="L75" i="11" s="1"/>
  <c r="L57" i="11"/>
  <c r="L59" i="11"/>
  <c r="I78" i="11"/>
  <c r="I79" i="11"/>
  <c r="I80" i="11"/>
  <c r="I81" i="11"/>
  <c r="J78" i="11"/>
  <c r="J79" i="11"/>
  <c r="J80" i="11"/>
  <c r="J81" i="11"/>
  <c r="K78" i="11"/>
  <c r="K79" i="11"/>
  <c r="K80" i="11"/>
  <c r="K81" i="11"/>
  <c r="L67" i="11"/>
  <c r="L12" i="18"/>
  <c r="J20" i="18"/>
  <c r="J19" i="18"/>
  <c r="K20" i="18"/>
  <c r="K19" i="18"/>
  <c r="L13" i="18"/>
  <c r="L18" i="18"/>
  <c r="J23" i="18"/>
  <c r="J22" i="18"/>
  <c r="K23" i="18"/>
  <c r="K22" i="18"/>
  <c r="L49" i="18"/>
  <c r="I72" i="18"/>
  <c r="I74" i="18"/>
  <c r="J72" i="18"/>
  <c r="J74" i="18"/>
  <c r="K72" i="18"/>
  <c r="K74" i="18"/>
  <c r="L50" i="18"/>
  <c r="L73" i="18" s="1"/>
  <c r="I73" i="18"/>
  <c r="L57" i="18"/>
  <c r="I77" i="18"/>
  <c r="I76" i="18"/>
  <c r="I78" i="18"/>
  <c r="I79" i="18"/>
  <c r="J76" i="18"/>
  <c r="J77" i="18"/>
  <c r="J78" i="18"/>
  <c r="J79" i="18"/>
  <c r="J58" i="18"/>
  <c r="K76" i="18"/>
  <c r="K77" i="18"/>
  <c r="K78" i="18"/>
  <c r="K79" i="18"/>
  <c r="K58" i="18"/>
  <c r="L65" i="18"/>
  <c r="I75" i="18"/>
  <c r="J12" i="25"/>
  <c r="J13" i="25"/>
  <c r="J18" i="25"/>
  <c r="J49" i="25"/>
  <c r="J50" i="25"/>
  <c r="J73" i="25" s="1"/>
  <c r="J57" i="25"/>
  <c r="J65" i="25"/>
  <c r="J75" i="25" s="1"/>
  <c r="I19" i="32"/>
  <c r="I20" i="32"/>
  <c r="I22" i="32"/>
  <c r="I23" i="32"/>
  <c r="K12" i="39"/>
  <c r="I19" i="39"/>
  <c r="I20" i="39"/>
  <c r="J19" i="39"/>
  <c r="J20" i="39"/>
  <c r="K13" i="39"/>
  <c r="I21" i="39"/>
  <c r="K18" i="39"/>
  <c r="I22" i="39"/>
  <c r="I23" i="39"/>
  <c r="J22" i="39"/>
  <c r="J23" i="39"/>
  <c r="K49" i="39"/>
  <c r="I72" i="39"/>
  <c r="I74" i="39"/>
  <c r="J72" i="39"/>
  <c r="J74" i="39"/>
  <c r="K50" i="39"/>
  <c r="K73" i="39" s="1"/>
  <c r="I73" i="39"/>
  <c r="K57" i="39"/>
  <c r="I58" i="39"/>
  <c r="K65" i="39"/>
  <c r="I75" i="39"/>
  <c r="M3" i="40"/>
  <c r="K97" i="40"/>
  <c r="K98" i="40"/>
  <c r="L97" i="40"/>
  <c r="L98" i="40"/>
  <c r="M4" i="40"/>
  <c r="K99" i="40"/>
  <c r="I80" i="39"/>
  <c r="I81" i="39" s="1"/>
  <c r="M5" i="40"/>
  <c r="I76" i="39"/>
  <c r="J80" i="39"/>
  <c r="J81" i="39" s="1"/>
  <c r="J76" i="39"/>
  <c r="M12" i="40"/>
  <c r="K101" i="40"/>
  <c r="M71" i="40"/>
  <c r="K100" i="40"/>
  <c r="K3" i="41"/>
  <c r="I27" i="41"/>
  <c r="K4" i="41"/>
  <c r="I28" i="41"/>
  <c r="K5" i="41"/>
  <c r="I29" i="41"/>
  <c r="K6" i="41"/>
  <c r="I30" i="41"/>
  <c r="K7" i="41"/>
  <c r="I31" i="41"/>
  <c r="K8" i="41"/>
  <c r="I32" i="41"/>
  <c r="K9" i="41"/>
  <c r="I33" i="41"/>
  <c r="K10" i="41"/>
  <c r="I34" i="41"/>
  <c r="K11" i="41"/>
  <c r="I35" i="41"/>
  <c r="K12" i="41"/>
  <c r="I36" i="41"/>
  <c r="K13" i="41"/>
  <c r="I37" i="41"/>
  <c r="K14" i="41"/>
  <c r="I38" i="41"/>
  <c r="K15" i="41"/>
  <c r="I39" i="41"/>
  <c r="K16" i="41"/>
  <c r="I40" i="41"/>
  <c r="K17" i="41"/>
  <c r="I41" i="41"/>
  <c r="K18" i="41"/>
  <c r="I42" i="41"/>
  <c r="K19" i="41"/>
  <c r="I43" i="41"/>
  <c r="K20" i="41"/>
  <c r="I44" i="41"/>
  <c r="K21" i="41"/>
  <c r="I45" i="41"/>
  <c r="K22" i="41"/>
  <c r="I46" i="41"/>
  <c r="K23" i="41"/>
  <c r="I47" i="41"/>
  <c r="K24" i="41"/>
  <c r="I48" i="41"/>
  <c r="K25" i="41"/>
  <c r="I49" i="41"/>
  <c r="K26" i="41"/>
  <c r="K50" i="41" s="1"/>
  <c r="I50" i="41"/>
  <c r="L46" i="42"/>
  <c r="I78" i="39"/>
  <c r="I79" i="39"/>
  <c r="L69" i="42"/>
  <c r="L76" i="42"/>
  <c r="K77" i="39" s="1"/>
  <c r="I77" i="39"/>
  <c r="J12" i="53"/>
  <c r="I20" i="53"/>
  <c r="I19" i="53"/>
  <c r="J13" i="53"/>
  <c r="J18" i="53"/>
  <c r="I23" i="53"/>
  <c r="I22" i="53"/>
  <c r="J41" i="53"/>
  <c r="J46" i="53"/>
  <c r="L3" i="54"/>
  <c r="K99" i="54"/>
  <c r="K100" i="54"/>
  <c r="L4" i="54"/>
  <c r="L5" i="54"/>
  <c r="I56" i="53"/>
  <c r="I57" i="53" s="1"/>
  <c r="I52" i="53"/>
  <c r="L12" i="54"/>
  <c r="L71" i="54"/>
  <c r="J3" i="55"/>
  <c r="J4" i="55"/>
  <c r="J5" i="55"/>
  <c r="J6" i="55"/>
  <c r="J7" i="55"/>
  <c r="J8" i="55"/>
  <c r="J9" i="55"/>
  <c r="J10" i="55"/>
  <c r="J11" i="55"/>
  <c r="J12" i="55"/>
  <c r="J13" i="55"/>
  <c r="J14" i="55"/>
  <c r="J15" i="55"/>
  <c r="J16" i="55"/>
  <c r="J17" i="55"/>
  <c r="J18" i="55"/>
  <c r="J19" i="55"/>
  <c r="J20" i="55"/>
  <c r="J21" i="55"/>
  <c r="J22" i="55"/>
  <c r="J23" i="55"/>
  <c r="J24" i="55"/>
  <c r="J25" i="55"/>
  <c r="J26" i="55"/>
  <c r="J50" i="55" s="1"/>
  <c r="K23" i="56"/>
  <c r="K43" i="56"/>
  <c r="K50" i="56"/>
  <c r="P10" i="2"/>
  <c r="L12" i="2"/>
  <c r="L11" i="2"/>
  <c r="M12" i="2"/>
  <c r="M11" i="2"/>
  <c r="O12" i="2"/>
  <c r="O11" i="2"/>
  <c r="P13" i="2"/>
  <c r="P20" i="2"/>
  <c r="P22" i="2" s="1"/>
  <c r="P21" i="2"/>
  <c r="L23" i="2"/>
  <c r="L46" i="2"/>
  <c r="M23" i="2"/>
  <c r="M46" i="2"/>
  <c r="O23" i="2"/>
  <c r="O46" i="2"/>
  <c r="P25" i="2"/>
  <c r="L26" i="2"/>
  <c r="M26" i="2"/>
  <c r="O26" i="2"/>
  <c r="P34" i="2"/>
  <c r="Q3" i="3"/>
  <c r="L93" i="3"/>
  <c r="L92" i="3"/>
  <c r="M93" i="3"/>
  <c r="M92" i="3"/>
  <c r="N93" i="3"/>
  <c r="N92" i="3"/>
  <c r="O93" i="3"/>
  <c r="O92" i="3"/>
  <c r="P93" i="3"/>
  <c r="Q4" i="3"/>
  <c r="L94" i="3"/>
  <c r="M94" i="3"/>
  <c r="N94" i="3"/>
  <c r="O94" i="3"/>
  <c r="Q5" i="3"/>
  <c r="Q11" i="3"/>
  <c r="Q13" i="3"/>
  <c r="Q20" i="3"/>
  <c r="Q70" i="3"/>
  <c r="N3" i="5"/>
  <c r="L96" i="5"/>
  <c r="L97" i="5"/>
  <c r="M96" i="5"/>
  <c r="M97" i="5"/>
  <c r="N4" i="5"/>
  <c r="N5" i="5"/>
  <c r="I79" i="4"/>
  <c r="I83" i="4"/>
  <c r="I84" i="4" s="1"/>
  <c r="J79" i="4"/>
  <c r="J83" i="4"/>
  <c r="J84" i="4" s="1"/>
  <c r="K79" i="4"/>
  <c r="K83" i="4"/>
  <c r="K84" i="4" s="1"/>
  <c r="N12" i="5"/>
  <c r="N71" i="5"/>
  <c r="L3" i="6"/>
  <c r="L4" i="6"/>
  <c r="L5" i="6"/>
  <c r="L6" i="6"/>
  <c r="L7" i="6"/>
  <c r="L8" i="6"/>
  <c r="L9" i="6"/>
  <c r="L10" i="6"/>
  <c r="L11" i="6"/>
  <c r="L12" i="6"/>
  <c r="L13" i="6"/>
  <c r="L14" i="6"/>
  <c r="L15" i="6"/>
  <c r="L16" i="6"/>
  <c r="L17" i="6"/>
  <c r="L18" i="6"/>
  <c r="L19" i="6"/>
  <c r="L20" i="6"/>
  <c r="L21" i="6"/>
  <c r="L22" i="6"/>
  <c r="L23" i="6"/>
  <c r="L24" i="6"/>
  <c r="L25" i="6"/>
  <c r="L26" i="6"/>
  <c r="L50" i="6" s="1"/>
  <c r="M46" i="7"/>
  <c r="M69" i="7"/>
  <c r="M76" i="7"/>
  <c r="N3" i="12"/>
  <c r="N4" i="12"/>
  <c r="N14" i="12"/>
  <c r="L99" i="12"/>
  <c r="L98" i="12"/>
  <c r="M99" i="12"/>
  <c r="M98" i="12"/>
  <c r="N15" i="12"/>
  <c r="L3" i="13"/>
  <c r="L4" i="13"/>
  <c r="L5" i="13"/>
  <c r="L6" i="13"/>
  <c r="L7" i="13"/>
  <c r="L8" i="13"/>
  <c r="L9" i="13"/>
  <c r="L10" i="13"/>
  <c r="L11" i="13"/>
  <c r="L12" i="13"/>
  <c r="L13" i="13"/>
  <c r="L14" i="13"/>
  <c r="L15" i="13"/>
  <c r="L16" i="13"/>
  <c r="L17" i="13"/>
  <c r="L18" i="13"/>
  <c r="L19" i="13"/>
  <c r="L20" i="13"/>
  <c r="L21" i="13"/>
  <c r="L22" i="13"/>
  <c r="L23" i="13"/>
  <c r="L24" i="13"/>
  <c r="L25" i="13"/>
  <c r="L26" i="13"/>
  <c r="L50" i="13" s="1"/>
  <c r="M76" i="14"/>
  <c r="I82" i="11"/>
  <c r="I83" i="11" s="1"/>
  <c r="J82" i="11"/>
  <c r="J83" i="11" s="1"/>
  <c r="K82" i="11"/>
  <c r="K83" i="11" s="1"/>
  <c r="N4" i="19"/>
  <c r="K103" i="19"/>
  <c r="N12" i="19"/>
  <c r="K104" i="19"/>
  <c r="N14" i="19"/>
  <c r="L100" i="19"/>
  <c r="L101" i="19"/>
  <c r="M100" i="19"/>
  <c r="M101" i="19"/>
  <c r="N15" i="19"/>
  <c r="K102" i="19"/>
  <c r="L3" i="20"/>
  <c r="L4" i="20"/>
  <c r="I28" i="20"/>
  <c r="L5" i="20"/>
  <c r="I29" i="20"/>
  <c r="L6" i="20"/>
  <c r="I30" i="20"/>
  <c r="L7" i="20"/>
  <c r="I31" i="20"/>
  <c r="L8" i="20"/>
  <c r="I32" i="20"/>
  <c r="L9" i="20"/>
  <c r="I33" i="20"/>
  <c r="L10" i="20"/>
  <c r="I34" i="20"/>
  <c r="L11" i="20"/>
  <c r="I35" i="20"/>
  <c r="L12" i="20"/>
  <c r="I36" i="20"/>
  <c r="L13" i="20"/>
  <c r="I37" i="20"/>
  <c r="L14" i="20"/>
  <c r="I38" i="20"/>
  <c r="L15" i="20"/>
  <c r="I39" i="20"/>
  <c r="L16" i="20"/>
  <c r="I40" i="20"/>
  <c r="L17" i="20"/>
  <c r="I41" i="20"/>
  <c r="L18" i="20"/>
  <c r="I42" i="20"/>
  <c r="L19" i="20"/>
  <c r="I43" i="20"/>
  <c r="L20" i="20"/>
  <c r="I44" i="20"/>
  <c r="L21" i="20"/>
  <c r="I45" i="20"/>
  <c r="L22" i="20"/>
  <c r="I46" i="20"/>
  <c r="L23" i="20"/>
  <c r="L24" i="20"/>
  <c r="I48" i="20"/>
  <c r="L25" i="20"/>
  <c r="I49" i="20"/>
  <c r="L26" i="20"/>
  <c r="L50" i="20" s="1"/>
  <c r="I50" i="20"/>
  <c r="I80" i="18"/>
  <c r="I81" i="18" s="1"/>
  <c r="M76" i="21"/>
  <c r="J80" i="18"/>
  <c r="J81" i="18" s="1"/>
  <c r="K80" i="18"/>
  <c r="K81" i="18" s="1"/>
  <c r="L3" i="26"/>
  <c r="K99" i="26"/>
  <c r="K100" i="26"/>
  <c r="L4" i="26"/>
  <c r="L5" i="26"/>
  <c r="I80" i="25"/>
  <c r="I81" i="25" s="1"/>
  <c r="I76" i="25"/>
  <c r="L12" i="26"/>
  <c r="L71" i="26"/>
  <c r="J3" i="27"/>
  <c r="J4" i="27"/>
  <c r="J5" i="27"/>
  <c r="J6" i="27"/>
  <c r="J7" i="27"/>
  <c r="J8" i="27"/>
  <c r="J9" i="27"/>
  <c r="J10" i="27"/>
  <c r="J11" i="27"/>
  <c r="J12" i="27"/>
  <c r="J13" i="27"/>
  <c r="J14" i="27"/>
  <c r="J15" i="27"/>
  <c r="J16" i="27"/>
  <c r="J17" i="27"/>
  <c r="J18" i="27"/>
  <c r="J19" i="27"/>
  <c r="J20" i="27"/>
  <c r="J21" i="27"/>
  <c r="J22" i="27"/>
  <c r="J23" i="27"/>
  <c r="J24" i="27"/>
  <c r="J25" i="27"/>
  <c r="J26" i="27"/>
  <c r="J50" i="27" s="1"/>
  <c r="K46" i="28"/>
  <c r="K69" i="28"/>
  <c r="K76" i="28"/>
  <c r="I76" i="32"/>
  <c r="M89" i="83"/>
  <c r="Q3" i="83"/>
  <c r="Q89" i="83" s="1"/>
  <c r="M88" i="83"/>
  <c r="Q4" i="83"/>
  <c r="M86" i="83"/>
  <c r="M85" i="83"/>
  <c r="Q13" i="83"/>
  <c r="M87" i="83"/>
  <c r="Q14" i="83"/>
  <c r="P24" i="2" l="1"/>
  <c r="Q88" i="83"/>
  <c r="N51" i="2"/>
  <c r="O51" i="2"/>
  <c r="L51" i="2"/>
  <c r="M51" i="2"/>
  <c r="L23" i="4"/>
  <c r="L52" i="2"/>
  <c r="J55" i="53"/>
  <c r="L61" i="4"/>
  <c r="K52" i="2"/>
  <c r="O52" i="2"/>
  <c r="K51" i="2"/>
  <c r="M52" i="2"/>
  <c r="N52" i="2"/>
  <c r="K44" i="2"/>
  <c r="K45" i="2"/>
  <c r="L47" i="20"/>
  <c r="M39" i="86"/>
  <c r="M35" i="86"/>
  <c r="M31" i="86"/>
  <c r="M43" i="86"/>
  <c r="M47" i="86"/>
  <c r="M33" i="86"/>
  <c r="M37" i="86"/>
  <c r="M41" i="86"/>
  <c r="M45" i="86"/>
  <c r="M30" i="86"/>
  <c r="M34" i="86"/>
  <c r="M38" i="86"/>
  <c r="M42" i="86"/>
  <c r="M46" i="86"/>
  <c r="N103" i="19"/>
  <c r="M32" i="86"/>
  <c r="M36" i="86"/>
  <c r="M40" i="86"/>
  <c r="M44" i="86"/>
  <c r="M49" i="86"/>
  <c r="K78" i="39"/>
  <c r="M48" i="86"/>
  <c r="L90" i="70"/>
  <c r="L75" i="18"/>
  <c r="O81" i="85"/>
  <c r="M50" i="86"/>
  <c r="J53" i="53"/>
  <c r="J54" i="53"/>
  <c r="J78" i="25"/>
  <c r="L80" i="4"/>
  <c r="L82" i="4"/>
  <c r="L81" i="4"/>
  <c r="P48" i="2"/>
  <c r="J77" i="25"/>
  <c r="J79" i="25"/>
  <c r="N98" i="5"/>
  <c r="Q95" i="3"/>
  <c r="Q96" i="3"/>
  <c r="L103" i="54"/>
  <c r="J42" i="53"/>
  <c r="M101" i="40"/>
  <c r="K75" i="39"/>
  <c r="K58" i="39"/>
  <c r="L77" i="11"/>
  <c r="P50" i="2"/>
  <c r="L78" i="4"/>
  <c r="L103" i="26"/>
  <c r="N99" i="5"/>
  <c r="N100" i="5"/>
  <c r="L101" i="26"/>
  <c r="N104" i="19"/>
  <c r="N101" i="12"/>
  <c r="N102" i="12"/>
  <c r="P49" i="2"/>
  <c r="P16" i="2"/>
  <c r="P47" i="2" s="1"/>
  <c r="L101" i="54"/>
  <c r="J51" i="53"/>
  <c r="M99" i="40"/>
  <c r="J58" i="25"/>
  <c r="O87" i="81"/>
  <c r="O88" i="81"/>
  <c r="O89" i="81"/>
  <c r="N102" i="19"/>
  <c r="N100" i="12"/>
  <c r="K79" i="39"/>
  <c r="L86" i="70"/>
  <c r="J21" i="53"/>
  <c r="J21" i="25"/>
  <c r="L24" i="4"/>
  <c r="O77" i="85"/>
  <c r="Q87" i="83"/>
  <c r="L102" i="26"/>
  <c r="L102" i="54"/>
  <c r="M100" i="40"/>
  <c r="K21" i="39"/>
  <c r="L21" i="18"/>
  <c r="L23" i="11"/>
  <c r="O78" i="85"/>
  <c r="L88" i="70"/>
  <c r="L89" i="70"/>
  <c r="O79" i="85"/>
  <c r="O80" i="85"/>
  <c r="O83" i="85"/>
  <c r="O82" i="85"/>
  <c r="O85" i="81"/>
  <c r="O86" i="81"/>
  <c r="L87" i="70"/>
  <c r="J49" i="27"/>
  <c r="J48" i="27"/>
  <c r="J47" i="27"/>
  <c r="J46" i="27"/>
  <c r="J45" i="27"/>
  <c r="J44" i="27"/>
  <c r="J43" i="27"/>
  <c r="J42" i="27"/>
  <c r="J41" i="27"/>
  <c r="J40" i="27"/>
  <c r="J39" i="27"/>
  <c r="J38" i="27"/>
  <c r="J37" i="27"/>
  <c r="J36" i="27"/>
  <c r="J35" i="27"/>
  <c r="J34" i="27"/>
  <c r="J33" i="27"/>
  <c r="J32" i="27"/>
  <c r="J31" i="27"/>
  <c r="J30" i="27"/>
  <c r="J29" i="27"/>
  <c r="J28" i="27"/>
  <c r="J27" i="27"/>
  <c r="L49" i="20"/>
  <c r="L48" i="20"/>
  <c r="L46" i="20"/>
  <c r="L45" i="20"/>
  <c r="L44" i="20"/>
  <c r="L43" i="20"/>
  <c r="L42" i="20"/>
  <c r="L41" i="20"/>
  <c r="L40" i="20"/>
  <c r="L39" i="20"/>
  <c r="L38" i="20"/>
  <c r="L37" i="20"/>
  <c r="L36" i="20"/>
  <c r="L35" i="20"/>
  <c r="L34" i="20"/>
  <c r="L33" i="20"/>
  <c r="L32" i="20"/>
  <c r="L31" i="20"/>
  <c r="L30" i="20"/>
  <c r="L29" i="20"/>
  <c r="L28" i="20"/>
  <c r="L27" i="20"/>
  <c r="L49" i="13"/>
  <c r="L48" i="13"/>
  <c r="L47" i="13"/>
  <c r="L46" i="13"/>
  <c r="L45" i="13"/>
  <c r="L44" i="13"/>
  <c r="L43" i="13"/>
  <c r="L42" i="13"/>
  <c r="L41" i="13"/>
  <c r="L40" i="13"/>
  <c r="L39" i="13"/>
  <c r="L38" i="13"/>
  <c r="L37" i="13"/>
  <c r="L36" i="13"/>
  <c r="L35" i="13"/>
  <c r="L34" i="13"/>
  <c r="L33" i="13"/>
  <c r="L32" i="13"/>
  <c r="L31" i="13"/>
  <c r="L30" i="13"/>
  <c r="L29" i="13"/>
  <c r="L28" i="13"/>
  <c r="L27" i="13"/>
  <c r="L49" i="6"/>
  <c r="L48" i="6"/>
  <c r="L47" i="6"/>
  <c r="L46" i="6"/>
  <c r="L45" i="6"/>
  <c r="L44" i="6"/>
  <c r="L43" i="6"/>
  <c r="L42" i="6"/>
  <c r="L41" i="6"/>
  <c r="L40" i="6"/>
  <c r="L39" i="6"/>
  <c r="L38" i="6"/>
  <c r="L37" i="6"/>
  <c r="L36" i="6"/>
  <c r="L35" i="6"/>
  <c r="L34" i="6"/>
  <c r="L33" i="6"/>
  <c r="L32" i="6"/>
  <c r="L31" i="6"/>
  <c r="L30" i="6"/>
  <c r="L29" i="6"/>
  <c r="L28" i="6"/>
  <c r="L27" i="6"/>
  <c r="J49" i="55"/>
  <c r="J48" i="55"/>
  <c r="J47" i="55"/>
  <c r="J46" i="55"/>
  <c r="J45" i="55"/>
  <c r="J44" i="55"/>
  <c r="J43" i="55"/>
  <c r="J42" i="55"/>
  <c r="J41" i="55"/>
  <c r="J40" i="55"/>
  <c r="J39" i="55"/>
  <c r="J38" i="55"/>
  <c r="J37" i="55"/>
  <c r="J36" i="55"/>
  <c r="J35" i="55"/>
  <c r="J34" i="55"/>
  <c r="J33" i="55"/>
  <c r="J32" i="55"/>
  <c r="J31" i="55"/>
  <c r="J30" i="55"/>
  <c r="J29" i="55"/>
  <c r="J28" i="55"/>
  <c r="J27" i="55"/>
  <c r="K49" i="41"/>
  <c r="K48" i="41"/>
  <c r="K47" i="41"/>
  <c r="K46" i="41"/>
  <c r="K45" i="41"/>
  <c r="K44" i="41"/>
  <c r="K43" i="41"/>
  <c r="K42" i="41"/>
  <c r="K41" i="41"/>
  <c r="K40" i="41"/>
  <c r="K39" i="41"/>
  <c r="K38" i="41"/>
  <c r="K37" i="41"/>
  <c r="K36" i="41"/>
  <c r="K35" i="41"/>
  <c r="K34" i="41"/>
  <c r="K33" i="41"/>
  <c r="K32" i="41"/>
  <c r="K31" i="41"/>
  <c r="K30" i="41"/>
  <c r="K29" i="41"/>
  <c r="K28" i="41"/>
  <c r="K27" i="41"/>
  <c r="L60" i="11"/>
  <c r="J80" i="25"/>
  <c r="J81" i="25" s="1"/>
  <c r="J76" i="25"/>
  <c r="L99" i="26"/>
  <c r="L100" i="26"/>
  <c r="L80" i="18"/>
  <c r="L81" i="18" s="1"/>
  <c r="N100" i="19"/>
  <c r="N101" i="19"/>
  <c r="L82" i="11"/>
  <c r="L83" i="11" s="1"/>
  <c r="N99" i="12"/>
  <c r="N98" i="12"/>
  <c r="L79" i="4"/>
  <c r="L83" i="4"/>
  <c r="L84" i="4" s="1"/>
  <c r="N96" i="5"/>
  <c r="N97" i="5"/>
  <c r="Q94" i="3"/>
  <c r="P55" i="2"/>
  <c r="Q93" i="3"/>
  <c r="Q92" i="3"/>
  <c r="P53" i="2"/>
  <c r="P54" i="2"/>
  <c r="P26" i="2"/>
  <c r="P46" i="2"/>
  <c r="P23" i="2"/>
  <c r="O44" i="2"/>
  <c r="O45" i="2"/>
  <c r="M44" i="2"/>
  <c r="M45" i="2"/>
  <c r="L44" i="2"/>
  <c r="L45" i="2"/>
  <c r="P11" i="2"/>
  <c r="P12" i="2"/>
  <c r="J56" i="53"/>
  <c r="J57" i="53" s="1"/>
  <c r="J52" i="53"/>
  <c r="L99" i="54"/>
  <c r="L100" i="54"/>
  <c r="J22" i="53"/>
  <c r="J23" i="53"/>
  <c r="J19" i="53"/>
  <c r="J20" i="53"/>
  <c r="K80" i="39"/>
  <c r="K81" i="39" s="1"/>
  <c r="K76" i="39"/>
  <c r="M97" i="40"/>
  <c r="M98" i="40"/>
  <c r="K72" i="39"/>
  <c r="K74" i="39"/>
  <c r="K22" i="39"/>
  <c r="K23" i="39"/>
  <c r="K19" i="39"/>
  <c r="K20" i="39"/>
  <c r="J74" i="25"/>
  <c r="J72" i="25"/>
  <c r="J22" i="25"/>
  <c r="J23" i="25"/>
  <c r="J19" i="25"/>
  <c r="J20" i="25"/>
  <c r="L58" i="18"/>
  <c r="L76" i="18"/>
  <c r="L77" i="18"/>
  <c r="L78" i="18"/>
  <c r="L79" i="18"/>
  <c r="L72" i="18"/>
  <c r="L74" i="18"/>
  <c r="L22" i="18"/>
  <c r="L23" i="18"/>
  <c r="L19" i="18"/>
  <c r="L20" i="18"/>
  <c r="L78" i="11"/>
  <c r="L79" i="11"/>
  <c r="L80" i="11"/>
  <c r="L81" i="11"/>
  <c r="L74" i="11"/>
  <c r="L76" i="11"/>
  <c r="L24" i="11"/>
  <c r="L25" i="11"/>
  <c r="L21" i="11"/>
  <c r="L22" i="11"/>
  <c r="L75" i="4"/>
  <c r="L77" i="4"/>
  <c r="L25" i="4"/>
  <c r="L26" i="4"/>
  <c r="L22" i="4"/>
  <c r="Q85" i="83"/>
  <c r="Q86" i="83"/>
  <c r="P52" i="2" l="1"/>
  <c r="P51" i="2"/>
  <c r="P44" i="2"/>
  <c r="P4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瀧山　友里栄</author>
  </authors>
  <commentList>
    <comment ref="O66" authorId="0" shapeId="0" xr:uid="{00000000-0006-0000-0700-000001000000}">
      <text>
        <r>
          <rPr>
            <b/>
            <sz val="9"/>
            <color indexed="81"/>
            <rFont val="MS P ゴシック"/>
            <family val="3"/>
            <charset val="128"/>
          </rPr>
          <t>式なし:</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天馬</author>
  </authors>
  <commentList>
    <comment ref="J2" authorId="0" shapeId="0" xr:uid="{00000000-0006-0000-2D00-000001000000}">
      <text>
        <r>
          <rPr>
            <b/>
            <sz val="9"/>
            <color indexed="81"/>
            <rFont val="ＭＳ Ｐゴシック"/>
            <family val="3"/>
            <charset val="128"/>
          </rPr>
          <t>特地は他の下水シートと形式が異なる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E160" authorId="0" shapeId="0" xr:uid="{9CC6F80E-EE93-46E2-B1B9-C1B223077156}">
      <text>
        <r>
          <rPr>
            <b/>
            <sz val="9"/>
            <color indexed="81"/>
            <rFont val="MS P ゴシック"/>
            <family val="3"/>
            <charset val="128"/>
          </rPr>
          <t>４→２に手動修正</t>
        </r>
      </text>
    </comment>
    <comment ref="H160" authorId="0" shapeId="0" xr:uid="{1646422E-4819-4B83-844C-A7954AC4BA4C}">
      <text>
        <r>
          <rPr>
            <sz val="9"/>
            <color indexed="81"/>
            <rFont val="MS P ゴシック"/>
            <family val="3"/>
            <charset val="128"/>
          </rPr>
          <t xml:space="preserve">001→002に手動修正
</t>
        </r>
      </text>
    </comment>
  </commentList>
</comments>
</file>

<file path=xl/sharedStrings.xml><?xml version="1.0" encoding="utf-8"?>
<sst xmlns="http://schemas.openxmlformats.org/spreadsheetml/2006/main" count="22313" uniqueCount="1604">
  <si>
    <t>現行単価施行年月日</t>
    <rPh sb="0" eb="2">
      <t>ゲンコウ</t>
    </rPh>
    <rPh sb="2" eb="4">
      <t>タンカ</t>
    </rPh>
    <rPh sb="4" eb="6">
      <t>セコウ</t>
    </rPh>
    <rPh sb="6" eb="9">
      <t>ネンガッピ</t>
    </rPh>
    <phoneticPr fontId="3"/>
  </si>
  <si>
    <t>戸当たり単価（円/戸）</t>
    <rPh sb="0" eb="1">
      <t>コ</t>
    </rPh>
    <rPh sb="1" eb="2">
      <t>ア</t>
    </rPh>
    <rPh sb="4" eb="6">
      <t>タンカ</t>
    </rPh>
    <rPh sb="7" eb="8">
      <t>エン</t>
    </rPh>
    <rPh sb="9" eb="10">
      <t>コ</t>
    </rPh>
    <phoneticPr fontId="3"/>
  </si>
  <si>
    <t>㎡当たり単価（円/㎡）</t>
    <rPh sb="1" eb="2">
      <t>ア</t>
    </rPh>
    <rPh sb="4" eb="6">
      <t>タンカ</t>
    </rPh>
    <rPh sb="7" eb="8">
      <t>エン</t>
    </rPh>
    <phoneticPr fontId="3"/>
  </si>
  <si>
    <t>年賦期間（年）</t>
    <rPh sb="0" eb="2">
      <t>ネンプ</t>
    </rPh>
    <rPh sb="2" eb="4">
      <t>キカン</t>
    </rPh>
    <rPh sb="5" eb="6">
      <t>ネン</t>
    </rPh>
    <phoneticPr fontId="3"/>
  </si>
  <si>
    <t>実質（％）</t>
    <rPh sb="0" eb="2">
      <t>ジッシツ</t>
    </rPh>
    <phoneticPr fontId="3"/>
  </si>
  <si>
    <t>省令・条例（％）</t>
    <rPh sb="0" eb="2">
      <t>ショウレイ</t>
    </rPh>
    <rPh sb="3" eb="5">
      <t>ジョウレイ</t>
    </rPh>
    <phoneticPr fontId="3"/>
  </si>
  <si>
    <t>負担率</t>
    <rPh sb="0" eb="3">
      <t>フタンリツ</t>
    </rPh>
    <phoneticPr fontId="3"/>
  </si>
  <si>
    <t>負担金制度採用年月日</t>
    <rPh sb="0" eb="3">
      <t>フタンキン</t>
    </rPh>
    <rPh sb="3" eb="5">
      <t>セイド</t>
    </rPh>
    <rPh sb="5" eb="7">
      <t>サイヨウ</t>
    </rPh>
    <rPh sb="7" eb="10">
      <t>ネンガッピ</t>
    </rPh>
    <phoneticPr fontId="3"/>
  </si>
  <si>
    <t>受益者負担金</t>
    <rPh sb="0" eb="3">
      <t>ジュエキシャ</t>
    </rPh>
    <rPh sb="3" eb="6">
      <t>フタンキン</t>
    </rPh>
    <phoneticPr fontId="3"/>
  </si>
  <si>
    <t>工 事 負 担 金</t>
    <rPh sb="0" eb="1">
      <t>コウ</t>
    </rPh>
    <rPh sb="2" eb="3">
      <t>コト</t>
    </rPh>
    <rPh sb="4" eb="5">
      <t>フ</t>
    </rPh>
    <rPh sb="6" eb="7">
      <t>ニナ</t>
    </rPh>
    <rPh sb="8" eb="9">
      <t>キン</t>
    </rPh>
    <phoneticPr fontId="3"/>
  </si>
  <si>
    <t>当年度収入額（千円）</t>
    <rPh sb="0" eb="3">
      <t>トウネンド</t>
    </rPh>
    <rPh sb="3" eb="6">
      <t>シュウニュウガク</t>
    </rPh>
    <rPh sb="7" eb="9">
      <t>センエン</t>
    </rPh>
    <phoneticPr fontId="3"/>
  </si>
  <si>
    <t>負担金算定期間（年）</t>
    <rPh sb="0" eb="3">
      <t>フタンキン</t>
    </rPh>
    <rPh sb="3" eb="5">
      <t>サンテイ</t>
    </rPh>
    <rPh sb="5" eb="7">
      <t>キカン</t>
    </rPh>
    <rPh sb="8" eb="9">
      <t>ネン</t>
    </rPh>
    <phoneticPr fontId="3"/>
  </si>
  <si>
    <t>負担金改定率（％）</t>
    <rPh sb="0" eb="3">
      <t>フタンキン</t>
    </rPh>
    <rPh sb="3" eb="6">
      <t>カイテイリツ</t>
    </rPh>
    <phoneticPr fontId="3"/>
  </si>
  <si>
    <t>負担金　改定</t>
    <rPh sb="0" eb="3">
      <t>フタンキン</t>
    </rPh>
    <rPh sb="4" eb="6">
      <t>カイテイ</t>
    </rPh>
    <phoneticPr fontId="3"/>
  </si>
  <si>
    <t>現行負担金施行年月日</t>
    <rPh sb="0" eb="2">
      <t>ゲンコウ</t>
    </rPh>
    <rPh sb="2" eb="5">
      <t>フタンキン</t>
    </rPh>
    <rPh sb="5" eb="7">
      <t>セコウ</t>
    </rPh>
    <rPh sb="7" eb="10">
      <t>ネンガッピ</t>
    </rPh>
    <phoneticPr fontId="3"/>
  </si>
  <si>
    <t>計画排水従量制</t>
    <rPh sb="0" eb="2">
      <t>ケイカク</t>
    </rPh>
    <rPh sb="2" eb="4">
      <t>ハイスイ</t>
    </rPh>
    <rPh sb="4" eb="6">
      <t>ジュウリョウ</t>
    </rPh>
    <rPh sb="6" eb="7">
      <t>セイ</t>
    </rPh>
    <phoneticPr fontId="3"/>
  </si>
  <si>
    <t>実排水従量制</t>
    <rPh sb="0" eb="1">
      <t>ジツ</t>
    </rPh>
    <rPh sb="1" eb="3">
      <t>ハイスイ</t>
    </rPh>
    <rPh sb="3" eb="5">
      <t>ジュウリョウ</t>
    </rPh>
    <rPh sb="5" eb="6">
      <t>セイ</t>
    </rPh>
    <phoneticPr fontId="3"/>
  </si>
  <si>
    <t>負担金　体系</t>
    <rPh sb="0" eb="3">
      <t>フタンキン</t>
    </rPh>
    <rPh sb="4" eb="6">
      <t>タイケイ</t>
    </rPh>
    <phoneticPr fontId="3"/>
  </si>
  <si>
    <t>流域下水道管理 　運営費負担金</t>
    <rPh sb="0" eb="2">
      <t>リュウイキ</t>
    </rPh>
    <rPh sb="2" eb="5">
      <t>ゲスイドウ</t>
    </rPh>
    <rPh sb="5" eb="7">
      <t>カンリ</t>
    </rPh>
    <rPh sb="9" eb="11">
      <t>ウンエイ</t>
    </rPh>
    <rPh sb="11" eb="12">
      <t>ヒ</t>
    </rPh>
    <rPh sb="12" eb="15">
      <t>フタンキン</t>
    </rPh>
    <phoneticPr fontId="3"/>
  </si>
  <si>
    <t>○</t>
    <phoneticPr fontId="3"/>
  </si>
  <si>
    <t>未転嫁</t>
    <rPh sb="0" eb="1">
      <t>ミ</t>
    </rPh>
    <rPh sb="1" eb="3">
      <t>テンカ</t>
    </rPh>
    <phoneticPr fontId="3"/>
  </si>
  <si>
    <t>一部転嫁</t>
    <rPh sb="0" eb="2">
      <t>イチブ</t>
    </rPh>
    <rPh sb="2" eb="4">
      <t>テンカ</t>
    </rPh>
    <phoneticPr fontId="3"/>
  </si>
  <si>
    <t>消費税及び地方消費税の転嫁状況</t>
    <rPh sb="0" eb="3">
      <t>ショウヒゼイ</t>
    </rPh>
    <rPh sb="3" eb="4">
      <t>オヨ</t>
    </rPh>
    <rPh sb="5" eb="7">
      <t>チホウ</t>
    </rPh>
    <rPh sb="7" eb="10">
      <t>ショウヒゼイ</t>
    </rPh>
    <rPh sb="11" eb="13">
      <t>テンカ</t>
    </rPh>
    <rPh sb="13" eb="15">
      <t>ジョウキョウ</t>
    </rPh>
    <phoneticPr fontId="3"/>
  </si>
  <si>
    <t>使用料算定期間（年）</t>
    <rPh sb="0" eb="3">
      <t>シヨウリョウ</t>
    </rPh>
    <rPh sb="3" eb="5">
      <t>サンテイ</t>
    </rPh>
    <rPh sb="5" eb="7">
      <t>キカン</t>
    </rPh>
    <rPh sb="8" eb="9">
      <t>ネン</t>
    </rPh>
    <phoneticPr fontId="3"/>
  </si>
  <si>
    <t>平均（％）</t>
    <rPh sb="0" eb="2">
      <t>ヘイキン</t>
    </rPh>
    <phoneticPr fontId="3"/>
  </si>
  <si>
    <r>
      <t>一般家庭用20</t>
    </r>
    <r>
      <rPr>
        <sz val="11"/>
        <rFont val="ＭＳ Ｐ明朝"/>
        <family val="1"/>
        <charset val="128"/>
      </rPr>
      <t>ｍ</t>
    </r>
    <r>
      <rPr>
        <vertAlign val="superscript"/>
        <sz val="11"/>
        <rFont val="ＭＳ Ｐ明朝"/>
        <family val="1"/>
        <charset val="128"/>
      </rPr>
      <t>３</t>
    </r>
    <r>
      <rPr>
        <sz val="11"/>
        <rFont val="ＭＳ Ｐ明朝"/>
        <family val="1"/>
        <charset val="128"/>
      </rPr>
      <t>/月（％）</t>
    </r>
    <rPh sb="0" eb="2">
      <t>イッパン</t>
    </rPh>
    <rPh sb="2" eb="5">
      <t>カテイヨウ</t>
    </rPh>
    <phoneticPr fontId="3"/>
  </si>
  <si>
    <t>実質使用料改定率</t>
    <rPh sb="0" eb="2">
      <t>ジッシツ</t>
    </rPh>
    <rPh sb="2" eb="5">
      <t>シヨウリョウ</t>
    </rPh>
    <rPh sb="5" eb="8">
      <t>カイテイリツ</t>
    </rPh>
    <phoneticPr fontId="3"/>
  </si>
  <si>
    <t>実質使用料改定</t>
    <rPh sb="0" eb="2">
      <t>ジッシツ</t>
    </rPh>
    <rPh sb="2" eb="4">
      <t>シヨウ</t>
    </rPh>
    <rPh sb="4" eb="5">
      <t>シヨウリョウ</t>
    </rPh>
    <rPh sb="5" eb="7">
      <t>カイテイ</t>
    </rPh>
    <phoneticPr fontId="3"/>
  </si>
  <si>
    <r>
      <t>10,001</t>
    </r>
    <r>
      <rPr>
        <sz val="11"/>
        <rFont val="ＭＳ Ｐ明朝"/>
        <family val="1"/>
        <charset val="128"/>
      </rPr>
      <t>ｍ</t>
    </r>
    <r>
      <rPr>
        <vertAlign val="superscript"/>
        <sz val="11"/>
        <rFont val="ＭＳ Ｐ明朝"/>
        <family val="1"/>
        <charset val="128"/>
      </rPr>
      <t>３</t>
    </r>
    <r>
      <rPr>
        <sz val="11"/>
        <rFont val="ＭＳ Ｐ明朝"/>
        <family val="1"/>
        <charset val="128"/>
      </rPr>
      <t>/月</t>
    </r>
    <r>
      <rPr>
        <sz val="12"/>
        <rFont val="ＭＳ Ｐ明朝"/>
        <family val="1"/>
        <charset val="128"/>
      </rPr>
      <t>以上</t>
    </r>
    <rPh sb="9" eb="10">
      <t>ツキ</t>
    </rPh>
    <rPh sb="10" eb="12">
      <t>イジョウ</t>
    </rPh>
    <phoneticPr fontId="3"/>
  </si>
  <si>
    <r>
      <t>5,001</t>
    </r>
    <r>
      <rPr>
        <sz val="11"/>
        <rFont val="ＭＳ Ｐ明朝"/>
        <family val="1"/>
        <charset val="128"/>
      </rPr>
      <t>ｍ</t>
    </r>
    <r>
      <rPr>
        <vertAlign val="superscript"/>
        <sz val="11"/>
        <rFont val="ＭＳ Ｐ明朝"/>
        <family val="1"/>
        <charset val="128"/>
      </rPr>
      <t>３</t>
    </r>
    <r>
      <rPr>
        <sz val="11"/>
        <rFont val="ＭＳ Ｐ明朝"/>
        <family val="1"/>
        <charset val="128"/>
      </rPr>
      <t>/月</t>
    </r>
    <r>
      <rPr>
        <sz val="12"/>
        <rFont val="ＭＳ Ｐ明朝"/>
        <family val="1"/>
        <charset val="128"/>
      </rPr>
      <t>～10,000</t>
    </r>
    <r>
      <rPr>
        <sz val="11"/>
        <rFont val="ＭＳ Ｐ明朝"/>
        <family val="1"/>
        <charset val="128"/>
      </rPr>
      <t>ｍ</t>
    </r>
    <r>
      <rPr>
        <vertAlign val="superscript"/>
        <sz val="11"/>
        <rFont val="ＭＳ Ｐ明朝"/>
        <family val="1"/>
        <charset val="128"/>
      </rPr>
      <t>３</t>
    </r>
    <r>
      <rPr>
        <sz val="11"/>
        <rFont val="ＭＳ Ｐ明朝"/>
        <family val="1"/>
        <charset val="128"/>
      </rPr>
      <t>/月</t>
    </r>
    <rPh sb="8" eb="9">
      <t>ツキ</t>
    </rPh>
    <phoneticPr fontId="3"/>
  </si>
  <si>
    <r>
      <t>(ｍ</t>
    </r>
    <r>
      <rPr>
        <vertAlign val="superscript"/>
        <sz val="12"/>
        <rFont val="ＭＳ Ｐ明朝"/>
        <family val="1"/>
        <charset val="128"/>
      </rPr>
      <t>３</t>
    </r>
    <r>
      <rPr>
        <sz val="12"/>
        <rFont val="ＭＳ Ｐ明朝"/>
        <family val="1"/>
        <charset val="128"/>
      </rPr>
      <t>)</t>
    </r>
    <phoneticPr fontId="3"/>
  </si>
  <si>
    <r>
      <t>1,001</t>
    </r>
    <r>
      <rPr>
        <sz val="11"/>
        <rFont val="ＭＳ Ｐ明朝"/>
        <family val="1"/>
        <charset val="128"/>
      </rPr>
      <t>ｍ</t>
    </r>
    <r>
      <rPr>
        <vertAlign val="superscript"/>
        <sz val="11"/>
        <rFont val="ＭＳ Ｐ明朝"/>
        <family val="1"/>
        <charset val="128"/>
      </rPr>
      <t>３</t>
    </r>
    <r>
      <rPr>
        <sz val="11"/>
        <rFont val="ＭＳ Ｐ明朝"/>
        <family val="1"/>
        <charset val="128"/>
      </rPr>
      <t>/月</t>
    </r>
    <r>
      <rPr>
        <sz val="12"/>
        <rFont val="ＭＳ Ｐ明朝"/>
        <family val="1"/>
        <charset val="128"/>
      </rPr>
      <t>～5,000</t>
    </r>
    <r>
      <rPr>
        <sz val="11"/>
        <rFont val="ＭＳ Ｐ明朝"/>
        <family val="1"/>
        <charset val="128"/>
      </rPr>
      <t>ｍ</t>
    </r>
    <r>
      <rPr>
        <vertAlign val="superscript"/>
        <sz val="11"/>
        <rFont val="ＭＳ Ｐ明朝"/>
        <family val="1"/>
        <charset val="128"/>
      </rPr>
      <t>３</t>
    </r>
    <r>
      <rPr>
        <sz val="11"/>
        <rFont val="ＭＳ Ｐ明朝"/>
        <family val="1"/>
        <charset val="128"/>
      </rPr>
      <t>/月</t>
    </r>
    <rPh sb="8" eb="9">
      <t>ツキ</t>
    </rPh>
    <phoneticPr fontId="3"/>
  </si>
  <si>
    <r>
      <t>501</t>
    </r>
    <r>
      <rPr>
        <sz val="11"/>
        <rFont val="ＭＳ Ｐ明朝"/>
        <family val="1"/>
        <charset val="128"/>
      </rPr>
      <t>ｍ</t>
    </r>
    <r>
      <rPr>
        <vertAlign val="superscript"/>
        <sz val="11"/>
        <rFont val="ＭＳ Ｐ明朝"/>
        <family val="1"/>
        <charset val="128"/>
      </rPr>
      <t>３</t>
    </r>
    <r>
      <rPr>
        <sz val="11"/>
        <rFont val="ＭＳ Ｐ明朝"/>
        <family val="1"/>
        <charset val="128"/>
      </rPr>
      <t>/月</t>
    </r>
    <r>
      <rPr>
        <sz val="12"/>
        <rFont val="ＭＳ Ｐ明朝"/>
        <family val="1"/>
        <charset val="128"/>
      </rPr>
      <t>～1,000</t>
    </r>
    <r>
      <rPr>
        <sz val="11"/>
        <rFont val="ＭＳ Ｐ明朝"/>
        <family val="1"/>
        <charset val="128"/>
      </rPr>
      <t>ｍ</t>
    </r>
    <r>
      <rPr>
        <vertAlign val="superscript"/>
        <sz val="11"/>
        <rFont val="ＭＳ Ｐ明朝"/>
        <family val="1"/>
        <charset val="128"/>
      </rPr>
      <t>３</t>
    </r>
    <r>
      <rPr>
        <sz val="11"/>
        <rFont val="ＭＳ Ｐ明朝"/>
        <family val="1"/>
        <charset val="128"/>
      </rPr>
      <t>/月</t>
    </r>
    <rPh sb="6" eb="7">
      <t>ツキ</t>
    </rPh>
    <phoneticPr fontId="3"/>
  </si>
  <si>
    <r>
      <t>201</t>
    </r>
    <r>
      <rPr>
        <sz val="11"/>
        <rFont val="ＭＳ Ｐ明朝"/>
        <family val="1"/>
        <charset val="128"/>
      </rPr>
      <t>ｍ</t>
    </r>
    <r>
      <rPr>
        <vertAlign val="superscript"/>
        <sz val="11"/>
        <rFont val="ＭＳ Ｐ明朝"/>
        <family val="1"/>
        <charset val="128"/>
      </rPr>
      <t>３</t>
    </r>
    <r>
      <rPr>
        <sz val="11"/>
        <rFont val="ＭＳ Ｐ明朝"/>
        <family val="1"/>
        <charset val="128"/>
      </rPr>
      <t>/月</t>
    </r>
    <r>
      <rPr>
        <sz val="12"/>
        <rFont val="ＭＳ Ｐ明朝"/>
        <family val="1"/>
        <charset val="128"/>
      </rPr>
      <t>～500</t>
    </r>
    <r>
      <rPr>
        <sz val="11"/>
        <rFont val="ＭＳ Ｐ明朝"/>
        <family val="1"/>
        <charset val="128"/>
      </rPr>
      <t>ｍ</t>
    </r>
    <r>
      <rPr>
        <vertAlign val="superscript"/>
        <sz val="11"/>
        <rFont val="ＭＳ Ｐ明朝"/>
        <family val="1"/>
        <charset val="128"/>
      </rPr>
      <t>３</t>
    </r>
    <r>
      <rPr>
        <sz val="11"/>
        <rFont val="ＭＳ Ｐ明朝"/>
        <family val="1"/>
        <charset val="128"/>
      </rPr>
      <t>/月</t>
    </r>
    <rPh sb="6" eb="7">
      <t>ツキ</t>
    </rPh>
    <phoneticPr fontId="3"/>
  </si>
  <si>
    <r>
      <t>101</t>
    </r>
    <r>
      <rPr>
        <sz val="11"/>
        <rFont val="ＭＳ Ｐ明朝"/>
        <family val="1"/>
        <charset val="128"/>
      </rPr>
      <t>ｍ</t>
    </r>
    <r>
      <rPr>
        <vertAlign val="superscript"/>
        <sz val="11"/>
        <rFont val="ＭＳ Ｐ明朝"/>
        <family val="1"/>
        <charset val="128"/>
      </rPr>
      <t>３</t>
    </r>
    <r>
      <rPr>
        <sz val="11"/>
        <rFont val="ＭＳ Ｐ明朝"/>
        <family val="1"/>
        <charset val="128"/>
      </rPr>
      <t>/月</t>
    </r>
    <r>
      <rPr>
        <sz val="12"/>
        <rFont val="ＭＳ Ｐ明朝"/>
        <family val="1"/>
        <charset val="128"/>
      </rPr>
      <t>～200</t>
    </r>
    <r>
      <rPr>
        <sz val="11"/>
        <rFont val="ＭＳ Ｐ明朝"/>
        <family val="1"/>
        <charset val="128"/>
      </rPr>
      <t>ｍ</t>
    </r>
    <r>
      <rPr>
        <vertAlign val="superscript"/>
        <sz val="11"/>
        <rFont val="ＭＳ Ｐ明朝"/>
        <family val="1"/>
        <charset val="128"/>
      </rPr>
      <t>３</t>
    </r>
    <r>
      <rPr>
        <sz val="11"/>
        <rFont val="ＭＳ Ｐ明朝"/>
        <family val="1"/>
        <charset val="128"/>
      </rPr>
      <t>/月</t>
    </r>
    <rPh sb="6" eb="7">
      <t>ツキ</t>
    </rPh>
    <phoneticPr fontId="3"/>
  </si>
  <si>
    <r>
      <t xml:space="preserve"> 21</t>
    </r>
    <r>
      <rPr>
        <sz val="11"/>
        <rFont val="ＭＳ Ｐ明朝"/>
        <family val="1"/>
        <charset val="128"/>
      </rPr>
      <t>ｍ</t>
    </r>
    <r>
      <rPr>
        <vertAlign val="superscript"/>
        <sz val="11"/>
        <rFont val="ＭＳ Ｐ明朝"/>
        <family val="1"/>
        <charset val="128"/>
      </rPr>
      <t>３</t>
    </r>
    <r>
      <rPr>
        <sz val="11"/>
        <rFont val="ＭＳ Ｐ明朝"/>
        <family val="1"/>
        <charset val="128"/>
      </rPr>
      <t>/月</t>
    </r>
    <r>
      <rPr>
        <sz val="12"/>
        <rFont val="ＭＳ Ｐ明朝"/>
        <family val="1"/>
        <charset val="128"/>
      </rPr>
      <t>～100</t>
    </r>
    <r>
      <rPr>
        <sz val="11"/>
        <rFont val="ＭＳ Ｐ明朝"/>
        <family val="1"/>
        <charset val="128"/>
      </rPr>
      <t>ｍ</t>
    </r>
    <r>
      <rPr>
        <vertAlign val="superscript"/>
        <sz val="11"/>
        <rFont val="ＭＳ Ｐ明朝"/>
        <family val="1"/>
        <charset val="128"/>
      </rPr>
      <t>３</t>
    </r>
    <r>
      <rPr>
        <sz val="11"/>
        <rFont val="ＭＳ Ｐ明朝"/>
        <family val="1"/>
        <charset val="128"/>
      </rPr>
      <t>/月</t>
    </r>
    <rPh sb="6" eb="7">
      <t>ツキ</t>
    </rPh>
    <phoneticPr fontId="3"/>
  </si>
  <si>
    <r>
      <t xml:space="preserve"> 20</t>
    </r>
    <r>
      <rPr>
        <sz val="10"/>
        <rFont val="ＭＳ Ｐ明朝"/>
        <family val="1"/>
        <charset val="128"/>
      </rPr>
      <t>ｍ</t>
    </r>
    <r>
      <rPr>
        <vertAlign val="superscript"/>
        <sz val="10"/>
        <rFont val="ＭＳ Ｐ明朝"/>
        <family val="1"/>
        <charset val="128"/>
      </rPr>
      <t>３</t>
    </r>
    <r>
      <rPr>
        <sz val="10"/>
        <rFont val="ＭＳ Ｐ明朝"/>
        <family val="1"/>
        <charset val="128"/>
      </rPr>
      <t>/月</t>
    </r>
    <r>
      <rPr>
        <sz val="12"/>
        <rFont val="ＭＳ Ｐ明朝"/>
        <family val="1"/>
        <charset val="128"/>
      </rPr>
      <t>以下</t>
    </r>
    <rPh sb="6" eb="7">
      <t>ツキ</t>
    </rPh>
    <rPh sb="7" eb="9">
      <t>イカ</t>
    </rPh>
    <phoneticPr fontId="3"/>
  </si>
  <si>
    <t>規模別水量</t>
    <rPh sb="0" eb="2">
      <t>キボ</t>
    </rPh>
    <rPh sb="2" eb="3">
      <t>ベツ</t>
    </rPh>
    <rPh sb="3" eb="5">
      <t>スイリョウ</t>
    </rPh>
    <phoneticPr fontId="3"/>
  </si>
  <si>
    <r>
      <t>　〃　 10,000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</si>
  <si>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r>
      <t>　〃　　5,000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</si>
  <si>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r>
      <t>　〃　　1,000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</si>
  <si>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r>
      <t>　〃　　　500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</si>
  <si>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r>
      <t>業務用　　100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rPh sb="0" eb="3">
      <t>ギョウムヨウ</t>
    </rPh>
    <phoneticPr fontId="3"/>
  </si>
  <si>
    <r>
      <t>一般家庭用 20</t>
    </r>
    <r>
      <rPr>
        <sz val="11"/>
        <rFont val="ＭＳ Ｐ明朝"/>
        <family val="1"/>
        <charset val="128"/>
      </rPr>
      <t>ｍ</t>
    </r>
    <r>
      <rPr>
        <vertAlign val="superscript"/>
        <sz val="11"/>
        <rFont val="ＭＳ Ｐ明朝"/>
        <family val="1"/>
        <charset val="128"/>
      </rPr>
      <t>３</t>
    </r>
    <r>
      <rPr>
        <sz val="11"/>
        <rFont val="ＭＳ Ｐ明朝"/>
        <family val="1"/>
        <charset val="128"/>
      </rPr>
      <t>/月(円)(税込)</t>
    </r>
    <rPh sb="0" eb="2">
      <t>イッパン</t>
    </rPh>
    <rPh sb="2" eb="5">
      <t>カテイヨウ</t>
    </rPh>
    <rPh sb="11" eb="12">
      <t>ツキ</t>
    </rPh>
    <rPh sb="13" eb="14">
      <t>エン</t>
    </rPh>
    <rPh sb="16" eb="18">
      <t>ゼイコ</t>
    </rPh>
    <phoneticPr fontId="3"/>
  </si>
  <si>
    <t>現行使用料</t>
    <rPh sb="0" eb="2">
      <t>ゲンコウ</t>
    </rPh>
    <rPh sb="2" eb="5">
      <t>シヨウリョウ</t>
    </rPh>
    <phoneticPr fontId="3"/>
  </si>
  <si>
    <t>前回使用料　改定年月日</t>
    <rPh sb="0" eb="2">
      <t>ゼンカイ</t>
    </rPh>
    <rPh sb="2" eb="5">
      <t>シヨウリョウ</t>
    </rPh>
    <rPh sb="6" eb="8">
      <t>カイテイ</t>
    </rPh>
    <rPh sb="8" eb="11">
      <t>ネンガッピ</t>
    </rPh>
    <phoneticPr fontId="3"/>
  </si>
  <si>
    <t>現行使用料　施行年月日</t>
    <rPh sb="0" eb="2">
      <t>ゲンコウ</t>
    </rPh>
    <rPh sb="2" eb="5">
      <t>シヨウリョウ</t>
    </rPh>
    <rPh sb="6" eb="8">
      <t>セコウ</t>
    </rPh>
    <rPh sb="8" eb="11">
      <t>ネンガッピ</t>
    </rPh>
    <phoneticPr fontId="3"/>
  </si>
  <si>
    <t>その他委託</t>
    <rPh sb="2" eb="3">
      <t>タ</t>
    </rPh>
    <rPh sb="3" eb="5">
      <t>イタク</t>
    </rPh>
    <phoneticPr fontId="3"/>
  </si>
  <si>
    <t>他団体委託</t>
    <rPh sb="0" eb="1">
      <t>タ</t>
    </rPh>
    <rPh sb="1" eb="3">
      <t>ダンタイ</t>
    </rPh>
    <rPh sb="3" eb="5">
      <t>イタク</t>
    </rPh>
    <phoneticPr fontId="3"/>
  </si>
  <si>
    <t>団体内部委託</t>
    <rPh sb="0" eb="2">
      <t>ダンタイ</t>
    </rPh>
    <rPh sb="2" eb="4">
      <t>ナイブ</t>
    </rPh>
    <rPh sb="4" eb="6">
      <t>イタク</t>
    </rPh>
    <phoneticPr fontId="3"/>
  </si>
  <si>
    <t>直営</t>
    <rPh sb="0" eb="2">
      <t>チョクエイ</t>
    </rPh>
    <phoneticPr fontId="3"/>
  </si>
  <si>
    <t>委託状況</t>
    <rPh sb="0" eb="2">
      <t>イタク</t>
    </rPh>
    <rPh sb="2" eb="4">
      <t>ジョウキョウ</t>
    </rPh>
    <phoneticPr fontId="3"/>
  </si>
  <si>
    <t>口座振替制</t>
    <rPh sb="0" eb="2">
      <t>コウザ</t>
    </rPh>
    <rPh sb="2" eb="4">
      <t>フリカエ</t>
    </rPh>
    <rPh sb="4" eb="5">
      <t>セイ</t>
    </rPh>
    <phoneticPr fontId="3"/>
  </si>
  <si>
    <t>納付制</t>
    <rPh sb="0" eb="2">
      <t>ノウフ</t>
    </rPh>
    <rPh sb="2" eb="3">
      <t>セイ</t>
    </rPh>
    <phoneticPr fontId="3"/>
  </si>
  <si>
    <t>集金制</t>
    <rPh sb="0" eb="2">
      <t>シュウキン</t>
    </rPh>
    <rPh sb="2" eb="3">
      <t>セイ</t>
    </rPh>
    <phoneticPr fontId="3"/>
  </si>
  <si>
    <t>納付方法</t>
    <rPh sb="0" eb="2">
      <t>ノウフ</t>
    </rPh>
    <rPh sb="2" eb="4">
      <t>ホウホウ</t>
    </rPh>
    <phoneticPr fontId="3"/>
  </si>
  <si>
    <t>徴収方法</t>
    <rPh sb="0" eb="1">
      <t>シルシ</t>
    </rPh>
    <rPh sb="1" eb="2">
      <t>オサム</t>
    </rPh>
    <rPh sb="2" eb="3">
      <t>カタ</t>
    </rPh>
    <rPh sb="3" eb="4">
      <t>ホウ</t>
    </rPh>
    <phoneticPr fontId="3"/>
  </si>
  <si>
    <t>隔月</t>
    <rPh sb="0" eb="1">
      <t>カク</t>
    </rPh>
    <rPh sb="1" eb="2">
      <t>ツキ</t>
    </rPh>
    <phoneticPr fontId="3"/>
  </si>
  <si>
    <t>毎月</t>
    <rPh sb="0" eb="2">
      <t>マイツキ</t>
    </rPh>
    <phoneticPr fontId="3"/>
  </si>
  <si>
    <t>徴収時期</t>
    <rPh sb="0" eb="2">
      <t>チョウシュウ</t>
    </rPh>
    <rPh sb="2" eb="4">
      <t>ジキ</t>
    </rPh>
    <phoneticPr fontId="3"/>
  </si>
  <si>
    <t>累進度</t>
    <rPh sb="0" eb="2">
      <t>ルイシン</t>
    </rPh>
    <rPh sb="2" eb="3">
      <t>ド</t>
    </rPh>
    <phoneticPr fontId="3"/>
  </si>
  <si>
    <r>
      <t>最高ランク水量の１ｍ</t>
    </r>
    <r>
      <rPr>
        <vertAlign val="superscript"/>
        <sz val="10"/>
        <rFont val="ＭＳ Ｐ明朝"/>
        <family val="1"/>
        <charset val="128"/>
      </rPr>
      <t>３</t>
    </r>
    <r>
      <rPr>
        <sz val="10"/>
        <rFont val="ＭＳ Ｐ明朝"/>
        <family val="1"/>
        <charset val="128"/>
      </rPr>
      <t>超過使用料（円/ｍ</t>
    </r>
    <r>
      <rPr>
        <vertAlign val="superscript"/>
        <sz val="10"/>
        <rFont val="ＭＳ Ｐ明朝"/>
        <family val="1"/>
        <charset val="128"/>
      </rPr>
      <t>３</t>
    </r>
    <r>
      <rPr>
        <sz val="10"/>
        <rFont val="ＭＳ Ｐ明朝"/>
        <family val="1"/>
        <charset val="128"/>
      </rPr>
      <t>）</t>
    </r>
    <rPh sb="0" eb="2">
      <t>サイコウ</t>
    </rPh>
    <rPh sb="5" eb="7">
      <t>スイリョウ</t>
    </rPh>
    <rPh sb="11" eb="13">
      <t>チョウカ</t>
    </rPh>
    <rPh sb="13" eb="16">
      <t>シヨウリョウ</t>
    </rPh>
    <rPh sb="17" eb="18">
      <t>エン</t>
    </rPh>
    <phoneticPr fontId="3"/>
  </si>
  <si>
    <r>
      <t>最低ランク水量の１ｍ</t>
    </r>
    <r>
      <rPr>
        <vertAlign val="superscript"/>
        <sz val="10"/>
        <rFont val="ＭＳ Ｐ明朝"/>
        <family val="1"/>
        <charset val="128"/>
      </rPr>
      <t>３</t>
    </r>
    <r>
      <rPr>
        <sz val="10"/>
        <rFont val="ＭＳ Ｐ明朝"/>
        <family val="1"/>
        <charset val="128"/>
      </rPr>
      <t>超過使用料（円/ｍ</t>
    </r>
    <r>
      <rPr>
        <vertAlign val="superscript"/>
        <sz val="10"/>
        <rFont val="ＭＳ Ｐ明朝"/>
        <family val="1"/>
        <charset val="128"/>
      </rPr>
      <t>３</t>
    </r>
    <r>
      <rPr>
        <sz val="10"/>
        <rFont val="ＭＳ Ｐ明朝"/>
        <family val="1"/>
        <charset val="128"/>
      </rPr>
      <t>）</t>
    </r>
    <rPh sb="0" eb="2">
      <t>サイテイ</t>
    </rPh>
    <rPh sb="5" eb="7">
      <t>スイリョウ</t>
    </rPh>
    <rPh sb="11" eb="13">
      <t>チョウカ</t>
    </rPh>
    <rPh sb="13" eb="16">
      <t>シヨウリョウ</t>
    </rPh>
    <rPh sb="17" eb="18">
      <t>エン</t>
    </rPh>
    <phoneticPr fontId="3"/>
  </si>
  <si>
    <t>水量ランク数</t>
    <rPh sb="0" eb="2">
      <t>スイリョウ</t>
    </rPh>
    <rPh sb="5" eb="6">
      <t>スウ</t>
    </rPh>
    <phoneticPr fontId="3"/>
  </si>
  <si>
    <t>累進制</t>
    <rPh sb="0" eb="3">
      <t>ルイシンセイ</t>
    </rPh>
    <phoneticPr fontId="3"/>
  </si>
  <si>
    <t>水質使用料制</t>
    <rPh sb="0" eb="2">
      <t>スイシツ</t>
    </rPh>
    <rPh sb="2" eb="5">
      <t>シヨウリョウ</t>
    </rPh>
    <rPh sb="5" eb="6">
      <t>セイ</t>
    </rPh>
    <phoneticPr fontId="3"/>
  </si>
  <si>
    <t>定額制</t>
    <rPh sb="0" eb="3">
      <t>テイガクセイ</t>
    </rPh>
    <phoneticPr fontId="3"/>
  </si>
  <si>
    <t>従量制</t>
    <rPh sb="0" eb="2">
      <t>ジュウリョウ</t>
    </rPh>
    <rPh sb="2" eb="3">
      <t>セイ</t>
    </rPh>
    <phoneticPr fontId="3"/>
  </si>
  <si>
    <t>水道料金比例制</t>
    <rPh sb="0" eb="2">
      <t>スイドウ</t>
    </rPh>
    <rPh sb="2" eb="4">
      <t>リョウキン</t>
    </rPh>
    <rPh sb="4" eb="7">
      <t>ヒレイセイ</t>
    </rPh>
    <phoneticPr fontId="3"/>
  </si>
  <si>
    <t>使用料体系</t>
    <rPh sb="0" eb="3">
      <t>シヨウリョウ</t>
    </rPh>
    <rPh sb="3" eb="5">
      <t>タイケイ</t>
    </rPh>
    <phoneticPr fontId="3"/>
  </si>
  <si>
    <t>算入率</t>
    <rPh sb="0" eb="3">
      <t>サンニュウリツ</t>
    </rPh>
    <phoneticPr fontId="3"/>
  </si>
  <si>
    <t>維持管理費の一部</t>
    <rPh sb="0" eb="2">
      <t>イジ</t>
    </rPh>
    <rPh sb="2" eb="5">
      <t>カンリヒ</t>
    </rPh>
    <rPh sb="6" eb="8">
      <t>イチブ</t>
    </rPh>
    <phoneticPr fontId="3"/>
  </si>
  <si>
    <t>維持管理費の全部</t>
    <rPh sb="0" eb="2">
      <t>イジ</t>
    </rPh>
    <rPh sb="2" eb="5">
      <t>カンリヒ</t>
    </rPh>
    <rPh sb="6" eb="8">
      <t>ゼンブ</t>
    </rPh>
    <phoneticPr fontId="3"/>
  </si>
  <si>
    <t>維持管理費の全部、資本費の一部</t>
    <rPh sb="0" eb="2">
      <t>イジ</t>
    </rPh>
    <rPh sb="2" eb="5">
      <t>カンリヒ</t>
    </rPh>
    <rPh sb="6" eb="8">
      <t>ゼンブ</t>
    </rPh>
    <rPh sb="9" eb="12">
      <t>シホンヒ</t>
    </rPh>
    <rPh sb="13" eb="15">
      <t>イチブ</t>
    </rPh>
    <phoneticPr fontId="3"/>
  </si>
  <si>
    <t>維持管理費、資本費の全部</t>
    <rPh sb="0" eb="2">
      <t>イジ</t>
    </rPh>
    <rPh sb="2" eb="4">
      <t>カンリ</t>
    </rPh>
    <rPh sb="4" eb="5">
      <t>ヒ</t>
    </rPh>
    <rPh sb="6" eb="9">
      <t>シホンヒ</t>
    </rPh>
    <rPh sb="10" eb="12">
      <t>ゼンブ</t>
    </rPh>
    <phoneticPr fontId="3"/>
  </si>
  <si>
    <t>該当なし</t>
    <rPh sb="0" eb="2">
      <t>ガイトウ</t>
    </rPh>
    <phoneticPr fontId="3"/>
  </si>
  <si>
    <t>段階区分</t>
    <rPh sb="0" eb="2">
      <t>ダンカイ</t>
    </rPh>
    <rPh sb="2" eb="4">
      <t>クブン</t>
    </rPh>
    <phoneticPr fontId="3"/>
  </si>
  <si>
    <t>使用料対象経費</t>
    <rPh sb="0" eb="3">
      <t>シヨウリョウ</t>
    </rPh>
    <rPh sb="3" eb="5">
      <t>タイショウ</t>
    </rPh>
    <rPh sb="5" eb="7">
      <t>ケイヒ</t>
    </rPh>
    <phoneticPr fontId="3"/>
  </si>
  <si>
    <t>下　　　　　水　　　　　道　　　　　使　　　　　用　　　　　料</t>
    <rPh sb="0" eb="1">
      <t>シタ</t>
    </rPh>
    <rPh sb="6" eb="7">
      <t>ミズ</t>
    </rPh>
    <rPh sb="12" eb="13">
      <t>ミチ</t>
    </rPh>
    <rPh sb="18" eb="19">
      <t>ツカ</t>
    </rPh>
    <rPh sb="24" eb="25">
      <t>ヨウ</t>
    </rPh>
    <rPh sb="30" eb="31">
      <t>リョウ</t>
    </rPh>
    <phoneticPr fontId="3"/>
  </si>
  <si>
    <t>その５　経営分析②</t>
    <rPh sb="4" eb="6">
      <t>ケイエイ</t>
    </rPh>
    <rPh sb="6" eb="8">
      <t>ブンセキ</t>
    </rPh>
    <phoneticPr fontId="3"/>
  </si>
  <si>
    <t>特別措置分</t>
    <rPh sb="0" eb="2">
      <t>トクベツ</t>
    </rPh>
    <rPh sb="2" eb="4">
      <t>ソチ</t>
    </rPh>
    <rPh sb="4" eb="5">
      <t>ブン</t>
    </rPh>
    <phoneticPr fontId="3"/>
  </si>
  <si>
    <t>分流式下水道等に要する経費（用地に係る元金償還金）</t>
    <rPh sb="0" eb="2">
      <t>ブンリュウ</t>
    </rPh>
    <rPh sb="2" eb="3">
      <t>シキ</t>
    </rPh>
    <rPh sb="3" eb="6">
      <t>ゲスイドウ</t>
    </rPh>
    <rPh sb="6" eb="7">
      <t>トウ</t>
    </rPh>
    <rPh sb="8" eb="9">
      <t>ヨウ</t>
    </rPh>
    <rPh sb="11" eb="13">
      <t>ケイヒ</t>
    </rPh>
    <rPh sb="14" eb="16">
      <t>ヨウチ</t>
    </rPh>
    <rPh sb="17" eb="18">
      <t>カカ</t>
    </rPh>
    <rPh sb="19" eb="21">
      <t>ガンキン</t>
    </rPh>
    <rPh sb="21" eb="24">
      <t>ショウカンキン</t>
    </rPh>
    <phoneticPr fontId="3"/>
  </si>
  <si>
    <t>小規模集合排水処理事業に要する経費</t>
    <rPh sb="0" eb="3">
      <t>ショウキボ</t>
    </rPh>
    <rPh sb="3" eb="5">
      <t>シュウゴウ</t>
    </rPh>
    <rPh sb="5" eb="7">
      <t>ハイスイ</t>
    </rPh>
    <rPh sb="7" eb="9">
      <t>ショリ</t>
    </rPh>
    <rPh sb="9" eb="11">
      <t>ジギョウ</t>
    </rPh>
    <rPh sb="12" eb="13">
      <t>ヨウ</t>
    </rPh>
    <rPh sb="15" eb="17">
      <t>ケイヒ</t>
    </rPh>
    <phoneticPr fontId="3"/>
  </si>
  <si>
    <t>緊急下水道整備特定事業等に要する経費</t>
    <rPh sb="0" eb="2">
      <t>キンキュウ</t>
    </rPh>
    <rPh sb="2" eb="5">
      <t>ゲスイドウ</t>
    </rPh>
    <rPh sb="5" eb="7">
      <t>セイビ</t>
    </rPh>
    <rPh sb="7" eb="9">
      <t>トクテイ</t>
    </rPh>
    <rPh sb="9" eb="11">
      <t>ジギョウ</t>
    </rPh>
    <rPh sb="11" eb="12">
      <t>トウ</t>
    </rPh>
    <rPh sb="13" eb="14">
      <t>ヨウ</t>
    </rPh>
    <rPh sb="16" eb="18">
      <t>ケイヒ</t>
    </rPh>
    <phoneticPr fontId="3"/>
  </si>
  <si>
    <t>普及特別対策に要する経費</t>
    <rPh sb="0" eb="2">
      <t>フキュウ</t>
    </rPh>
    <rPh sb="2" eb="4">
      <t>トクベツ</t>
    </rPh>
    <rPh sb="4" eb="6">
      <t>タイサク</t>
    </rPh>
    <rPh sb="7" eb="8">
      <t>ヨウ</t>
    </rPh>
    <rPh sb="10" eb="12">
      <t>ケイヒ</t>
    </rPh>
    <phoneticPr fontId="3"/>
  </si>
  <si>
    <t>高度処理費（用地に係る元金償還金）</t>
    <rPh sb="0" eb="2">
      <t>コウド</t>
    </rPh>
    <rPh sb="2" eb="5">
      <t>ショリヒ</t>
    </rPh>
    <rPh sb="6" eb="8">
      <t>ヨウチ</t>
    </rPh>
    <rPh sb="9" eb="10">
      <t>カカ</t>
    </rPh>
    <rPh sb="11" eb="13">
      <t>ガンキン</t>
    </rPh>
    <rPh sb="13" eb="16">
      <t>ショウカンキン</t>
    </rPh>
    <phoneticPr fontId="3"/>
  </si>
  <si>
    <t>臨時財政特例債等</t>
    <rPh sb="0" eb="2">
      <t>リンジ</t>
    </rPh>
    <rPh sb="2" eb="4">
      <t>ザイセイ</t>
    </rPh>
    <rPh sb="4" eb="7">
      <t>トクレイサイ</t>
    </rPh>
    <rPh sb="7" eb="8">
      <t>トウ</t>
    </rPh>
    <phoneticPr fontId="3"/>
  </si>
  <si>
    <t>その他実繰入額のうち一般会計が負担すべきもの</t>
    <rPh sb="2" eb="3">
      <t>タ</t>
    </rPh>
    <rPh sb="3" eb="4">
      <t>ジツ</t>
    </rPh>
    <rPh sb="4" eb="7">
      <t>クリイレガク</t>
    </rPh>
    <rPh sb="10" eb="12">
      <t>イッパン</t>
    </rPh>
    <rPh sb="12" eb="14">
      <t>カイケイ</t>
    </rPh>
    <rPh sb="15" eb="17">
      <t>フタン</t>
    </rPh>
    <phoneticPr fontId="3"/>
  </si>
  <si>
    <t>資本費分</t>
    <rPh sb="0" eb="2">
      <t>シホン</t>
    </rPh>
    <rPh sb="2" eb="3">
      <t>ヒ</t>
    </rPh>
    <rPh sb="3" eb="4">
      <t>ヒブン</t>
    </rPh>
    <phoneticPr fontId="3"/>
  </si>
  <si>
    <t>維持管理費分</t>
    <rPh sb="0" eb="2">
      <t>イジ</t>
    </rPh>
    <rPh sb="2" eb="5">
      <t>カンリヒ</t>
    </rPh>
    <rPh sb="5" eb="6">
      <t>ブン</t>
    </rPh>
    <phoneticPr fontId="3"/>
  </si>
  <si>
    <t>高度処理費
の内訳</t>
    <rPh sb="0" eb="2">
      <t>コウド</t>
    </rPh>
    <rPh sb="2" eb="5">
      <t>ショリヒ</t>
    </rPh>
    <rPh sb="7" eb="9">
      <t>ウチワケ</t>
    </rPh>
    <phoneticPr fontId="3"/>
  </si>
  <si>
    <t>雨水処理負担金及び雨水処理費の内訳</t>
    <rPh sb="0" eb="2">
      <t>ウスイ</t>
    </rPh>
    <rPh sb="2" eb="4">
      <t>ショリ</t>
    </rPh>
    <rPh sb="4" eb="7">
      <t>フタンキン</t>
    </rPh>
    <rPh sb="7" eb="8">
      <t>オヨ</t>
    </rPh>
    <rPh sb="9" eb="11">
      <t>ウスイ</t>
    </rPh>
    <rPh sb="11" eb="14">
      <t>ショリヒ</t>
    </rPh>
    <rPh sb="15" eb="17">
      <t>ウチワケ</t>
    </rPh>
    <phoneticPr fontId="3"/>
  </si>
  <si>
    <t>基準外繰入合計     (a)+(b)+(c)</t>
    <rPh sb="0" eb="3">
      <t>キジュンガイ</t>
    </rPh>
    <rPh sb="3" eb="5">
      <t>クリイレ</t>
    </rPh>
    <rPh sb="5" eb="7">
      <t>ゴウケイ</t>
    </rPh>
    <phoneticPr fontId="3"/>
  </si>
  <si>
    <t>その他       (c)</t>
    <rPh sb="2" eb="3">
      <t>タ</t>
    </rPh>
    <phoneticPr fontId="3"/>
  </si>
  <si>
    <t>資本勘定他会計借入金</t>
    <rPh sb="0" eb="2">
      <t>シホン</t>
    </rPh>
    <rPh sb="2" eb="4">
      <t>カンジョウ</t>
    </rPh>
    <rPh sb="4" eb="7">
      <t>タカイケイ</t>
    </rPh>
    <rPh sb="7" eb="10">
      <t>カリイレキン</t>
    </rPh>
    <phoneticPr fontId="3"/>
  </si>
  <si>
    <t>その他    (b)</t>
    <rPh sb="2" eb="3">
      <t>タ</t>
    </rPh>
    <phoneticPr fontId="3"/>
  </si>
  <si>
    <t>収益勘定他会計借入金</t>
    <rPh sb="0" eb="2">
      <t>シュウエキ</t>
    </rPh>
    <rPh sb="2" eb="4">
      <t>カンジョウ</t>
    </rPh>
    <rPh sb="4" eb="7">
      <t>タカイケイ</t>
    </rPh>
    <rPh sb="7" eb="10">
      <t>カリイレキン</t>
    </rPh>
    <phoneticPr fontId="3"/>
  </si>
  <si>
    <t>合計　　　　　(a)</t>
    <rPh sb="0" eb="2">
      <t>ゴウケイ</t>
    </rPh>
    <phoneticPr fontId="3"/>
  </si>
  <si>
    <t>雨水処理負担金</t>
    <rPh sb="0" eb="2">
      <t>ウスイ</t>
    </rPh>
    <rPh sb="2" eb="4">
      <t>ショリ</t>
    </rPh>
    <rPh sb="4" eb="7">
      <t>フタンキン</t>
    </rPh>
    <phoneticPr fontId="3"/>
  </si>
  <si>
    <t>繰入金計</t>
    <rPh sb="0" eb="2">
      <t>クリイレ</t>
    </rPh>
    <rPh sb="2" eb="3">
      <t>キン</t>
    </rPh>
    <rPh sb="3" eb="4">
      <t>ケイ</t>
    </rPh>
    <phoneticPr fontId="3"/>
  </si>
  <si>
    <t>臨時財政特例債等</t>
    <rPh sb="0" eb="2">
      <t>リンジ</t>
    </rPh>
    <rPh sb="2" eb="4">
      <t>ザイセイ</t>
    </rPh>
    <rPh sb="4" eb="6">
      <t>トクレイ</t>
    </rPh>
    <rPh sb="6" eb="7">
      <t>サイ</t>
    </rPh>
    <rPh sb="7" eb="8">
      <t>トウ</t>
    </rPh>
    <phoneticPr fontId="3"/>
  </si>
  <si>
    <r>
      <t>高度処理費</t>
    </r>
    <r>
      <rPr>
        <sz val="8"/>
        <rFont val="ＭＳ Ｐ明朝"/>
        <family val="1"/>
        <charset val="128"/>
      </rPr>
      <t>（用地に係る元金償還金以外のもの）</t>
    </r>
    <rPh sb="0" eb="2">
      <t>コウド</t>
    </rPh>
    <rPh sb="2" eb="5">
      <t>ショリヒ</t>
    </rPh>
    <rPh sb="6" eb="8">
      <t>ヨウチ</t>
    </rPh>
    <rPh sb="9" eb="10">
      <t>カカ</t>
    </rPh>
    <rPh sb="11" eb="13">
      <t>ガンキン</t>
    </rPh>
    <rPh sb="13" eb="16">
      <t>ショウカンキン</t>
    </rPh>
    <rPh sb="16" eb="18">
      <t>イガイ</t>
    </rPh>
    <phoneticPr fontId="3"/>
  </si>
  <si>
    <t>営業
収益</t>
    <rPh sb="0" eb="2">
      <t>エイギョウ</t>
    </rPh>
    <rPh sb="3" eb="5">
      <t>シュウエキ</t>
    </rPh>
    <phoneticPr fontId="3"/>
  </si>
  <si>
    <t>その６　繰入金</t>
    <rPh sb="4" eb="7">
      <t>クリイレキン</t>
    </rPh>
    <phoneticPr fontId="3"/>
  </si>
  <si>
    <t>臨時財政特例債等分</t>
    <rPh sb="0" eb="2">
      <t>リンジ</t>
    </rPh>
    <rPh sb="2" eb="4">
      <t>ザイセイ</t>
    </rPh>
    <rPh sb="4" eb="6">
      <t>トクレイ</t>
    </rPh>
    <rPh sb="6" eb="7">
      <t>サイ</t>
    </rPh>
    <rPh sb="7" eb="9">
      <t>トウブン</t>
    </rPh>
    <phoneticPr fontId="3"/>
  </si>
  <si>
    <t>資本費平準化債収入分</t>
    <rPh sb="0" eb="3">
      <t>シホンヒ</t>
    </rPh>
    <rPh sb="3" eb="6">
      <t>ヘイジュンカ</t>
    </rPh>
    <rPh sb="6" eb="7">
      <t>サイ</t>
    </rPh>
    <rPh sb="7" eb="9">
      <t>シュウニュウ</t>
    </rPh>
    <rPh sb="9" eb="10">
      <t>ブン</t>
    </rPh>
    <phoneticPr fontId="3"/>
  </si>
  <si>
    <t>弾力運用分等分</t>
    <rPh sb="0" eb="2">
      <t>ダンリョク</t>
    </rPh>
    <rPh sb="2" eb="4">
      <t>ウンヨウ</t>
    </rPh>
    <rPh sb="4" eb="5">
      <t>ブン</t>
    </rPh>
    <rPh sb="5" eb="6">
      <t>ナド</t>
    </rPh>
    <rPh sb="6" eb="7">
      <t>ブン</t>
    </rPh>
    <phoneticPr fontId="3"/>
  </si>
  <si>
    <t>う　ち</t>
    <phoneticPr fontId="3"/>
  </si>
  <si>
    <t>地方債利息のうち汚水に係る分</t>
    <rPh sb="0" eb="3">
      <t>チホウサイ</t>
    </rPh>
    <rPh sb="3" eb="5">
      <t>リソク</t>
    </rPh>
    <rPh sb="8" eb="10">
      <t>オスイ</t>
    </rPh>
    <rPh sb="11" eb="12">
      <t>カカ</t>
    </rPh>
    <rPh sb="13" eb="14">
      <t>ブン</t>
    </rPh>
    <phoneticPr fontId="3"/>
  </si>
  <si>
    <t>繰上償還分</t>
    <rPh sb="0" eb="2">
      <t>クリアゲ</t>
    </rPh>
    <rPh sb="2" eb="5">
      <t>ショウカンブン</t>
    </rPh>
    <phoneticPr fontId="3"/>
  </si>
  <si>
    <t>臨時財政特例債分</t>
    <rPh sb="0" eb="2">
      <t>リンジ</t>
    </rPh>
    <rPh sb="2" eb="4">
      <t>ザイセイ</t>
    </rPh>
    <rPh sb="4" eb="6">
      <t>トクレイ</t>
    </rPh>
    <rPh sb="6" eb="8">
      <t>サイブン</t>
    </rPh>
    <phoneticPr fontId="3"/>
  </si>
  <si>
    <t>借換債収入分</t>
    <rPh sb="0" eb="2">
      <t>カリカエ</t>
    </rPh>
    <rPh sb="2" eb="3">
      <t>サイ</t>
    </rPh>
    <rPh sb="3" eb="5">
      <t>シュウニュウ</t>
    </rPh>
    <rPh sb="5" eb="6">
      <t>ブン</t>
    </rPh>
    <phoneticPr fontId="3"/>
  </si>
  <si>
    <t>弾力運用分等分</t>
    <rPh sb="0" eb="2">
      <t>ダンリョク</t>
    </rPh>
    <rPh sb="2" eb="5">
      <t>ウンヨウブン</t>
    </rPh>
    <rPh sb="5" eb="6">
      <t>ナド</t>
    </rPh>
    <rPh sb="6" eb="7">
      <t>ブン</t>
    </rPh>
    <phoneticPr fontId="3"/>
  </si>
  <si>
    <t>地方債償還金のうち汚水に係る分</t>
    <rPh sb="0" eb="3">
      <t>チホウサイ</t>
    </rPh>
    <rPh sb="3" eb="6">
      <t>ショウカンキン</t>
    </rPh>
    <rPh sb="9" eb="11">
      <t>オスイ</t>
    </rPh>
    <rPh sb="12" eb="13">
      <t>カカ</t>
    </rPh>
    <rPh sb="14" eb="15">
      <t>ブン</t>
    </rPh>
    <phoneticPr fontId="3"/>
  </si>
  <si>
    <t>汚水に係る元利償還金</t>
    <rPh sb="0" eb="2">
      <t>オスイ</t>
    </rPh>
    <rPh sb="3" eb="4">
      <t>カカ</t>
    </rPh>
    <rPh sb="5" eb="7">
      <t>ガンリ</t>
    </rPh>
    <rPh sb="7" eb="10">
      <t>ショウカンキン</t>
    </rPh>
    <phoneticPr fontId="3"/>
  </si>
  <si>
    <t>費用構成表・決算概況</t>
    <rPh sb="0" eb="2">
      <t>ヒヨウ</t>
    </rPh>
    <rPh sb="2" eb="4">
      <t>コウセイ</t>
    </rPh>
    <rPh sb="4" eb="5">
      <t>ヒョウ</t>
    </rPh>
    <rPh sb="6" eb="8">
      <t>ケッサン</t>
    </rPh>
    <rPh sb="8" eb="10">
      <t>ガイキョウ</t>
    </rPh>
    <phoneticPr fontId="3"/>
  </si>
  <si>
    <t>未稼働資産債分</t>
    <rPh sb="0" eb="1">
      <t>ミ</t>
    </rPh>
    <rPh sb="1" eb="3">
      <t>カドウ</t>
    </rPh>
    <rPh sb="3" eb="5">
      <t>シサン</t>
    </rPh>
    <rPh sb="5" eb="7">
      <t>サイブン</t>
    </rPh>
    <phoneticPr fontId="3"/>
  </si>
  <si>
    <t>資本費平準化債（H16～）分</t>
    <rPh sb="0" eb="3">
      <t>シホンヒ</t>
    </rPh>
    <rPh sb="3" eb="5">
      <t>ヘイジュン</t>
    </rPh>
    <rPh sb="5" eb="6">
      <t>カ</t>
    </rPh>
    <rPh sb="6" eb="7">
      <t>サイ</t>
    </rPh>
    <rPh sb="13" eb="14">
      <t>ブン</t>
    </rPh>
    <phoneticPr fontId="3"/>
  </si>
  <si>
    <t>資本費平準化債（～H15）分</t>
    <rPh sb="0" eb="3">
      <t>シホンヒ</t>
    </rPh>
    <rPh sb="3" eb="5">
      <t>ヘイジュン</t>
    </rPh>
    <rPh sb="5" eb="6">
      <t>カ</t>
    </rPh>
    <rPh sb="6" eb="7">
      <t>サイ</t>
    </rPh>
    <rPh sb="13" eb="14">
      <t>ブン</t>
    </rPh>
    <phoneticPr fontId="3"/>
  </si>
  <si>
    <t>臨時財政特例債等分</t>
    <rPh sb="0" eb="2">
      <t>リンジ</t>
    </rPh>
    <rPh sb="2" eb="4">
      <t>ザイセイ</t>
    </rPh>
    <rPh sb="4" eb="5">
      <t>トク</t>
    </rPh>
    <rPh sb="5" eb="6">
      <t>レイ</t>
    </rPh>
    <rPh sb="6" eb="7">
      <t>サイ</t>
    </rPh>
    <rPh sb="7" eb="9">
      <t>トウブン</t>
    </rPh>
    <phoneticPr fontId="3"/>
  </si>
  <si>
    <t>枠外債等分</t>
    <rPh sb="0" eb="2">
      <t>ワクガイ</t>
    </rPh>
    <rPh sb="2" eb="3">
      <t>サイ</t>
    </rPh>
    <rPh sb="3" eb="5">
      <t>トウブン</t>
    </rPh>
    <phoneticPr fontId="3"/>
  </si>
  <si>
    <t>臨時措置分</t>
    <rPh sb="0" eb="2">
      <t>リンジ</t>
    </rPh>
    <rPh sb="2" eb="4">
      <t>ソチ</t>
    </rPh>
    <rPh sb="4" eb="5">
      <t>ブン</t>
    </rPh>
    <phoneticPr fontId="3"/>
  </si>
  <si>
    <t>普及特別対策債分</t>
    <rPh sb="0" eb="2">
      <t>フキュウ</t>
    </rPh>
    <rPh sb="2" eb="4">
      <t>トクベツ</t>
    </rPh>
    <rPh sb="4" eb="6">
      <t>タイサク</t>
    </rPh>
    <rPh sb="6" eb="8">
      <t>サイブン</t>
    </rPh>
    <phoneticPr fontId="3"/>
  </si>
  <si>
    <t>更新事業分</t>
    <rPh sb="0" eb="2">
      <t>コウシン</t>
    </rPh>
    <rPh sb="2" eb="5">
      <t>ジギョウブン</t>
    </rPh>
    <phoneticPr fontId="3"/>
  </si>
  <si>
    <t>公害防止事業債分</t>
    <rPh sb="0" eb="2">
      <t>コウガイ</t>
    </rPh>
    <rPh sb="2" eb="4">
      <t>ボウシ</t>
    </rPh>
    <rPh sb="4" eb="6">
      <t>ジギョウ</t>
    </rPh>
    <rPh sb="6" eb="8">
      <t>サイブン</t>
    </rPh>
    <phoneticPr fontId="3"/>
  </si>
  <si>
    <t>う　ち</t>
    <phoneticPr fontId="3"/>
  </si>
  <si>
    <t>地方債利息総合計</t>
    <rPh sb="0" eb="1">
      <t>チ</t>
    </rPh>
    <rPh sb="1" eb="2">
      <t>カタ</t>
    </rPh>
    <rPh sb="2" eb="3">
      <t>サイ</t>
    </rPh>
    <rPh sb="3" eb="4">
      <t>リ</t>
    </rPh>
    <rPh sb="4" eb="5">
      <t>イキ</t>
    </rPh>
    <rPh sb="5" eb="6">
      <t>ソウ</t>
    </rPh>
    <rPh sb="6" eb="7">
      <t>ゴウ</t>
    </rPh>
    <rPh sb="7" eb="8">
      <t>ケイ</t>
    </rPh>
    <phoneticPr fontId="3"/>
  </si>
  <si>
    <t>借換債収入分等分</t>
    <rPh sb="0" eb="3">
      <t>カリカエサイ</t>
    </rPh>
    <rPh sb="3" eb="6">
      <t>シュウニュウブン</t>
    </rPh>
    <rPh sb="6" eb="7">
      <t>ナド</t>
    </rPh>
    <rPh sb="7" eb="8">
      <t>ブン</t>
    </rPh>
    <phoneticPr fontId="3"/>
  </si>
  <si>
    <t>地方債償還金総合計</t>
    <rPh sb="0" eb="1">
      <t>チ</t>
    </rPh>
    <rPh sb="1" eb="2">
      <t>カタ</t>
    </rPh>
    <rPh sb="2" eb="3">
      <t>サイ</t>
    </rPh>
    <rPh sb="3" eb="4">
      <t>ショウ</t>
    </rPh>
    <rPh sb="4" eb="5">
      <t>カン</t>
    </rPh>
    <rPh sb="5" eb="6">
      <t>カネ</t>
    </rPh>
    <rPh sb="6" eb="7">
      <t>ソウ</t>
    </rPh>
    <rPh sb="7" eb="8">
      <t>ゴウ</t>
    </rPh>
    <rPh sb="8" eb="9">
      <t>ケイ</t>
    </rPh>
    <phoneticPr fontId="3"/>
  </si>
  <si>
    <t>井手町</t>
    <rPh sb="0" eb="1">
      <t>イ</t>
    </rPh>
    <rPh sb="1" eb="2">
      <t>テ</t>
    </rPh>
    <rPh sb="2" eb="3">
      <t>マチ</t>
    </rPh>
    <phoneticPr fontId="3"/>
  </si>
  <si>
    <t>大山崎町</t>
    <rPh sb="0" eb="3">
      <t>オオヤマザキ</t>
    </rPh>
    <rPh sb="3" eb="4">
      <t>マチ</t>
    </rPh>
    <phoneticPr fontId="3"/>
  </si>
  <si>
    <t>福知山市</t>
    <rPh sb="0" eb="4">
      <t>フクチヤマシ</t>
    </rPh>
    <phoneticPr fontId="3"/>
  </si>
  <si>
    <t>その７　その他</t>
    <rPh sb="6" eb="7">
      <t>タ</t>
    </rPh>
    <phoneticPr fontId="3"/>
  </si>
  <si>
    <t>171</t>
    <phoneticPr fontId="3"/>
  </si>
  <si>
    <t>002</t>
    <phoneticPr fontId="3"/>
  </si>
  <si>
    <t>収益的繰入　基準内</t>
    <rPh sb="0" eb="2">
      <t>シュウエキ</t>
    </rPh>
    <rPh sb="2" eb="3">
      <t>テキ</t>
    </rPh>
    <rPh sb="3" eb="5">
      <t>クリイレ</t>
    </rPh>
    <rPh sb="6" eb="9">
      <t>キジュンナイ</t>
    </rPh>
    <phoneticPr fontId="3"/>
  </si>
  <si>
    <t>収益的繰入　基準外</t>
    <rPh sb="0" eb="2">
      <t>シュウエキ</t>
    </rPh>
    <rPh sb="2" eb="3">
      <t>テキ</t>
    </rPh>
    <rPh sb="3" eb="5">
      <t>クリイレ</t>
    </rPh>
    <rPh sb="6" eb="8">
      <t>キジュン</t>
    </rPh>
    <rPh sb="8" eb="9">
      <t>ガイ</t>
    </rPh>
    <phoneticPr fontId="3"/>
  </si>
  <si>
    <t>資本的繰入　基準内</t>
    <rPh sb="0" eb="2">
      <t>シホン</t>
    </rPh>
    <rPh sb="2" eb="3">
      <t>テキ</t>
    </rPh>
    <rPh sb="3" eb="5">
      <t>クリイレ</t>
    </rPh>
    <rPh sb="6" eb="9">
      <t>キジュンナイ</t>
    </rPh>
    <phoneticPr fontId="3"/>
  </si>
  <si>
    <t>資本的繰入　基準外</t>
    <rPh sb="0" eb="2">
      <t>シホン</t>
    </rPh>
    <rPh sb="2" eb="3">
      <t>テキ</t>
    </rPh>
    <rPh sb="3" eb="5">
      <t>クリイレ</t>
    </rPh>
    <rPh sb="6" eb="8">
      <t>キジュン</t>
    </rPh>
    <rPh sb="8" eb="9">
      <t>ガイ</t>
    </rPh>
    <phoneticPr fontId="3"/>
  </si>
  <si>
    <t>002</t>
    <phoneticPr fontId="3"/>
  </si>
  <si>
    <t>注意事項</t>
    <rPh sb="0" eb="2">
      <t>チュウイ</t>
    </rPh>
    <rPh sb="2" eb="4">
      <t>ジコウ</t>
    </rPh>
    <phoneticPr fontId="3"/>
  </si>
  <si>
    <t>介護サービス事業は、Vlookup参照の関係上、決統データの加工が必要です。</t>
    <rPh sb="0" eb="2">
      <t>カイゴ</t>
    </rPh>
    <rPh sb="6" eb="8">
      <t>ジギョウ</t>
    </rPh>
    <rPh sb="17" eb="19">
      <t>サンショウ</t>
    </rPh>
    <rPh sb="20" eb="22">
      <t>カンケイ</t>
    </rPh>
    <rPh sb="22" eb="23">
      <t>ジョウ</t>
    </rPh>
    <rPh sb="24" eb="26">
      <t>ケットウ</t>
    </rPh>
    <rPh sb="30" eb="32">
      <t>カコウ</t>
    </rPh>
    <rPh sb="33" eb="35">
      <t>ヒツヨウ</t>
    </rPh>
    <phoneticPr fontId="3"/>
  </si>
  <si>
    <t>　・事業コードを「２」に統一</t>
    <rPh sb="2" eb="4">
      <t>ジギョウ</t>
    </rPh>
    <rPh sb="12" eb="14">
      <t>トウイツ</t>
    </rPh>
    <phoneticPr fontId="3"/>
  </si>
  <si>
    <t>02</t>
    <phoneticPr fontId="3"/>
  </si>
  <si>
    <t>02</t>
    <phoneticPr fontId="3"/>
  </si>
  <si>
    <t>決統データは、Vlookupで参照するためにVlookup用コードで昇順に並び替える必要</t>
    <rPh sb="0" eb="2">
      <t>ケットウ</t>
    </rPh>
    <rPh sb="15" eb="17">
      <t>サンショウ</t>
    </rPh>
    <rPh sb="29" eb="30">
      <t>ヨウ</t>
    </rPh>
    <rPh sb="34" eb="36">
      <t>ショウジュン</t>
    </rPh>
    <rPh sb="37" eb="38">
      <t>ナラ</t>
    </rPh>
    <rPh sb="39" eb="40">
      <t>カ</t>
    </rPh>
    <rPh sb="42" eb="44">
      <t>ヒツヨウ</t>
    </rPh>
    <phoneticPr fontId="3"/>
  </si>
  <si>
    <t>うち</t>
    <phoneticPr fontId="3"/>
  </si>
  <si>
    <r>
      <t>雨天時（m</t>
    </r>
    <r>
      <rPr>
        <vertAlign val="superscript"/>
        <sz val="9"/>
        <rFont val="ＭＳ Ｐ明朝"/>
        <family val="1"/>
        <charset val="128"/>
      </rPr>
      <t>3</t>
    </r>
    <r>
      <rPr>
        <sz val="12"/>
        <rFont val="ＭＳ Ｐ明朝"/>
        <family val="1"/>
        <charset val="128"/>
      </rPr>
      <t>／分）</t>
    </r>
    <rPh sb="0" eb="3">
      <t>ウテンジ</t>
    </rPh>
    <rPh sb="7" eb="8">
      <t>フン</t>
    </rPh>
    <phoneticPr fontId="3"/>
  </si>
  <si>
    <r>
      <t>晴天時（m</t>
    </r>
    <r>
      <rPr>
        <vertAlign val="superscript"/>
        <sz val="9"/>
        <rFont val="ＭＳ Ｐ明朝"/>
        <family val="1"/>
        <charset val="128"/>
      </rPr>
      <t>3</t>
    </r>
    <r>
      <rPr>
        <sz val="12"/>
        <rFont val="ＭＳ Ｐ明朝"/>
        <family val="1"/>
        <charset val="128"/>
      </rPr>
      <t>／日）</t>
    </r>
    <rPh sb="0" eb="3">
      <t>セイテンジ</t>
    </rPh>
    <phoneticPr fontId="3"/>
  </si>
  <si>
    <t>含水率（％）</t>
    <rPh sb="0" eb="3">
      <t>ガンスイリツ</t>
    </rPh>
    <phoneticPr fontId="3"/>
  </si>
  <si>
    <r>
      <t>汚泥量（m</t>
    </r>
    <r>
      <rPr>
        <vertAlign val="superscript"/>
        <sz val="10"/>
        <rFont val="ＭＳ Ｐ明朝"/>
        <family val="1"/>
        <charset val="128"/>
      </rPr>
      <t>3</t>
    </r>
    <r>
      <rPr>
        <sz val="12"/>
        <rFont val="ＭＳ Ｐ明朝"/>
        <family val="1"/>
        <charset val="128"/>
      </rPr>
      <t>／日）</t>
    </r>
    <rPh sb="0" eb="3">
      <t>オデイリョウ</t>
    </rPh>
    <rPh sb="7" eb="8">
      <t>ヒ</t>
    </rPh>
    <phoneticPr fontId="3"/>
  </si>
  <si>
    <r>
      <t>現在晴天時平均処理水量(m</t>
    </r>
    <r>
      <rPr>
        <vertAlign val="superscript"/>
        <sz val="8"/>
        <rFont val="ＭＳ Ｐ明朝"/>
        <family val="1"/>
        <charset val="128"/>
      </rPr>
      <t>3</t>
    </r>
    <r>
      <rPr>
        <sz val="11"/>
        <rFont val="ＭＳ Ｐ明朝"/>
        <family val="1"/>
        <charset val="128"/>
      </rPr>
      <t>／日) (J)</t>
    </r>
    <rPh sb="0" eb="2">
      <t>ゲンザイ</t>
    </rPh>
    <rPh sb="2" eb="5">
      <t>セイテンジ</t>
    </rPh>
    <rPh sb="5" eb="7">
      <t>ヘイキン</t>
    </rPh>
    <rPh sb="7" eb="9">
      <t>ショリ</t>
    </rPh>
    <rPh sb="9" eb="11">
      <t>スイリョウ</t>
    </rPh>
    <rPh sb="15" eb="16">
      <t>ヒ</t>
    </rPh>
    <phoneticPr fontId="3"/>
  </si>
  <si>
    <r>
      <t>雨天時（m</t>
    </r>
    <r>
      <rPr>
        <vertAlign val="superscript"/>
        <sz val="9"/>
        <rFont val="ＭＳ Ｐ明朝"/>
        <family val="1"/>
        <charset val="128"/>
      </rPr>
      <t>3</t>
    </r>
    <r>
      <rPr>
        <sz val="12"/>
        <rFont val="ＭＳ Ｐ明朝"/>
        <family val="1"/>
        <charset val="128"/>
      </rPr>
      <t>／分）   (L)</t>
    </r>
    <rPh sb="0" eb="3">
      <t>ウテンジ</t>
    </rPh>
    <rPh sb="7" eb="8">
      <t>フン</t>
    </rPh>
    <phoneticPr fontId="3"/>
  </si>
  <si>
    <r>
      <t>晴天時（m</t>
    </r>
    <r>
      <rPr>
        <vertAlign val="superscript"/>
        <sz val="9"/>
        <rFont val="ＭＳ Ｐ明朝"/>
        <family val="1"/>
        <charset val="128"/>
      </rPr>
      <t>3</t>
    </r>
    <r>
      <rPr>
        <sz val="12"/>
        <rFont val="ＭＳ Ｐ明朝"/>
        <family val="1"/>
        <charset val="128"/>
      </rPr>
      <t>／日）   (I)</t>
    </r>
    <rPh sb="0" eb="3">
      <t>セイテンジ</t>
    </rPh>
    <phoneticPr fontId="3"/>
  </si>
  <si>
    <r>
      <t>雨天時（m</t>
    </r>
    <r>
      <rPr>
        <vertAlign val="superscript"/>
        <sz val="9"/>
        <rFont val="ＭＳ Ｐ明朝"/>
        <family val="1"/>
        <charset val="128"/>
      </rPr>
      <t>3</t>
    </r>
    <r>
      <rPr>
        <sz val="12"/>
        <rFont val="ＭＳ Ｐ明朝"/>
        <family val="1"/>
        <charset val="128"/>
      </rPr>
      <t>／分）   (K)</t>
    </r>
    <rPh sb="0" eb="3">
      <t>ウテンジ</t>
    </rPh>
    <rPh sb="7" eb="8">
      <t>フン</t>
    </rPh>
    <phoneticPr fontId="3"/>
  </si>
  <si>
    <r>
      <t>晴天時（m</t>
    </r>
    <r>
      <rPr>
        <vertAlign val="superscript"/>
        <sz val="9"/>
        <rFont val="ＭＳ Ｐ明朝"/>
        <family val="1"/>
        <charset val="128"/>
      </rPr>
      <t>3</t>
    </r>
    <r>
      <rPr>
        <sz val="12"/>
        <rFont val="ＭＳ Ｐ明朝"/>
        <family val="1"/>
        <charset val="128"/>
      </rPr>
      <t>／日）   (H)</t>
    </r>
    <rPh sb="0" eb="3">
      <t>セイテンジ</t>
    </rPh>
    <phoneticPr fontId="3"/>
  </si>
  <si>
    <r>
      <t>計画処理能力（m</t>
    </r>
    <r>
      <rPr>
        <vertAlign val="superscript"/>
        <sz val="9"/>
        <rFont val="ＭＳ Ｐ明朝"/>
        <family val="1"/>
        <charset val="128"/>
      </rPr>
      <t>3</t>
    </r>
    <r>
      <rPr>
        <sz val="12"/>
        <rFont val="ＭＳ Ｐ明朝"/>
        <family val="1"/>
        <charset val="128"/>
      </rPr>
      <t>／日）</t>
    </r>
    <rPh sb="0" eb="2">
      <t>ケイカク</t>
    </rPh>
    <rPh sb="2" eb="4">
      <t>ショリ</t>
    </rPh>
    <rPh sb="4" eb="6">
      <t>ノウリョク</t>
    </rPh>
    <rPh sb="10" eb="11">
      <t>ニチ</t>
    </rPh>
    <phoneticPr fontId="3"/>
  </si>
  <si>
    <t>(G)/(F)      (%)</t>
    <phoneticPr fontId="3"/>
  </si>
  <si>
    <t>(G)/(E)      (%)</t>
    <phoneticPr fontId="3"/>
  </si>
  <si>
    <t>(D)/(C)      (%)</t>
    <phoneticPr fontId="3"/>
  </si>
  <si>
    <t>(C)/(B)      (%)</t>
    <phoneticPr fontId="3"/>
  </si>
  <si>
    <t>(C)/(A)      (%)</t>
    <phoneticPr fontId="3"/>
  </si>
  <si>
    <t>現在水洗便所設置済人口（〃）  (D)</t>
    <rPh sb="0" eb="2">
      <t>ゲンザイ</t>
    </rPh>
    <rPh sb="2" eb="4">
      <t>スイセン</t>
    </rPh>
    <rPh sb="4" eb="6">
      <t>ベンジョ</t>
    </rPh>
    <rPh sb="6" eb="8">
      <t>セッチ</t>
    </rPh>
    <rPh sb="8" eb="9">
      <t>ズ</t>
    </rPh>
    <rPh sb="9" eb="11">
      <t>ジンコウ</t>
    </rPh>
    <phoneticPr fontId="3"/>
  </si>
  <si>
    <t>分流式</t>
  </si>
  <si>
    <t>排除方式別</t>
    <rPh sb="0" eb="2">
      <t>ハイジョ</t>
    </rPh>
    <rPh sb="2" eb="4">
      <t>ホウシキ</t>
    </rPh>
    <rPh sb="4" eb="5">
      <t>ベツ</t>
    </rPh>
    <phoneticPr fontId="3"/>
  </si>
  <si>
    <t>単独</t>
  </si>
  <si>
    <t>京丹波町</t>
    <rPh sb="0" eb="1">
      <t>キョウ</t>
    </rPh>
    <phoneticPr fontId="3"/>
  </si>
  <si>
    <t>　　　　　　　　　　　　　　　　　　　　　　　　団体名
項目</t>
    <rPh sb="24" eb="27">
      <t>ダンタイメイ</t>
    </rPh>
    <rPh sb="28" eb="30">
      <t>コウモク</t>
    </rPh>
    <phoneticPr fontId="3"/>
  </si>
  <si>
    <t>②特定環境保全公共下水道事業</t>
    <rPh sb="1" eb="3">
      <t>トクテイ</t>
    </rPh>
    <rPh sb="3" eb="5">
      <t>カンキョウ</t>
    </rPh>
    <rPh sb="5" eb="7">
      <t>ホゼン</t>
    </rPh>
    <rPh sb="7" eb="9">
      <t>コウキョウ</t>
    </rPh>
    <rPh sb="9" eb="11">
      <t>ゲスイ</t>
    </rPh>
    <rPh sb="11" eb="12">
      <t>ミチ</t>
    </rPh>
    <rPh sb="12" eb="14">
      <t>ジギョウ</t>
    </rPh>
    <phoneticPr fontId="3"/>
  </si>
  <si>
    <t>資本費平準化債</t>
    <phoneticPr fontId="3"/>
  </si>
  <si>
    <t>建設改良のための地方債償還金</t>
    <phoneticPr fontId="3"/>
  </si>
  <si>
    <t>改良に関するもの</t>
    <rPh sb="0" eb="2">
      <t>カイリョウ</t>
    </rPh>
    <rPh sb="3" eb="4">
      <t>カン</t>
    </rPh>
    <phoneticPr fontId="3"/>
  </si>
  <si>
    <t>新増設に関するもの</t>
    <rPh sb="0" eb="3">
      <t>シンゾウセツ</t>
    </rPh>
    <rPh sb="4" eb="5">
      <t>カン</t>
    </rPh>
    <phoneticPr fontId="3"/>
  </si>
  <si>
    <t>建設改良費
の内訳</t>
    <rPh sb="0" eb="2">
      <t>ケンセツ</t>
    </rPh>
    <rPh sb="2" eb="5">
      <t>カイリョウヒ</t>
    </rPh>
    <rPh sb="7" eb="9">
      <t>ウチワケ</t>
    </rPh>
    <phoneticPr fontId="3"/>
  </si>
  <si>
    <t>うち</t>
    <phoneticPr fontId="3"/>
  </si>
  <si>
    <t>（２）資　本　的　支　出　　　 　(I)</t>
    <rPh sb="3" eb="8">
      <t>シホンテキ</t>
    </rPh>
    <rPh sb="9" eb="12">
      <t>シシュツ</t>
    </rPh>
    <phoneticPr fontId="3"/>
  </si>
  <si>
    <t>（３）収　益　差　引　　　(A)-(D)　　(G)</t>
    <rPh sb="3" eb="6">
      <t>シュウエキ</t>
    </rPh>
    <rPh sb="7" eb="10">
      <t>サシヒキ</t>
    </rPh>
    <phoneticPr fontId="3"/>
  </si>
  <si>
    <t>　　ア．営業費用　　　　　　　　　　(Ｅ)</t>
    <rPh sb="4" eb="6">
      <t>エイギョウ</t>
    </rPh>
    <rPh sb="6" eb="8">
      <t>ヒヨウ</t>
    </rPh>
    <phoneticPr fontId="3"/>
  </si>
  <si>
    <t>京丹波町</t>
    <rPh sb="1" eb="3">
      <t>タンバ</t>
    </rPh>
    <phoneticPr fontId="3"/>
  </si>
  <si>
    <t>京丹波町</t>
    <rPh sb="1" eb="3">
      <t>タンバ</t>
    </rPh>
    <rPh sb="3" eb="4">
      <t>マチ</t>
    </rPh>
    <phoneticPr fontId="3"/>
  </si>
  <si>
    <r>
      <t>ｍ</t>
    </r>
    <r>
      <rPr>
        <vertAlign val="superscript"/>
        <sz val="10"/>
        <rFont val="ＭＳ Ｐ明朝"/>
        <family val="1"/>
        <charset val="128"/>
      </rPr>
      <t>３</t>
    </r>
    <r>
      <rPr>
        <sz val="12"/>
        <rFont val="ＭＳ Ｐ明朝"/>
        <family val="1"/>
        <charset val="128"/>
      </rPr>
      <t>当たり単価（円/ｍ</t>
    </r>
    <r>
      <rPr>
        <vertAlign val="superscript"/>
        <sz val="10"/>
        <rFont val="ＭＳ Ｐ明朝"/>
        <family val="1"/>
        <charset val="128"/>
      </rPr>
      <t>３</t>
    </r>
    <r>
      <rPr>
        <sz val="12"/>
        <rFont val="ＭＳ Ｐ明朝"/>
        <family val="1"/>
        <charset val="128"/>
      </rPr>
      <t>）</t>
    </r>
    <rPh sb="2" eb="3">
      <t>ア</t>
    </rPh>
    <rPh sb="5" eb="7">
      <t>タンカ</t>
    </rPh>
    <rPh sb="8" eb="9">
      <t>エン</t>
    </rPh>
    <phoneticPr fontId="3"/>
  </si>
  <si>
    <t>負担金
体系</t>
    <rPh sb="0" eb="3">
      <t>フタンキン</t>
    </rPh>
    <rPh sb="4" eb="6">
      <t>タイケイ</t>
    </rPh>
    <phoneticPr fontId="3"/>
  </si>
  <si>
    <t>流域下水道
管理運営費負担金</t>
    <rPh sb="0" eb="2">
      <t>リュウイキ</t>
    </rPh>
    <rPh sb="2" eb="5">
      <t>ゲスイドウ</t>
    </rPh>
    <rPh sb="6" eb="8">
      <t>カンリ</t>
    </rPh>
    <rPh sb="8" eb="10">
      <t>ウンエイ</t>
    </rPh>
    <rPh sb="10" eb="11">
      <t>ヒ</t>
    </rPh>
    <rPh sb="11" eb="14">
      <t>フタンキン</t>
    </rPh>
    <phoneticPr fontId="3"/>
  </si>
  <si>
    <t>○</t>
    <phoneticPr fontId="3"/>
  </si>
  <si>
    <t>改定実質使用料</t>
    <rPh sb="0" eb="2">
      <t>カイテイ</t>
    </rPh>
    <rPh sb="2" eb="4">
      <t>ジッシツ</t>
    </rPh>
    <rPh sb="4" eb="7">
      <t>シヨウリョウ</t>
    </rPh>
    <phoneticPr fontId="3"/>
  </si>
  <si>
    <r>
      <t>(ｍ</t>
    </r>
    <r>
      <rPr>
        <vertAlign val="superscript"/>
        <sz val="10"/>
        <rFont val="ＭＳ Ｐ明朝"/>
        <family val="1"/>
        <charset val="128"/>
      </rPr>
      <t>３</t>
    </r>
    <r>
      <rPr>
        <sz val="6"/>
        <rFont val="ＭＳ Ｐ明朝"/>
        <family val="1"/>
        <charset val="128"/>
      </rPr>
      <t>)</t>
    </r>
    <phoneticPr fontId="3"/>
  </si>
  <si>
    <r>
      <t>　〃　 10,000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</si>
  <si>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r>
      <t>　〃　　5,000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</si>
  <si>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r>
      <t>　〃　　1,000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</si>
  <si>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r>
      <t>　〃　　　500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</si>
  <si>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t>維持管理費の全部，資本費の一部</t>
    <rPh sb="0" eb="2">
      <t>イジ</t>
    </rPh>
    <rPh sb="2" eb="5">
      <t>カンリヒ</t>
    </rPh>
    <rPh sb="6" eb="8">
      <t>ゼンブ</t>
    </rPh>
    <rPh sb="9" eb="12">
      <t>シホンヒ</t>
    </rPh>
    <rPh sb="13" eb="15">
      <t>イチブ</t>
    </rPh>
    <phoneticPr fontId="3"/>
  </si>
  <si>
    <t>維持管理費,資本費の全部</t>
    <rPh sb="0" eb="2">
      <t>イジ</t>
    </rPh>
    <rPh sb="2" eb="4">
      <t>カンリ</t>
    </rPh>
    <rPh sb="4" eb="5">
      <t>ヒ</t>
    </rPh>
    <rPh sb="6" eb="9">
      <t>シホンヒ</t>
    </rPh>
    <rPh sb="10" eb="12">
      <t>ゼンブ</t>
    </rPh>
    <phoneticPr fontId="3"/>
  </si>
  <si>
    <t>高度処理費の内訳</t>
    <rPh sb="0" eb="2">
      <t>コウド</t>
    </rPh>
    <rPh sb="2" eb="5">
      <t>ショリヒ</t>
    </rPh>
    <rPh sb="6" eb="8">
      <t>ウチワケ</t>
    </rPh>
    <phoneticPr fontId="3"/>
  </si>
  <si>
    <t>　繰　　入　　金　　計</t>
    <rPh sb="1" eb="8">
      <t>クリイレキン</t>
    </rPh>
    <rPh sb="10" eb="11">
      <t>ケイ</t>
    </rPh>
    <phoneticPr fontId="3"/>
  </si>
  <si>
    <t>合 計</t>
    <rPh sb="0" eb="1">
      <t>ゴウ</t>
    </rPh>
    <rPh sb="2" eb="3">
      <t>ケイ</t>
    </rPh>
    <phoneticPr fontId="3"/>
  </si>
  <si>
    <t>う　ち</t>
    <phoneticPr fontId="3"/>
  </si>
  <si>
    <t>繰上償還分</t>
    <rPh sb="0" eb="2">
      <t>クリアゲ</t>
    </rPh>
    <rPh sb="2" eb="4">
      <t>ショウカン</t>
    </rPh>
    <rPh sb="4" eb="5">
      <t>ブン</t>
    </rPh>
    <phoneticPr fontId="3"/>
  </si>
  <si>
    <t>京丹波町</t>
    <rPh sb="0" eb="1">
      <t>キョウ</t>
    </rPh>
    <rPh sb="1" eb="3">
      <t>タンバ</t>
    </rPh>
    <rPh sb="3" eb="4">
      <t>マチ</t>
    </rPh>
    <phoneticPr fontId="3"/>
  </si>
  <si>
    <t>和束町</t>
    <rPh sb="0" eb="1">
      <t>ワ</t>
    </rPh>
    <rPh sb="1" eb="2">
      <t>タバ</t>
    </rPh>
    <rPh sb="2" eb="3">
      <t>マチ</t>
    </rPh>
    <phoneticPr fontId="3"/>
  </si>
  <si>
    <t>1</t>
    <phoneticPr fontId="3"/>
  </si>
  <si>
    <t>2</t>
    <phoneticPr fontId="3"/>
  </si>
  <si>
    <t>3</t>
    <phoneticPr fontId="3"/>
  </si>
  <si>
    <t>174</t>
    <phoneticPr fontId="3"/>
  </si>
  <si>
    <t>3</t>
    <phoneticPr fontId="3"/>
  </si>
  <si>
    <t>02</t>
    <phoneticPr fontId="3"/>
  </si>
  <si>
    <t>うち</t>
    <phoneticPr fontId="3"/>
  </si>
  <si>
    <r>
      <t>職員1人当たりの汚水処理 (M)/(O)(m</t>
    </r>
    <r>
      <rPr>
        <vertAlign val="superscript"/>
        <sz val="12"/>
        <rFont val="ＭＳ Ｐ明朝"/>
        <family val="1"/>
        <charset val="128"/>
      </rPr>
      <t>3</t>
    </r>
    <r>
      <rPr>
        <sz val="12"/>
        <rFont val="ＭＳ Ｐ明朝"/>
        <family val="1"/>
        <charset val="128"/>
      </rPr>
      <t>)</t>
    </r>
    <rPh sb="0" eb="2">
      <t>ショクイン</t>
    </rPh>
    <rPh sb="3" eb="4">
      <t>ニン</t>
    </rPh>
    <rPh sb="4" eb="5">
      <t>ア</t>
    </rPh>
    <rPh sb="8" eb="10">
      <t>オスイ</t>
    </rPh>
    <rPh sb="10" eb="12">
      <t>ショリ</t>
    </rPh>
    <phoneticPr fontId="3"/>
  </si>
  <si>
    <t>その他（総務・管理）部門（〃）</t>
    <rPh sb="2" eb="3">
      <t>タ</t>
    </rPh>
    <rPh sb="4" eb="6">
      <t>ソウム</t>
    </rPh>
    <rPh sb="7" eb="9">
      <t>カンリ</t>
    </rPh>
    <rPh sb="10" eb="12">
      <t>ブモン</t>
    </rPh>
    <phoneticPr fontId="3"/>
  </si>
  <si>
    <r>
      <t>現在晴天時平均処理水量(m</t>
    </r>
    <r>
      <rPr>
        <vertAlign val="superscript"/>
        <sz val="12"/>
        <rFont val="ＭＳ Ｐ明朝"/>
        <family val="1"/>
        <charset val="128"/>
      </rPr>
      <t>3</t>
    </r>
    <r>
      <rPr>
        <sz val="12"/>
        <rFont val="ＭＳ Ｐ明朝"/>
        <family val="1"/>
        <charset val="128"/>
      </rPr>
      <t>/日) (J)</t>
    </r>
    <rPh sb="0" eb="2">
      <t>ゲンザイ</t>
    </rPh>
    <rPh sb="2" eb="5">
      <t>セイテンジ</t>
    </rPh>
    <rPh sb="5" eb="7">
      <t>ヘイキン</t>
    </rPh>
    <rPh sb="7" eb="9">
      <t>ショリ</t>
    </rPh>
    <rPh sb="9" eb="11">
      <t>スイリョウ</t>
    </rPh>
    <rPh sb="15" eb="16">
      <t>ヒ</t>
    </rPh>
    <phoneticPr fontId="3"/>
  </si>
  <si>
    <t>現在最大
処理水量</t>
    <rPh sb="0" eb="2">
      <t>ゲンザイ</t>
    </rPh>
    <rPh sb="2" eb="4">
      <t>サイダイ</t>
    </rPh>
    <rPh sb="5" eb="7">
      <t>ショリ</t>
    </rPh>
    <rPh sb="7" eb="9">
      <t>スイリョウ</t>
    </rPh>
    <phoneticPr fontId="3"/>
  </si>
  <si>
    <t>現在処理
能力</t>
    <rPh sb="0" eb="2">
      <t>ゲンザイ</t>
    </rPh>
    <rPh sb="2" eb="4">
      <t>ショリ</t>
    </rPh>
    <rPh sb="5" eb="7">
      <t>ノウリョク</t>
    </rPh>
    <phoneticPr fontId="3"/>
  </si>
  <si>
    <t>(G)/(F)      (%)</t>
    <phoneticPr fontId="3"/>
  </si>
  <si>
    <t>(G)/(E)      (%)</t>
    <phoneticPr fontId="3"/>
  </si>
  <si>
    <t>(D)/(C)      (%)</t>
    <phoneticPr fontId="3"/>
  </si>
  <si>
    <t>(C)/(B)      (%)</t>
    <phoneticPr fontId="3"/>
  </si>
  <si>
    <t>(C)/(A)      (%)</t>
    <phoneticPr fontId="3"/>
  </si>
  <si>
    <t>③　農業集落排水事業</t>
    <rPh sb="2" eb="4">
      <t>ノウギョウ</t>
    </rPh>
    <rPh sb="4" eb="6">
      <t>シュウラク</t>
    </rPh>
    <rPh sb="6" eb="8">
      <t>ハイスイ</t>
    </rPh>
    <rPh sb="8" eb="10">
      <t>ジギョウ</t>
    </rPh>
    <phoneticPr fontId="3"/>
  </si>
  <si>
    <t>列062</t>
    <rPh sb="0" eb="1">
      <t>レツ</t>
    </rPh>
    <phoneticPr fontId="3"/>
  </si>
  <si>
    <t>列061</t>
    <rPh sb="0" eb="1">
      <t>レツ</t>
    </rPh>
    <phoneticPr fontId="3"/>
  </si>
  <si>
    <t>前年度からの繰越金　　　   　　　　　 　(N)</t>
    <rPh sb="0" eb="3">
      <t>ゼンネンド</t>
    </rPh>
    <rPh sb="6" eb="9">
      <t>クリコシキン</t>
    </rPh>
    <phoneticPr fontId="3"/>
  </si>
  <si>
    <t>（２）資　本　的　支　出　　　　　 　(I)</t>
    <rPh sb="3" eb="8">
      <t>シホンテキ</t>
    </rPh>
    <rPh sb="9" eb="10">
      <t>ササ</t>
    </rPh>
    <rPh sb="11" eb="12">
      <t>デ</t>
    </rPh>
    <phoneticPr fontId="3"/>
  </si>
  <si>
    <t>（１）資　本　的　収　入　　　　　　 (H)</t>
    <rPh sb="3" eb="8">
      <t>シホンテキ</t>
    </rPh>
    <rPh sb="9" eb="10">
      <t>オサム</t>
    </rPh>
    <rPh sb="11" eb="12">
      <t>イ</t>
    </rPh>
    <phoneticPr fontId="3"/>
  </si>
  <si>
    <t>（３）収　支　差　引　　　(A)-(D)　　(G)</t>
    <rPh sb="3" eb="4">
      <t>シュウエキ</t>
    </rPh>
    <rPh sb="5" eb="6">
      <t>シシュツ</t>
    </rPh>
    <rPh sb="7" eb="10">
      <t>サシヒキ</t>
    </rPh>
    <phoneticPr fontId="3"/>
  </si>
  <si>
    <t>計</t>
    <rPh sb="0" eb="1">
      <t>ケイ</t>
    </rPh>
    <phoneticPr fontId="3"/>
  </si>
  <si>
    <t>委託料</t>
    <rPh sb="0" eb="2">
      <t>イタク</t>
    </rPh>
    <rPh sb="2" eb="3">
      <t>リョウ</t>
    </rPh>
    <phoneticPr fontId="3"/>
  </si>
  <si>
    <t>負担金改定</t>
    <rPh sb="0" eb="3">
      <t>フタンキン</t>
    </rPh>
    <rPh sb="3" eb="4">
      <t>アラタ</t>
    </rPh>
    <rPh sb="4" eb="5">
      <t>サダム</t>
    </rPh>
    <phoneticPr fontId="3"/>
  </si>
  <si>
    <t>負担金体系</t>
    <rPh sb="0" eb="3">
      <t>フタンキン</t>
    </rPh>
    <rPh sb="3" eb="4">
      <t>カラダ</t>
    </rPh>
    <rPh sb="4" eb="5">
      <t>ケイ</t>
    </rPh>
    <phoneticPr fontId="3"/>
  </si>
  <si>
    <t>流域下水道管理
運営費負担金</t>
    <rPh sb="0" eb="2">
      <t>リュウイキ</t>
    </rPh>
    <rPh sb="2" eb="5">
      <t>ゲスイドウ</t>
    </rPh>
    <rPh sb="5" eb="7">
      <t>カンリ</t>
    </rPh>
    <rPh sb="8" eb="10">
      <t>ウンエイ</t>
    </rPh>
    <rPh sb="10" eb="11">
      <t>ヒ</t>
    </rPh>
    <rPh sb="11" eb="14">
      <t>フタンキン</t>
    </rPh>
    <phoneticPr fontId="3"/>
  </si>
  <si>
    <t>実質使用料改定</t>
    <rPh sb="0" eb="2">
      <t>ジッシツ</t>
    </rPh>
    <rPh sb="2" eb="5">
      <t>シヨウリョウ</t>
    </rPh>
    <rPh sb="5" eb="7">
      <t>カイテイ</t>
    </rPh>
    <phoneticPr fontId="3"/>
  </si>
  <si>
    <r>
      <t>(ｍ</t>
    </r>
    <r>
      <rPr>
        <vertAlign val="superscript"/>
        <sz val="12"/>
        <rFont val="ＭＳ Ｐ明朝"/>
        <family val="1"/>
        <charset val="128"/>
      </rPr>
      <t>３</t>
    </r>
    <r>
      <rPr>
        <sz val="12"/>
        <rFont val="ＭＳ Ｐ明朝"/>
        <family val="1"/>
        <charset val="128"/>
      </rPr>
      <t>)</t>
    </r>
    <phoneticPr fontId="3"/>
  </si>
  <si>
    <r>
      <t>　〃　 10,000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</si>
  <si>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r>
      <t>　〃　　5,000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</si>
  <si>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r>
      <t>　〃　　1,000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</si>
  <si>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r>
      <t>　〃　　　500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</si>
  <si>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t>○</t>
    <phoneticPr fontId="3"/>
  </si>
  <si>
    <r>
      <t>最高ランク水量の１ｍ</t>
    </r>
    <r>
      <rPr>
        <vertAlign val="superscript"/>
        <sz val="12"/>
        <rFont val="ＭＳ Ｐ明朝"/>
        <family val="1"/>
        <charset val="128"/>
      </rPr>
      <t>３</t>
    </r>
    <r>
      <rPr>
        <sz val="12"/>
        <rFont val="ＭＳ Ｐ明朝"/>
        <family val="1"/>
        <charset val="128"/>
      </rPr>
      <t>超過使用料（円/ｍ</t>
    </r>
    <r>
      <rPr>
        <vertAlign val="superscript"/>
        <sz val="12"/>
        <rFont val="ＭＳ Ｐ明朝"/>
        <family val="1"/>
        <charset val="128"/>
      </rPr>
      <t>３</t>
    </r>
    <r>
      <rPr>
        <sz val="12"/>
        <rFont val="ＭＳ Ｐ明朝"/>
        <family val="1"/>
        <charset val="128"/>
      </rPr>
      <t>）</t>
    </r>
    <rPh sb="0" eb="2">
      <t>サイコウ</t>
    </rPh>
    <rPh sb="5" eb="7">
      <t>スイリョウ</t>
    </rPh>
    <rPh sb="11" eb="13">
      <t>チョウカ</t>
    </rPh>
    <rPh sb="13" eb="16">
      <t>シヨウリョウ</t>
    </rPh>
    <rPh sb="17" eb="18">
      <t>エン</t>
    </rPh>
    <phoneticPr fontId="3"/>
  </si>
  <si>
    <r>
      <t>最低ランク水量の１ｍ</t>
    </r>
    <r>
      <rPr>
        <vertAlign val="superscript"/>
        <sz val="12"/>
        <rFont val="ＭＳ Ｐ明朝"/>
        <family val="1"/>
        <charset val="128"/>
      </rPr>
      <t>３</t>
    </r>
    <r>
      <rPr>
        <sz val="12"/>
        <rFont val="ＭＳ Ｐ明朝"/>
        <family val="1"/>
        <charset val="128"/>
      </rPr>
      <t>超過使用料（円/ｍ</t>
    </r>
    <r>
      <rPr>
        <vertAlign val="superscript"/>
        <sz val="12"/>
        <rFont val="ＭＳ Ｐ明朝"/>
        <family val="1"/>
        <charset val="128"/>
      </rPr>
      <t>３</t>
    </r>
    <r>
      <rPr>
        <sz val="12"/>
        <rFont val="ＭＳ Ｐ明朝"/>
        <family val="1"/>
        <charset val="128"/>
      </rPr>
      <t>）</t>
    </r>
    <rPh sb="0" eb="2">
      <t>サイテイ</t>
    </rPh>
    <rPh sb="5" eb="7">
      <t>スイリョウ</t>
    </rPh>
    <rPh sb="11" eb="13">
      <t>チョウカ</t>
    </rPh>
    <rPh sb="13" eb="16">
      <t>シヨウリョウ</t>
    </rPh>
    <rPh sb="17" eb="18">
      <t>エン</t>
    </rPh>
    <phoneticPr fontId="3"/>
  </si>
  <si>
    <t>う　ち</t>
    <phoneticPr fontId="3"/>
  </si>
  <si>
    <t>175</t>
    <phoneticPr fontId="3"/>
  </si>
  <si>
    <t>02</t>
    <phoneticPr fontId="3"/>
  </si>
  <si>
    <t>うち</t>
    <phoneticPr fontId="3"/>
  </si>
  <si>
    <r>
      <t>汚泥量（m</t>
    </r>
    <r>
      <rPr>
        <vertAlign val="superscript"/>
        <sz val="9"/>
        <rFont val="ＭＳ Ｐ明朝"/>
        <family val="1"/>
        <charset val="128"/>
      </rPr>
      <t>3</t>
    </r>
    <r>
      <rPr>
        <sz val="12"/>
        <rFont val="ＭＳ Ｐ明朝"/>
        <family val="1"/>
        <charset val="128"/>
      </rPr>
      <t>／日）</t>
    </r>
    <rPh sb="0" eb="3">
      <t>オデイリョウ</t>
    </rPh>
    <rPh sb="7" eb="8">
      <t>ヒ</t>
    </rPh>
    <phoneticPr fontId="3"/>
  </si>
  <si>
    <t>地方債（千円）</t>
    <rPh sb="0" eb="3">
      <t>チホウサイ</t>
    </rPh>
    <rPh sb="4" eb="6">
      <t>センエン</t>
    </rPh>
    <phoneticPr fontId="3"/>
  </si>
  <si>
    <t>総事業費　　　　　　(千円)</t>
    <rPh sb="0" eb="1">
      <t>ソウ</t>
    </rPh>
    <rPh sb="1" eb="4">
      <t>ジギョウヒ</t>
    </rPh>
    <rPh sb="11" eb="13">
      <t>センエン</t>
    </rPh>
    <phoneticPr fontId="3"/>
  </si>
  <si>
    <t>(G)/(F)      (%)</t>
    <phoneticPr fontId="3"/>
  </si>
  <si>
    <t>(G)/(E)      (%)</t>
    <phoneticPr fontId="3"/>
  </si>
  <si>
    <t>(D)/(C)      (%)</t>
    <phoneticPr fontId="3"/>
  </si>
  <si>
    <t>(C)/(B)      (%)</t>
    <phoneticPr fontId="3"/>
  </si>
  <si>
    <t>(C)/(A)      (%)</t>
    <phoneticPr fontId="3"/>
  </si>
  <si>
    <t>④　漁業集落排水事業</t>
    <rPh sb="2" eb="4">
      <t>ギョギョウ</t>
    </rPh>
    <rPh sb="4" eb="6">
      <t>シュウラク</t>
    </rPh>
    <rPh sb="6" eb="8">
      <t>ハイスイ</t>
    </rPh>
    <rPh sb="8" eb="10">
      <t>ジギョウ</t>
    </rPh>
    <phoneticPr fontId="3"/>
  </si>
  <si>
    <t>うち</t>
    <phoneticPr fontId="3"/>
  </si>
  <si>
    <t>資本費平準化債</t>
    <phoneticPr fontId="3"/>
  </si>
  <si>
    <t>建設改良のための地方債償還金</t>
    <phoneticPr fontId="3"/>
  </si>
  <si>
    <t>前年度からの繰越金　　　　　　　　 　 　(N)</t>
  </si>
  <si>
    <t>（３）収　支　差　引　　　(H)-(I)　　(K)</t>
    <rPh sb="3" eb="4">
      <t>オサム</t>
    </rPh>
    <rPh sb="5" eb="6">
      <t>ササ</t>
    </rPh>
    <rPh sb="7" eb="10">
      <t>サシヒキ</t>
    </rPh>
    <phoneticPr fontId="3"/>
  </si>
  <si>
    <t>うち</t>
    <phoneticPr fontId="3"/>
  </si>
  <si>
    <t>府補助金</t>
    <rPh sb="0" eb="1">
      <t>フ</t>
    </rPh>
    <rPh sb="1" eb="4">
      <t>ホジョキン</t>
    </rPh>
    <phoneticPr fontId="3"/>
  </si>
  <si>
    <t>　　キ．府補助金</t>
    <rPh sb="4" eb="5">
      <t>フ</t>
    </rPh>
    <rPh sb="5" eb="8">
      <t>ホジョキン</t>
    </rPh>
    <phoneticPr fontId="3"/>
  </si>
  <si>
    <t>（３）収　支　差　引　　　(A)-(D)　　(G)</t>
    <rPh sb="3" eb="4">
      <t>オサム</t>
    </rPh>
    <rPh sb="5" eb="6">
      <t>ササ</t>
    </rPh>
    <rPh sb="7" eb="10">
      <t>サシヒキ</t>
    </rPh>
    <phoneticPr fontId="3"/>
  </si>
  <si>
    <t>　　（イ）府補助金</t>
    <rPh sb="5" eb="6">
      <t>フ</t>
    </rPh>
    <rPh sb="6" eb="9">
      <t>ホジョキン</t>
    </rPh>
    <phoneticPr fontId="3"/>
  </si>
  <si>
    <t>（単位：千円）</t>
    <phoneticPr fontId="3"/>
  </si>
  <si>
    <t>流域下水道　 　建設費負担金</t>
    <rPh sb="0" eb="2">
      <t>リュウイキ</t>
    </rPh>
    <rPh sb="2" eb="5">
      <t>ゲスイドウ</t>
    </rPh>
    <rPh sb="8" eb="11">
      <t>ケンセツヒ</t>
    </rPh>
    <rPh sb="11" eb="14">
      <t>フタンキン</t>
    </rPh>
    <phoneticPr fontId="3"/>
  </si>
  <si>
    <r>
      <t>(ｍ</t>
    </r>
    <r>
      <rPr>
        <vertAlign val="superscript"/>
        <sz val="6"/>
        <rFont val="ＭＳ Ｐ明朝"/>
        <family val="1"/>
        <charset val="128"/>
      </rPr>
      <t>３</t>
    </r>
    <r>
      <rPr>
        <sz val="6"/>
        <rFont val="ＭＳ Ｐ明朝"/>
        <family val="1"/>
        <charset val="128"/>
      </rPr>
      <t>)</t>
    </r>
    <phoneticPr fontId="3"/>
  </si>
  <si>
    <r>
      <t>　〃　 10,000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</si>
  <si>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r>
      <t>　〃　　5,000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</si>
  <si>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r>
      <t>　〃　　1,000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</si>
  <si>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r>
      <t>　〃　　　500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</si>
  <si>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t>○</t>
    <phoneticPr fontId="3"/>
  </si>
  <si>
    <r>
      <t>最高ランク水量の１ｍ</t>
    </r>
    <r>
      <rPr>
        <vertAlign val="superscript"/>
        <sz val="9"/>
        <rFont val="ＭＳ Ｐ明朝"/>
        <family val="1"/>
        <charset val="128"/>
      </rPr>
      <t>３</t>
    </r>
    <r>
      <rPr>
        <sz val="9"/>
        <rFont val="ＭＳ Ｐ明朝"/>
        <family val="1"/>
        <charset val="128"/>
      </rPr>
      <t>超過使用料（円/ｍ</t>
    </r>
    <r>
      <rPr>
        <vertAlign val="superscript"/>
        <sz val="9"/>
        <rFont val="ＭＳ Ｐ明朝"/>
        <family val="1"/>
        <charset val="128"/>
      </rPr>
      <t>３</t>
    </r>
    <r>
      <rPr>
        <sz val="9"/>
        <rFont val="ＭＳ Ｐ明朝"/>
        <family val="1"/>
        <charset val="128"/>
      </rPr>
      <t>）</t>
    </r>
    <rPh sb="0" eb="2">
      <t>サイコウ</t>
    </rPh>
    <rPh sb="5" eb="7">
      <t>スイリョウ</t>
    </rPh>
    <rPh sb="11" eb="13">
      <t>チョウカ</t>
    </rPh>
    <rPh sb="13" eb="16">
      <t>シヨウリョウ</t>
    </rPh>
    <rPh sb="17" eb="18">
      <t>エン</t>
    </rPh>
    <phoneticPr fontId="3"/>
  </si>
  <si>
    <r>
      <t>最低ランク水量の１ｍ</t>
    </r>
    <r>
      <rPr>
        <vertAlign val="superscript"/>
        <sz val="9"/>
        <rFont val="ＭＳ Ｐ明朝"/>
        <family val="1"/>
        <charset val="128"/>
      </rPr>
      <t>３</t>
    </r>
    <r>
      <rPr>
        <sz val="9"/>
        <rFont val="ＭＳ Ｐ明朝"/>
        <family val="1"/>
        <charset val="128"/>
      </rPr>
      <t>超過使用料（円/ｍ</t>
    </r>
    <r>
      <rPr>
        <vertAlign val="superscript"/>
        <sz val="9"/>
        <rFont val="ＭＳ Ｐ明朝"/>
        <family val="1"/>
        <charset val="128"/>
      </rPr>
      <t>３</t>
    </r>
    <r>
      <rPr>
        <sz val="9"/>
        <rFont val="ＭＳ Ｐ明朝"/>
        <family val="1"/>
        <charset val="128"/>
      </rPr>
      <t>）</t>
    </r>
    <rPh sb="0" eb="2">
      <t>サイテイ</t>
    </rPh>
    <rPh sb="5" eb="7">
      <t>スイリョウ</t>
    </rPh>
    <rPh sb="11" eb="13">
      <t>チョウカ</t>
    </rPh>
    <rPh sb="13" eb="16">
      <t>シヨウリョウ</t>
    </rPh>
    <rPh sb="17" eb="18">
      <t>エン</t>
    </rPh>
    <phoneticPr fontId="3"/>
  </si>
  <si>
    <t>う　ち</t>
    <phoneticPr fontId="3"/>
  </si>
  <si>
    <t>176</t>
    <phoneticPr fontId="3"/>
  </si>
  <si>
    <t>総事業費　　　　(千円)</t>
    <rPh sb="0" eb="1">
      <t>ソウ</t>
    </rPh>
    <rPh sb="1" eb="4">
      <t>ジギョウヒ</t>
    </rPh>
    <rPh sb="9" eb="11">
      <t>センエン</t>
    </rPh>
    <phoneticPr fontId="3"/>
  </si>
  <si>
    <t>(G)/(F)      (%)</t>
    <phoneticPr fontId="3"/>
  </si>
  <si>
    <t>(G)/(E)      (%)</t>
    <phoneticPr fontId="3"/>
  </si>
  <si>
    <t>(D)/(C)      (%)</t>
    <phoneticPr fontId="3"/>
  </si>
  <si>
    <t>(C)/(B)      (%)</t>
    <phoneticPr fontId="3"/>
  </si>
  <si>
    <t>(C)/(A)      (%)</t>
    <phoneticPr fontId="3"/>
  </si>
  <si>
    <t>京丹波町</t>
    <rPh sb="0" eb="1">
      <t>キョウ</t>
    </rPh>
    <rPh sb="1" eb="3">
      <t>タンバ</t>
    </rPh>
    <rPh sb="3" eb="4">
      <t>チョウ</t>
    </rPh>
    <phoneticPr fontId="3"/>
  </si>
  <si>
    <t>⑤　林業集落排水事業</t>
    <rPh sb="2" eb="4">
      <t>リンギョウ</t>
    </rPh>
    <rPh sb="4" eb="6">
      <t>シュウラク</t>
    </rPh>
    <rPh sb="6" eb="8">
      <t>ハイスイ</t>
    </rPh>
    <rPh sb="8" eb="10">
      <t>ジギョウ</t>
    </rPh>
    <phoneticPr fontId="3"/>
  </si>
  <si>
    <t>資本費平準化債</t>
    <phoneticPr fontId="3"/>
  </si>
  <si>
    <t>建設改良のための地方債償還金</t>
    <phoneticPr fontId="3"/>
  </si>
  <si>
    <t>（２）資本的支出 イ．
地方債償還金のうち</t>
    <rPh sb="12" eb="15">
      <t>チホウサイ</t>
    </rPh>
    <rPh sb="15" eb="18">
      <t>ショウカンキン</t>
    </rPh>
    <phoneticPr fontId="3"/>
  </si>
  <si>
    <t>うち</t>
    <phoneticPr fontId="3"/>
  </si>
  <si>
    <t>負担金
改定</t>
    <rPh sb="0" eb="3">
      <t>フタンキン</t>
    </rPh>
    <rPh sb="4" eb="6">
      <t>カイテイ</t>
    </rPh>
    <phoneticPr fontId="3"/>
  </si>
  <si>
    <t>流域下水道管理　運営費負担金</t>
    <rPh sb="0" eb="2">
      <t>リュウイキ</t>
    </rPh>
    <rPh sb="2" eb="5">
      <t>ゲスイドウ</t>
    </rPh>
    <rPh sb="5" eb="7">
      <t>カンリ</t>
    </rPh>
    <rPh sb="8" eb="10">
      <t>ウンエイ</t>
    </rPh>
    <rPh sb="10" eb="11">
      <t>ヒ</t>
    </rPh>
    <rPh sb="11" eb="14">
      <t>フタンキン</t>
    </rPh>
    <phoneticPr fontId="3"/>
  </si>
  <si>
    <r>
      <t>(ｍ</t>
    </r>
    <r>
      <rPr>
        <vertAlign val="superscript"/>
        <sz val="7"/>
        <rFont val="ＭＳ Ｐ明朝"/>
        <family val="1"/>
        <charset val="128"/>
      </rPr>
      <t>３</t>
    </r>
    <r>
      <rPr>
        <sz val="7"/>
        <rFont val="ＭＳ Ｐ明朝"/>
        <family val="1"/>
        <charset val="128"/>
      </rPr>
      <t>)</t>
    </r>
    <phoneticPr fontId="3"/>
  </si>
  <si>
    <r>
      <t>　〃　 10,000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</si>
  <si>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r>
      <t>　〃　　5,000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</si>
  <si>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r>
      <t>　〃　　1,000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</si>
  <si>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r>
      <t>　〃　　　500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</si>
  <si>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t>○</t>
    <phoneticPr fontId="3"/>
  </si>
  <si>
    <t>う　ち</t>
    <phoneticPr fontId="3"/>
  </si>
  <si>
    <t>う　ち</t>
    <phoneticPr fontId="3"/>
  </si>
  <si>
    <t>2</t>
    <phoneticPr fontId="3"/>
  </si>
  <si>
    <t>3</t>
    <phoneticPr fontId="3"/>
  </si>
  <si>
    <t>177</t>
    <phoneticPr fontId="3"/>
  </si>
  <si>
    <t>02</t>
    <phoneticPr fontId="3"/>
  </si>
  <si>
    <t>うち</t>
    <phoneticPr fontId="3"/>
  </si>
  <si>
    <t>う　ち
未供用</t>
    <rPh sb="4" eb="5">
      <t>ミ</t>
    </rPh>
    <rPh sb="5" eb="7">
      <t>キョウヨウ</t>
    </rPh>
    <phoneticPr fontId="3"/>
  </si>
  <si>
    <t>上記使途
内訳</t>
    <rPh sb="0" eb="2">
      <t>ジョウキ</t>
    </rPh>
    <rPh sb="2" eb="4">
      <t>シト</t>
    </rPh>
    <rPh sb="5" eb="7">
      <t>ウチワケ</t>
    </rPh>
    <phoneticPr fontId="3"/>
  </si>
  <si>
    <t>上記財源
内訳</t>
    <rPh sb="0" eb="2">
      <t>ジョウキ</t>
    </rPh>
    <rPh sb="2" eb="4">
      <t>ザイゲン</t>
    </rPh>
    <rPh sb="5" eb="7">
      <t>ウチワケ</t>
    </rPh>
    <phoneticPr fontId="3"/>
  </si>
  <si>
    <t>総事業費　　　　　 (千円)</t>
    <rPh sb="0" eb="1">
      <t>ソウ</t>
    </rPh>
    <rPh sb="1" eb="4">
      <t>ジギョウヒ</t>
    </rPh>
    <rPh sb="11" eb="13">
      <t>センエン</t>
    </rPh>
    <phoneticPr fontId="3"/>
  </si>
  <si>
    <t>(G)/(F)      (%)</t>
    <phoneticPr fontId="3"/>
  </si>
  <si>
    <t>(G)/(E)      (%)</t>
    <phoneticPr fontId="3"/>
  </si>
  <si>
    <t>(D)/(C)      (%)</t>
    <phoneticPr fontId="3"/>
  </si>
  <si>
    <t>(C)/(B)      (%)</t>
    <phoneticPr fontId="3"/>
  </si>
  <si>
    <t>(C)/(A)      (%)</t>
    <phoneticPr fontId="3"/>
  </si>
  <si>
    <t>⑥　簡易排水事業</t>
    <rPh sb="2" eb="4">
      <t>カンイ</t>
    </rPh>
    <rPh sb="4" eb="6">
      <t>ハイスイ</t>
    </rPh>
    <rPh sb="6" eb="8">
      <t>ジギョウ</t>
    </rPh>
    <phoneticPr fontId="3"/>
  </si>
  <si>
    <t>資本費平準化債</t>
    <phoneticPr fontId="3"/>
  </si>
  <si>
    <t>建設改良のための地方債償還金</t>
    <phoneticPr fontId="3"/>
  </si>
  <si>
    <t>前年度からの繰越金　　　　　 　　　　 　(N)</t>
  </si>
  <si>
    <t>うち</t>
    <phoneticPr fontId="3"/>
  </si>
  <si>
    <t>（１）資　本　的　収　入　　　　　　 (H)</t>
    <rPh sb="3" eb="8">
      <t>シホンテキ</t>
    </rPh>
    <rPh sb="9" eb="10">
      <t>オサム</t>
    </rPh>
    <rPh sb="11" eb="12">
      <t>ニュウ</t>
    </rPh>
    <phoneticPr fontId="3"/>
  </si>
  <si>
    <t>○</t>
    <phoneticPr fontId="3"/>
  </si>
  <si>
    <r>
      <t>(ｍ</t>
    </r>
    <r>
      <rPr>
        <vertAlign val="superscript"/>
        <sz val="7"/>
        <rFont val="ＭＳ Ｐ明朝"/>
        <family val="1"/>
        <charset val="128"/>
      </rPr>
      <t>３</t>
    </r>
    <r>
      <rPr>
        <sz val="7"/>
        <rFont val="ＭＳ Ｐ明朝"/>
        <family val="1"/>
        <charset val="128"/>
      </rPr>
      <t>)</t>
    </r>
    <phoneticPr fontId="3"/>
  </si>
  <si>
    <r>
      <t>　〃　 10,000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</si>
  <si>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r>
      <t>　〃　　5,000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</si>
  <si>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r>
      <t>　〃　　1,000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</si>
  <si>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r>
      <t>　〃　　　500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</si>
  <si>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t>う　ち</t>
    <phoneticPr fontId="3"/>
  </si>
  <si>
    <t>浄化槽部門（〃）</t>
    <rPh sb="0" eb="3">
      <t>ジョウカソウ</t>
    </rPh>
    <rPh sb="3" eb="5">
      <t>ブモン</t>
    </rPh>
    <phoneticPr fontId="3"/>
  </si>
  <si>
    <r>
      <t>現在平均処理水量(m</t>
    </r>
    <r>
      <rPr>
        <vertAlign val="superscript"/>
        <sz val="8"/>
        <rFont val="ＭＳ Ｐ明朝"/>
        <family val="1"/>
        <charset val="128"/>
      </rPr>
      <t>3</t>
    </r>
    <r>
      <rPr>
        <sz val="11"/>
        <rFont val="ＭＳ Ｐ明朝"/>
        <family val="1"/>
        <charset val="128"/>
      </rPr>
      <t>／日)　 (J)</t>
    </r>
    <rPh sb="0" eb="2">
      <t>ゲンザイ</t>
    </rPh>
    <rPh sb="2" eb="4">
      <t>ヘイキン</t>
    </rPh>
    <rPh sb="4" eb="6">
      <t>ショリ</t>
    </rPh>
    <rPh sb="6" eb="8">
      <t>スイリョウ</t>
    </rPh>
    <rPh sb="12" eb="13">
      <t>ヒ</t>
    </rPh>
    <phoneticPr fontId="3"/>
  </si>
  <si>
    <r>
      <t>現在処理能力（m</t>
    </r>
    <r>
      <rPr>
        <vertAlign val="superscript"/>
        <sz val="10"/>
        <rFont val="ＭＳ Ｐ明朝"/>
        <family val="1"/>
        <charset val="128"/>
      </rPr>
      <t>3</t>
    </r>
    <r>
      <rPr>
        <sz val="12"/>
        <rFont val="ＭＳ Ｐ明朝"/>
        <family val="1"/>
        <charset val="128"/>
      </rPr>
      <t>／日）   (H)</t>
    </r>
    <rPh sb="0" eb="2">
      <t>ゲンザイ</t>
    </rPh>
    <rPh sb="2" eb="4">
      <t>ショリ</t>
    </rPh>
    <rPh sb="4" eb="6">
      <t>ノウリョク</t>
    </rPh>
    <phoneticPr fontId="3"/>
  </si>
  <si>
    <t>処理方法
別内訳</t>
    <rPh sb="0" eb="2">
      <t>ショリ</t>
    </rPh>
    <rPh sb="2" eb="4">
      <t>ホウホウ</t>
    </rPh>
    <rPh sb="5" eb="6">
      <t>ベツ</t>
    </rPh>
    <rPh sb="6" eb="8">
      <t>ウチワケ</t>
    </rPh>
    <phoneticPr fontId="3"/>
  </si>
  <si>
    <t>浄化槽設置基数（基）</t>
    <rPh sb="0" eb="3">
      <t>ジョウカソウ</t>
    </rPh>
    <rPh sb="3" eb="5">
      <t>セッチ</t>
    </rPh>
    <rPh sb="5" eb="6">
      <t>モトイ</t>
    </rPh>
    <rPh sb="6" eb="7">
      <t>スウ</t>
    </rPh>
    <rPh sb="8" eb="9">
      <t>モトイ</t>
    </rPh>
    <phoneticPr fontId="3"/>
  </si>
  <si>
    <t>浄化槽</t>
    <rPh sb="0" eb="3">
      <t>ジョウカソウ</t>
    </rPh>
    <phoneticPr fontId="3"/>
  </si>
  <si>
    <t>浄化槽費（千円）</t>
    <rPh sb="0" eb="3">
      <t>ジョウカソウ</t>
    </rPh>
    <rPh sb="3" eb="4">
      <t>ヒ</t>
    </rPh>
    <rPh sb="5" eb="7">
      <t>センエン</t>
    </rPh>
    <phoneticPr fontId="3"/>
  </si>
  <si>
    <t>分担金（千円）</t>
    <rPh sb="0" eb="2">
      <t>ブンタン</t>
    </rPh>
    <rPh sb="2" eb="3">
      <t>フタンキン</t>
    </rPh>
    <rPh sb="4" eb="6">
      <t>センエン</t>
    </rPh>
    <phoneticPr fontId="3"/>
  </si>
  <si>
    <t>国庫補助金（千円）</t>
    <rPh sb="0" eb="2">
      <t>コッコ</t>
    </rPh>
    <rPh sb="2" eb="5">
      <t>ホジョキン</t>
    </rPh>
    <rPh sb="6" eb="8">
      <t>センエン</t>
    </rPh>
    <phoneticPr fontId="3"/>
  </si>
  <si>
    <t>（２）資本的支出 イ．地方債償還金のうち資本費平準化債</t>
    <rPh sb="3" eb="6">
      <t>シホンテキ</t>
    </rPh>
    <rPh sb="6" eb="8">
      <t>シシュツ</t>
    </rPh>
    <rPh sb="11" eb="14">
      <t>チホウサイ</t>
    </rPh>
    <rPh sb="14" eb="17">
      <t>ショウカンキン</t>
    </rPh>
    <rPh sb="20" eb="22">
      <t>シホン</t>
    </rPh>
    <rPh sb="22" eb="23">
      <t>ヒ</t>
    </rPh>
    <rPh sb="23" eb="26">
      <t>ヘイジュンカ</t>
    </rPh>
    <rPh sb="26" eb="27">
      <t>サイ</t>
    </rPh>
    <phoneticPr fontId="3"/>
  </si>
  <si>
    <t>（２）資本的支出 イ．地方債償還金のうち建設改良のための地方債償還金</t>
    <rPh sb="3" eb="6">
      <t>シホンテキ</t>
    </rPh>
    <rPh sb="6" eb="8">
      <t>シシュツ</t>
    </rPh>
    <rPh sb="11" eb="14">
      <t>チホウサイ</t>
    </rPh>
    <rPh sb="14" eb="17">
      <t>ショウカンキン</t>
    </rPh>
    <rPh sb="20" eb="22">
      <t>ケンセツ</t>
    </rPh>
    <rPh sb="22" eb="24">
      <t>カイリョウ</t>
    </rPh>
    <rPh sb="28" eb="31">
      <t>チホウサイ</t>
    </rPh>
    <rPh sb="31" eb="34">
      <t>ショウカンキン</t>
    </rPh>
    <phoneticPr fontId="3"/>
  </si>
  <si>
    <t>浄化槽費</t>
    <rPh sb="0" eb="3">
      <t>ジョウカソウ</t>
    </rPh>
    <rPh sb="3" eb="4">
      <t>ヒ</t>
    </rPh>
    <phoneticPr fontId="3"/>
  </si>
  <si>
    <t>（３）収　支　差　引　　　(H)-(I)　　(K)</t>
    <rPh sb="3" eb="6">
      <t>シュウエキ</t>
    </rPh>
    <rPh sb="7" eb="10">
      <t>サシヒキ</t>
    </rPh>
    <phoneticPr fontId="3"/>
  </si>
  <si>
    <t>分担金制度採用年月日</t>
    <rPh sb="0" eb="1">
      <t>ブン</t>
    </rPh>
    <rPh sb="1" eb="3">
      <t>フタンキン</t>
    </rPh>
    <rPh sb="3" eb="5">
      <t>セイド</t>
    </rPh>
    <rPh sb="5" eb="7">
      <t>サイヨウ</t>
    </rPh>
    <rPh sb="7" eb="10">
      <t>ネンガッピ</t>
    </rPh>
    <phoneticPr fontId="3"/>
  </si>
  <si>
    <t>分担金</t>
    <rPh sb="0" eb="3">
      <t>ブンタンキン</t>
    </rPh>
    <phoneticPr fontId="3"/>
  </si>
  <si>
    <t>工事負担金</t>
    <rPh sb="0" eb="1">
      <t>コウ</t>
    </rPh>
    <rPh sb="1" eb="2">
      <t>コト</t>
    </rPh>
    <rPh sb="2" eb="3">
      <t>フ</t>
    </rPh>
    <rPh sb="3" eb="4">
      <t>ニナ</t>
    </rPh>
    <rPh sb="4" eb="5">
      <t>キン</t>
    </rPh>
    <phoneticPr fontId="3"/>
  </si>
  <si>
    <t>個別排水処理事業に要する経費</t>
    <rPh sb="0" eb="2">
      <t>コベツ</t>
    </rPh>
    <rPh sb="2" eb="4">
      <t>ハイスイ</t>
    </rPh>
    <rPh sb="4" eb="6">
      <t>ショリ</t>
    </rPh>
    <rPh sb="6" eb="8">
      <t>ジギョウ</t>
    </rPh>
    <rPh sb="9" eb="10">
      <t>ヨウ</t>
    </rPh>
    <rPh sb="12" eb="14">
      <t>ケイヒ</t>
    </rPh>
    <phoneticPr fontId="3"/>
  </si>
  <si>
    <t>178</t>
    <phoneticPr fontId="3"/>
  </si>
  <si>
    <t>2</t>
    <phoneticPr fontId="3"/>
  </si>
  <si>
    <t>3</t>
    <phoneticPr fontId="3"/>
  </si>
  <si>
    <t>180</t>
    <phoneticPr fontId="3"/>
  </si>
  <si>
    <t>市街地再開発事業</t>
    <rPh sb="0" eb="3">
      <t>シガイチ</t>
    </rPh>
    <rPh sb="3" eb="6">
      <t>サイカイハツ</t>
    </rPh>
    <rPh sb="6" eb="8">
      <t>ジギョウ</t>
    </rPh>
    <phoneticPr fontId="3"/>
  </si>
  <si>
    <t>内陸工業用地等・流通業務団地・住宅用地造成</t>
    <rPh sb="0" eb="2">
      <t>ナイリク</t>
    </rPh>
    <rPh sb="2" eb="4">
      <t>コウギョウ</t>
    </rPh>
    <rPh sb="4" eb="6">
      <t>ヨウチ</t>
    </rPh>
    <rPh sb="6" eb="7">
      <t>トウ</t>
    </rPh>
    <rPh sb="8" eb="10">
      <t>リュウツウ</t>
    </rPh>
    <rPh sb="10" eb="12">
      <t>ギョウム</t>
    </rPh>
    <rPh sb="12" eb="14">
      <t>ダンチ</t>
    </rPh>
    <rPh sb="15" eb="17">
      <t>ジュウタク</t>
    </rPh>
    <rPh sb="17" eb="19">
      <t>ヨウチ</t>
    </rPh>
    <rPh sb="19" eb="21">
      <t>ゾウセイ</t>
    </rPh>
    <phoneticPr fontId="3"/>
  </si>
  <si>
    <t>㎡当たり造成単価（円）</t>
    <rPh sb="1" eb="2">
      <t>ア</t>
    </rPh>
    <rPh sb="4" eb="6">
      <t>ゾウセイ</t>
    </rPh>
    <rPh sb="6" eb="8">
      <t>タンカ</t>
    </rPh>
    <rPh sb="9" eb="10">
      <t>エン</t>
    </rPh>
    <phoneticPr fontId="3"/>
  </si>
  <si>
    <t>　うち保留地面積（㎡）</t>
    <rPh sb="3" eb="5">
      <t>ホリュウ</t>
    </rPh>
    <rPh sb="5" eb="6">
      <t>チ</t>
    </rPh>
    <rPh sb="6" eb="8">
      <t>メンセキ</t>
    </rPh>
    <phoneticPr fontId="3"/>
  </si>
  <si>
    <t>造成地区の建設開始年月日</t>
    <rPh sb="0" eb="2">
      <t>ゾウセイ</t>
    </rPh>
    <rPh sb="2" eb="4">
      <t>チク</t>
    </rPh>
    <rPh sb="5" eb="7">
      <t>ケンセツ</t>
    </rPh>
    <rPh sb="7" eb="9">
      <t>カイシ</t>
    </rPh>
    <rPh sb="9" eb="12">
      <t>ネンガッピ</t>
    </rPh>
    <phoneticPr fontId="3"/>
  </si>
  <si>
    <t>住宅用地</t>
    <rPh sb="0" eb="2">
      <t>ジュウタク</t>
    </rPh>
    <rPh sb="2" eb="4">
      <t>ヨウチ</t>
    </rPh>
    <phoneticPr fontId="3"/>
  </si>
  <si>
    <t>内陸工業用地</t>
    <rPh sb="0" eb="2">
      <t>ナイリク</t>
    </rPh>
    <rPh sb="2" eb="4">
      <t>コウギョウ</t>
    </rPh>
    <rPh sb="4" eb="6">
      <t>ヨウチ</t>
    </rPh>
    <phoneticPr fontId="3"/>
  </si>
  <si>
    <t>区　　　　　　分</t>
    <rPh sb="0" eb="8">
      <t>クブン</t>
    </rPh>
    <phoneticPr fontId="3"/>
  </si>
  <si>
    <t>土地区画整理事業</t>
    <rPh sb="0" eb="4">
      <t>トチクカク</t>
    </rPh>
    <rPh sb="4" eb="6">
      <t>セイリ</t>
    </rPh>
    <rPh sb="6" eb="8">
      <t>ジギョウ</t>
    </rPh>
    <phoneticPr fontId="3"/>
  </si>
  <si>
    <t>石原</t>
    <phoneticPr fontId="3"/>
  </si>
  <si>
    <t>西中筋</t>
    <phoneticPr fontId="3"/>
  </si>
  <si>
    <t>地      区     名</t>
    <rPh sb="0" eb="14">
      <t>チクメイ</t>
    </rPh>
    <phoneticPr fontId="3"/>
  </si>
  <si>
    <t>前年度からの繰越金　　　　　　　　    　(N)</t>
    <rPh sb="0" eb="3">
      <t>ゼンネンド</t>
    </rPh>
    <rPh sb="6" eb="9">
      <t>クリコシキン</t>
    </rPh>
    <phoneticPr fontId="3"/>
  </si>
  <si>
    <t>うち</t>
    <phoneticPr fontId="3"/>
  </si>
  <si>
    <t>　　キ．府補助金</t>
    <rPh sb="4" eb="5">
      <t>トドウフケン</t>
    </rPh>
    <rPh sb="5" eb="7">
      <t>ホジョ</t>
    </rPh>
    <rPh sb="7" eb="8">
      <t>ホジョキン</t>
    </rPh>
    <phoneticPr fontId="3"/>
  </si>
  <si>
    <t>122</t>
    <phoneticPr fontId="3"/>
  </si>
  <si>
    <t>02</t>
    <phoneticPr fontId="3"/>
  </si>
  <si>
    <t>決統データ参照箇所</t>
    <rPh sb="0" eb="2">
      <t>ケットウ</t>
    </rPh>
    <rPh sb="5" eb="7">
      <t>サンショウ</t>
    </rPh>
    <rPh sb="7" eb="9">
      <t>カショ</t>
    </rPh>
    <phoneticPr fontId="3"/>
  </si>
  <si>
    <t>直接入力箇所</t>
    <rPh sb="0" eb="2">
      <t>チョクセツ</t>
    </rPh>
    <rPh sb="2" eb="4">
      <t>ニュウリョク</t>
    </rPh>
    <rPh sb="4" eb="6">
      <t>カショ</t>
    </rPh>
    <phoneticPr fontId="3"/>
  </si>
  <si>
    <t>京丹波町介護療養型老人保健施設</t>
  </si>
  <si>
    <t>京丹波町介護療養型老人保健施設</t>
    <phoneticPr fontId="3"/>
  </si>
  <si>
    <t>京丹波町</t>
    <phoneticPr fontId="3"/>
  </si>
  <si>
    <t>財政融資資金</t>
    <rPh sb="0" eb="2">
      <t>ザイセイ</t>
    </rPh>
    <rPh sb="2" eb="4">
      <t>ユウシ</t>
    </rPh>
    <phoneticPr fontId="3"/>
  </si>
  <si>
    <t>機構資金</t>
    <rPh sb="0" eb="2">
      <t>キコウ</t>
    </rPh>
    <rPh sb="2" eb="4">
      <t>シキン</t>
    </rPh>
    <phoneticPr fontId="3"/>
  </si>
  <si>
    <t>機構資金に係る繰上償還金分</t>
    <rPh sb="0" eb="2">
      <t>キコウ</t>
    </rPh>
    <phoneticPr fontId="3"/>
  </si>
  <si>
    <t>全部転嫁</t>
    <rPh sb="0" eb="2">
      <t>ゼンブ</t>
    </rPh>
    <rPh sb="2" eb="4">
      <t>テンカ</t>
    </rPh>
    <phoneticPr fontId="3"/>
  </si>
  <si>
    <t>コンビニエンスストア納付制</t>
    <rPh sb="10" eb="12">
      <t>ノウフ</t>
    </rPh>
    <rPh sb="12" eb="13">
      <t>セイ</t>
    </rPh>
    <phoneticPr fontId="3"/>
  </si>
  <si>
    <t>クレジットカード納付制</t>
    <rPh sb="8" eb="10">
      <t>ノウフ</t>
    </rPh>
    <rPh sb="10" eb="11">
      <t>セイ</t>
    </rPh>
    <phoneticPr fontId="3"/>
  </si>
  <si>
    <t>地方債等利息</t>
    <rPh sb="0" eb="2">
      <t>チホウ</t>
    </rPh>
    <rPh sb="2" eb="3">
      <t>キギョウサイ</t>
    </rPh>
    <rPh sb="3" eb="4">
      <t>トウ</t>
    </rPh>
    <rPh sb="4" eb="6">
      <t>リソク</t>
    </rPh>
    <phoneticPr fontId="3"/>
  </si>
  <si>
    <t>地方債取扱諸費等</t>
    <rPh sb="0" eb="2">
      <t>チホウ</t>
    </rPh>
    <rPh sb="2" eb="3">
      <t>サイ</t>
    </rPh>
    <rPh sb="3" eb="5">
      <t>トリアツカイ</t>
    </rPh>
    <rPh sb="5" eb="7">
      <t>ショヒ</t>
    </rPh>
    <rPh sb="7" eb="8">
      <t>トウ</t>
    </rPh>
    <phoneticPr fontId="3"/>
  </si>
  <si>
    <t>資本勘定他会計補助金等</t>
    <rPh sb="0" eb="2">
      <t>シホン</t>
    </rPh>
    <rPh sb="2" eb="4">
      <t>カンジョウ</t>
    </rPh>
    <rPh sb="4" eb="7">
      <t>タカイケイ</t>
    </rPh>
    <rPh sb="7" eb="10">
      <t>ホジョキン</t>
    </rPh>
    <rPh sb="10" eb="11">
      <t>トウ</t>
    </rPh>
    <phoneticPr fontId="3"/>
  </si>
  <si>
    <t>補正予算債の償還に要する経費</t>
    <rPh sb="0" eb="2">
      <t>ホセイ</t>
    </rPh>
    <rPh sb="2" eb="4">
      <t>ヨサン</t>
    </rPh>
    <rPh sb="4" eb="5">
      <t>サイ</t>
    </rPh>
    <rPh sb="6" eb="8">
      <t>ショウカン</t>
    </rPh>
    <rPh sb="9" eb="10">
      <t>ヨウ</t>
    </rPh>
    <rPh sb="12" eb="14">
      <t>ケイヒ</t>
    </rPh>
    <phoneticPr fontId="3"/>
  </si>
  <si>
    <t>広域化・共同化に要する経費</t>
    <rPh sb="0" eb="3">
      <t>コウイキカ</t>
    </rPh>
    <rPh sb="4" eb="7">
      <t>キョウドウカ</t>
    </rPh>
    <rPh sb="8" eb="9">
      <t>ヨウ</t>
    </rPh>
    <rPh sb="11" eb="13">
      <t>ケイヒ</t>
    </rPh>
    <phoneticPr fontId="3"/>
  </si>
  <si>
    <t>流域下水道の建設に要する経費</t>
    <rPh sb="0" eb="2">
      <t>リュウイキ</t>
    </rPh>
    <rPh sb="2" eb="5">
      <t>ゲスイドウ</t>
    </rPh>
    <rPh sb="6" eb="8">
      <t>ケンセツ</t>
    </rPh>
    <rPh sb="9" eb="10">
      <t>ヨウ</t>
    </rPh>
    <rPh sb="12" eb="14">
      <t>ケイヒ</t>
    </rPh>
    <phoneticPr fontId="3"/>
  </si>
  <si>
    <t>資本勘定他会計補助金のうち</t>
    <rPh sb="0" eb="2">
      <t>シホン</t>
    </rPh>
    <rPh sb="2" eb="4">
      <t>カンジョウ</t>
    </rPh>
    <rPh sb="4" eb="7">
      <t>タカイケイ</t>
    </rPh>
    <rPh sb="7" eb="10">
      <t>ホジョキン</t>
    </rPh>
    <phoneticPr fontId="3"/>
  </si>
  <si>
    <t>その他のうち</t>
    <rPh sb="2" eb="3">
      <t>タ</t>
    </rPh>
    <phoneticPr fontId="3"/>
  </si>
  <si>
    <t>地方公営企業法の適用に要する経費</t>
    <rPh sb="0" eb="2">
      <t>チホウ</t>
    </rPh>
    <rPh sb="2" eb="4">
      <t>コウエイ</t>
    </rPh>
    <rPh sb="4" eb="6">
      <t>キギョウ</t>
    </rPh>
    <rPh sb="6" eb="7">
      <t>ホウ</t>
    </rPh>
    <rPh sb="8" eb="10">
      <t>テキヨウ</t>
    </rPh>
    <rPh sb="11" eb="12">
      <t>ヨウ</t>
    </rPh>
    <rPh sb="14" eb="16">
      <t>ケイヒ</t>
    </rPh>
    <phoneticPr fontId="3"/>
  </si>
  <si>
    <t>コンビニエンスストア納付制</t>
    <rPh sb="10" eb="12">
      <t>ノウフ</t>
    </rPh>
    <rPh sb="12" eb="13">
      <t>セイ</t>
    </rPh>
    <phoneticPr fontId="3"/>
  </si>
  <si>
    <t>174</t>
  </si>
  <si>
    <t>地方債取扱諸費等</t>
    <rPh sb="0" eb="3">
      <t>チホウサイ</t>
    </rPh>
    <rPh sb="3" eb="5">
      <t>トリアツカイ</t>
    </rPh>
    <rPh sb="5" eb="7">
      <t>ショヒ</t>
    </rPh>
    <rPh sb="7" eb="8">
      <t>トウ</t>
    </rPh>
    <phoneticPr fontId="3"/>
  </si>
  <si>
    <t>コンビニエンスストア納付制</t>
    <rPh sb="10" eb="12">
      <t>ノウフ</t>
    </rPh>
    <rPh sb="12" eb="13">
      <t>セイ</t>
    </rPh>
    <phoneticPr fontId="3"/>
  </si>
  <si>
    <t>01</t>
    <phoneticPr fontId="3"/>
  </si>
  <si>
    <t>企業債取扱諸費等</t>
    <rPh sb="0" eb="3">
      <t>キギョウサイ</t>
    </rPh>
    <rPh sb="3" eb="5">
      <t>トリアツカイ</t>
    </rPh>
    <rPh sb="5" eb="7">
      <t>ショヒ</t>
    </rPh>
    <rPh sb="7" eb="8">
      <t>トウ</t>
    </rPh>
    <phoneticPr fontId="3"/>
  </si>
  <si>
    <t>資本勘定他会計補助金等のうち</t>
    <rPh sb="0" eb="2">
      <t>シホン</t>
    </rPh>
    <rPh sb="2" eb="4">
      <t>カンジョウ</t>
    </rPh>
    <rPh sb="4" eb="7">
      <t>タカイケイ</t>
    </rPh>
    <rPh sb="7" eb="10">
      <t>ホジョキン</t>
    </rPh>
    <rPh sb="10" eb="11">
      <t>トウ</t>
    </rPh>
    <phoneticPr fontId="3"/>
  </si>
  <si>
    <t>その他のうち</t>
    <rPh sb="2" eb="3">
      <t>タ</t>
    </rPh>
    <phoneticPr fontId="3"/>
  </si>
  <si>
    <t>財政融資資金</t>
    <rPh sb="0" eb="2">
      <t>ザイセイ</t>
    </rPh>
    <rPh sb="2" eb="4">
      <t>ユウシ</t>
    </rPh>
    <rPh sb="4" eb="6">
      <t>シキン</t>
    </rPh>
    <phoneticPr fontId="3"/>
  </si>
  <si>
    <t>機構資金に係る繰上償還金分</t>
    <rPh sb="0" eb="2">
      <t>キコウ</t>
    </rPh>
    <rPh sb="2" eb="4">
      <t>シキン</t>
    </rPh>
    <rPh sb="5" eb="6">
      <t>カカ</t>
    </rPh>
    <rPh sb="7" eb="9">
      <t>クリアゲ</t>
    </rPh>
    <rPh sb="9" eb="12">
      <t>ショウカンキン</t>
    </rPh>
    <rPh sb="12" eb="13">
      <t>ブン</t>
    </rPh>
    <phoneticPr fontId="3"/>
  </si>
  <si>
    <t>児童手当及び子ども手当負担金</t>
    <rPh sb="0" eb="2">
      <t>ジドウ</t>
    </rPh>
    <rPh sb="2" eb="4">
      <t>テアテ</t>
    </rPh>
    <rPh sb="4" eb="5">
      <t>オヨ</t>
    </rPh>
    <rPh sb="6" eb="7">
      <t>コ</t>
    </rPh>
    <rPh sb="9" eb="11">
      <t>テアテ</t>
    </rPh>
    <rPh sb="11" eb="14">
      <t>フタンキン</t>
    </rPh>
    <phoneticPr fontId="3"/>
  </si>
  <si>
    <t>○</t>
  </si>
  <si>
    <t>国際戦略</t>
    <rPh sb="0" eb="2">
      <t>コクサイ</t>
    </rPh>
    <rPh sb="2" eb="4">
      <t>センリャク</t>
    </rPh>
    <phoneticPr fontId="3"/>
  </si>
  <si>
    <t>国際拠点</t>
    <rPh sb="0" eb="2">
      <t>コクサイ</t>
    </rPh>
    <rPh sb="2" eb="4">
      <t>キョテン</t>
    </rPh>
    <phoneticPr fontId="3"/>
  </si>
  <si>
    <t>重要</t>
    <rPh sb="0" eb="2">
      <t>ジュウヨウ</t>
    </rPh>
    <phoneticPr fontId="3"/>
  </si>
  <si>
    <t>地方</t>
    <rPh sb="0" eb="2">
      <t>チホウ</t>
    </rPh>
    <phoneticPr fontId="3"/>
  </si>
  <si>
    <t>宮津市</t>
    <rPh sb="0" eb="3">
      <t>ミヤヅシ</t>
    </rPh>
    <phoneticPr fontId="3"/>
  </si>
  <si>
    <t xml:space="preserve">宮津市営
天橋立
駐車場                                      </t>
    <rPh sb="0" eb="2">
      <t>ミヤヅ</t>
    </rPh>
    <rPh sb="5" eb="8">
      <t>アマノハシダテ</t>
    </rPh>
    <phoneticPr fontId="3"/>
  </si>
  <si>
    <t xml:space="preserve">宮津市営
宮津駅前
駐車場                                      </t>
    <rPh sb="0" eb="2">
      <t>ミヤヅ</t>
    </rPh>
    <rPh sb="5" eb="7">
      <t>ミヤヅ</t>
    </rPh>
    <rPh sb="7" eb="9">
      <t>エキマエ</t>
    </rPh>
    <phoneticPr fontId="3"/>
  </si>
  <si>
    <t>天橋立駐車場</t>
  </si>
  <si>
    <t>天橋立駐車場</t>
    <rPh sb="0" eb="3">
      <t>アマノハシダテ</t>
    </rPh>
    <rPh sb="3" eb="6">
      <t>チュウシャジョウ</t>
    </rPh>
    <phoneticPr fontId="3"/>
  </si>
  <si>
    <t>宮津駅前駐車場</t>
  </si>
  <si>
    <t>宮津駅前駐車場</t>
    <rPh sb="0" eb="2">
      <t>ミヤヅ</t>
    </rPh>
    <rPh sb="2" eb="4">
      <t>エキマエ</t>
    </rPh>
    <rPh sb="4" eb="7">
      <t>チュウシャジョウ</t>
    </rPh>
    <phoneticPr fontId="3"/>
  </si>
  <si>
    <t>宮津市</t>
    <rPh sb="0" eb="3">
      <t>ミヤヅシ</t>
    </rPh>
    <phoneticPr fontId="3"/>
  </si>
  <si>
    <t>　・複数施設ある市町村（京丹後市など）は施設コードが同じなので、変更する必要「２つ目の施設を001→002」</t>
    <rPh sb="2" eb="4">
      <t>フクスウ</t>
    </rPh>
    <rPh sb="4" eb="6">
      <t>シセツ</t>
    </rPh>
    <rPh sb="8" eb="11">
      <t>シチョウソン</t>
    </rPh>
    <rPh sb="12" eb="15">
      <t>キョウタンゴ</t>
    </rPh>
    <rPh sb="15" eb="16">
      <t>シ</t>
    </rPh>
    <rPh sb="20" eb="22">
      <t>シセツ</t>
    </rPh>
    <rPh sb="26" eb="27">
      <t>オナ</t>
    </rPh>
    <rPh sb="32" eb="34">
      <t>ヘンコウ</t>
    </rPh>
    <rPh sb="36" eb="38">
      <t>ヒツヨウ</t>
    </rPh>
    <rPh sb="41" eb="42">
      <t>メ</t>
    </rPh>
    <rPh sb="43" eb="45">
      <t>シセツ</t>
    </rPh>
    <phoneticPr fontId="3"/>
  </si>
  <si>
    <t>団体名</t>
  </si>
  <si>
    <t>表番号</t>
  </si>
  <si>
    <t>条件1</t>
  </si>
  <si>
    <t>条件2</t>
  </si>
  <si>
    <t>条件3</t>
  </si>
  <si>
    <t>列001</t>
  </si>
  <si>
    <t>列002</t>
  </si>
  <si>
    <t>列003</t>
  </si>
  <si>
    <t>列004</t>
  </si>
  <si>
    <t>列005</t>
  </si>
  <si>
    <t>列006</t>
  </si>
  <si>
    <t>列007</t>
  </si>
  <si>
    <t>列008</t>
  </si>
  <si>
    <t>列009</t>
  </si>
  <si>
    <t>列010</t>
  </si>
  <si>
    <t>列011</t>
  </si>
  <si>
    <t>列012</t>
  </si>
  <si>
    <t>列013</t>
  </si>
  <si>
    <t>列014</t>
  </si>
  <si>
    <t>列015</t>
  </si>
  <si>
    <t>列016</t>
  </si>
  <si>
    <t>列017</t>
  </si>
  <si>
    <t>列018</t>
  </si>
  <si>
    <t>列019</t>
  </si>
  <si>
    <t>列020</t>
  </si>
  <si>
    <t>列021</t>
  </si>
  <si>
    <t>列022</t>
  </si>
  <si>
    <t>列023</t>
  </si>
  <si>
    <t>列024</t>
  </si>
  <si>
    <t>列025</t>
  </si>
  <si>
    <t>列026</t>
  </si>
  <si>
    <t>列027</t>
  </si>
  <si>
    <t>列028</t>
  </si>
  <si>
    <t>列029</t>
  </si>
  <si>
    <t>列030</t>
  </si>
  <si>
    <t>列031</t>
  </si>
  <si>
    <t>列032</t>
  </si>
  <si>
    <t>列033</t>
  </si>
  <si>
    <t>列034</t>
  </si>
  <si>
    <t>列035</t>
  </si>
  <si>
    <t>列036</t>
  </si>
  <si>
    <t>列037</t>
  </si>
  <si>
    <t>列038</t>
  </si>
  <si>
    <t>列039</t>
  </si>
  <si>
    <t>列040</t>
  </si>
  <si>
    <t>列041</t>
  </si>
  <si>
    <t>列042</t>
  </si>
  <si>
    <t>列043</t>
  </si>
  <si>
    <t>列044</t>
  </si>
  <si>
    <t>列045</t>
  </si>
  <si>
    <t>列046</t>
  </si>
  <si>
    <t>列047</t>
  </si>
  <si>
    <t>列048</t>
  </si>
  <si>
    <t>列049</t>
  </si>
  <si>
    <t>列050</t>
  </si>
  <si>
    <t>列051</t>
  </si>
  <si>
    <t>列052</t>
  </si>
  <si>
    <t>列053</t>
  </si>
  <si>
    <t>列054</t>
  </si>
  <si>
    <t>列055</t>
  </si>
  <si>
    <t>列056</t>
  </si>
  <si>
    <t>列057</t>
  </si>
  <si>
    <t>列058</t>
  </si>
  <si>
    <t>列059</t>
  </si>
  <si>
    <t>列060</t>
  </si>
  <si>
    <t>福知山市</t>
  </si>
  <si>
    <t>舞鶴市</t>
  </si>
  <si>
    <t>綾部市</t>
  </si>
  <si>
    <t>宇治市</t>
  </si>
  <si>
    <t>宮津市</t>
  </si>
  <si>
    <t>井手町</t>
  </si>
  <si>
    <t>笠置町</t>
  </si>
  <si>
    <t>和束町</t>
  </si>
  <si>
    <t>南山城村</t>
  </si>
  <si>
    <t>伊根町</t>
  </si>
  <si>
    <t>条件4</t>
  </si>
  <si>
    <t>条件5</t>
  </si>
  <si>
    <t>条件6</t>
  </si>
  <si>
    <t>条件7</t>
  </si>
  <si>
    <t>条件8</t>
  </si>
  <si>
    <t>(1)</t>
  </si>
  <si>
    <t>(2)</t>
  </si>
  <si>
    <t xml:space="preserve">7． </t>
  </si>
  <si>
    <t>(3)</t>
  </si>
  <si>
    <t xml:space="preserve">8．  </t>
  </si>
  <si>
    <t>9.</t>
  </si>
  <si>
    <t>10.</t>
  </si>
  <si>
    <t>実 質 収 支</t>
  </si>
  <si>
    <t>(P)  -  (Q)</t>
  </si>
  <si>
    <t>地方債</t>
  </si>
  <si>
    <t xml:space="preserve">  (1)</t>
  </si>
  <si>
    <t xml:space="preserve">  (2)</t>
  </si>
  <si>
    <t>3.</t>
  </si>
  <si>
    <t>4.</t>
  </si>
  <si>
    <t>事業開始年月日</t>
    <rPh sb="0" eb="2">
      <t>ジギョウ</t>
    </rPh>
    <rPh sb="2" eb="4">
      <t>カイシ</t>
    </rPh>
    <rPh sb="4" eb="7">
      <t>ネンガッピ</t>
    </rPh>
    <phoneticPr fontId="3"/>
  </si>
  <si>
    <t>施設</t>
    <rPh sb="0" eb="2">
      <t>シセツ</t>
    </rPh>
    <phoneticPr fontId="3"/>
  </si>
  <si>
    <t>普及率</t>
    <rPh sb="0" eb="3">
      <t>フキュウリツ</t>
    </rPh>
    <phoneticPr fontId="3"/>
  </si>
  <si>
    <t>(C)/(A)      (%)</t>
    <phoneticPr fontId="3"/>
  </si>
  <si>
    <t>(C)/(B)      (%)</t>
    <phoneticPr fontId="3"/>
  </si>
  <si>
    <t>合計</t>
    <rPh sb="0" eb="2">
      <t>ゴウケイ</t>
    </rPh>
    <phoneticPr fontId="3"/>
  </si>
  <si>
    <t>(1) 簡易水道事業</t>
    <rPh sb="4" eb="6">
      <t>カンイ</t>
    </rPh>
    <rPh sb="6" eb="8">
      <t>スイドウ</t>
    </rPh>
    <rPh sb="8" eb="10">
      <t>ジギョウ</t>
    </rPh>
    <phoneticPr fontId="3"/>
  </si>
  <si>
    <t>業務</t>
    <rPh sb="0" eb="2">
      <t>ギョウム</t>
    </rPh>
    <phoneticPr fontId="3"/>
  </si>
  <si>
    <t>有収率　(H)/(E)         (%)</t>
    <rPh sb="0" eb="2">
      <t>ユウシュウ</t>
    </rPh>
    <rPh sb="2" eb="3">
      <t>リツ</t>
    </rPh>
    <phoneticPr fontId="3"/>
  </si>
  <si>
    <t>現行料金実施年月日</t>
    <rPh sb="6" eb="9">
      <t>ネンガッピ</t>
    </rPh>
    <phoneticPr fontId="3"/>
  </si>
  <si>
    <t>供用開始</t>
    <phoneticPr fontId="3"/>
  </si>
  <si>
    <t>※供給単価：料金収入／年間総有収水量</t>
    <rPh sb="1" eb="3">
      <t>キョウキュウ</t>
    </rPh>
    <rPh sb="3" eb="5">
      <t>タンカ</t>
    </rPh>
    <rPh sb="6" eb="8">
      <t>リョウキン</t>
    </rPh>
    <rPh sb="8" eb="10">
      <t>シュウニュウ</t>
    </rPh>
    <rPh sb="11" eb="13">
      <t>ネンカン</t>
    </rPh>
    <rPh sb="13" eb="14">
      <t>ソウ</t>
    </rPh>
    <rPh sb="14" eb="16">
      <t>ユウシュウ</t>
    </rPh>
    <rPh sb="16" eb="18">
      <t>スイリョウ</t>
    </rPh>
    <phoneticPr fontId="3"/>
  </si>
  <si>
    <t>　給水原価：（総費用－受託工事費＋地方債償還金）／年間総有収水量</t>
    <rPh sb="1" eb="3">
      <t>キュウスイ</t>
    </rPh>
    <rPh sb="3" eb="5">
      <t>ゲンカ</t>
    </rPh>
    <rPh sb="7" eb="10">
      <t>ソウヒヨウ</t>
    </rPh>
    <rPh sb="11" eb="13">
      <t>ジュタク</t>
    </rPh>
    <rPh sb="13" eb="16">
      <t>コウジヒ</t>
    </rPh>
    <rPh sb="17" eb="20">
      <t>チホウサイ</t>
    </rPh>
    <rPh sb="20" eb="23">
      <t>ショウカンキン</t>
    </rPh>
    <rPh sb="25" eb="27">
      <t>ネンカン</t>
    </rPh>
    <rPh sb="27" eb="28">
      <t>ソウ</t>
    </rPh>
    <rPh sb="28" eb="30">
      <t>ユウシュウ</t>
    </rPh>
    <rPh sb="30" eb="32">
      <t>スイリョウ</t>
    </rPh>
    <phoneticPr fontId="3"/>
  </si>
  <si>
    <t>　資本費：（地方債利息＋地方債償還金）／年間総有収水量</t>
    <rPh sb="1" eb="4">
      <t>シホンヒ</t>
    </rPh>
    <rPh sb="6" eb="9">
      <t>チホウサイ</t>
    </rPh>
    <rPh sb="9" eb="11">
      <t>リソク</t>
    </rPh>
    <rPh sb="12" eb="15">
      <t>チホウサイ</t>
    </rPh>
    <rPh sb="15" eb="18">
      <t>ショウカンキン</t>
    </rPh>
    <rPh sb="20" eb="22">
      <t>ネンカン</t>
    </rPh>
    <rPh sb="22" eb="23">
      <t>ソウ</t>
    </rPh>
    <rPh sb="23" eb="25">
      <t>ユウシュウ</t>
    </rPh>
    <rPh sb="25" eb="27">
      <t>スイリョウ</t>
    </rPh>
    <phoneticPr fontId="3"/>
  </si>
  <si>
    <t>　職員１人当たり給水量：年間総有収水量／損益勘定職員数</t>
    <rPh sb="1" eb="3">
      <t>ショクイン</t>
    </rPh>
    <rPh sb="4" eb="5">
      <t>ニン</t>
    </rPh>
    <rPh sb="5" eb="6">
      <t>ア</t>
    </rPh>
    <rPh sb="8" eb="10">
      <t>キュウスイ</t>
    </rPh>
    <rPh sb="10" eb="11">
      <t>リョウ</t>
    </rPh>
    <rPh sb="12" eb="14">
      <t>ネンカン</t>
    </rPh>
    <rPh sb="14" eb="15">
      <t>ソウ</t>
    </rPh>
    <rPh sb="15" eb="17">
      <t>ユウシュウ</t>
    </rPh>
    <rPh sb="17" eb="19">
      <t>スイリョウ</t>
    </rPh>
    <rPh sb="20" eb="22">
      <t>ソンエキ</t>
    </rPh>
    <rPh sb="22" eb="24">
      <t>カンジョウ</t>
    </rPh>
    <rPh sb="24" eb="26">
      <t>ショクイン</t>
    </rPh>
    <rPh sb="26" eb="27">
      <t>スウ</t>
    </rPh>
    <phoneticPr fontId="3"/>
  </si>
  <si>
    <t>　職員１人当たり給水人口：現在給水人口／損益勘定職員数</t>
    <rPh sb="1" eb="3">
      <t>ショクイン</t>
    </rPh>
    <rPh sb="4" eb="5">
      <t>ニン</t>
    </rPh>
    <rPh sb="5" eb="6">
      <t>ア</t>
    </rPh>
    <rPh sb="8" eb="10">
      <t>キュウスイ</t>
    </rPh>
    <rPh sb="10" eb="12">
      <t>ジンコウ</t>
    </rPh>
    <rPh sb="13" eb="15">
      <t>ゲンザイ</t>
    </rPh>
    <rPh sb="15" eb="17">
      <t>キュウスイ</t>
    </rPh>
    <rPh sb="17" eb="19">
      <t>ジンコウ</t>
    </rPh>
    <rPh sb="20" eb="22">
      <t>ソンエキ</t>
    </rPh>
    <rPh sb="22" eb="24">
      <t>カンジョウ</t>
    </rPh>
    <rPh sb="24" eb="26">
      <t>ショクイン</t>
    </rPh>
    <rPh sb="26" eb="27">
      <t>スウ</t>
    </rPh>
    <phoneticPr fontId="3"/>
  </si>
  <si>
    <t>職員（人）</t>
    <rPh sb="0" eb="2">
      <t>ショクイン</t>
    </rPh>
    <rPh sb="3" eb="4">
      <t>ニン</t>
    </rPh>
    <phoneticPr fontId="3"/>
  </si>
  <si>
    <t>建設改良費の内訳</t>
    <rPh sb="0" eb="2">
      <t>ケンセツ</t>
    </rPh>
    <rPh sb="2" eb="5">
      <t>カイリョウヒ</t>
    </rPh>
    <rPh sb="6" eb="8">
      <t>ウチワケ</t>
    </rPh>
    <phoneticPr fontId="3"/>
  </si>
  <si>
    <t>財務分析</t>
    <rPh sb="0" eb="2">
      <t>ザイム</t>
    </rPh>
    <rPh sb="2" eb="4">
      <t>ブンセキ</t>
    </rPh>
    <phoneticPr fontId="3"/>
  </si>
  <si>
    <t>収益的収支比率</t>
    <rPh sb="0" eb="3">
      <t>シュウエキテキ</t>
    </rPh>
    <rPh sb="3" eb="5">
      <t>シュウシ</t>
    </rPh>
    <rPh sb="5" eb="7">
      <t>ヒリツ</t>
    </rPh>
    <phoneticPr fontId="3"/>
  </si>
  <si>
    <t>赤字比率</t>
    <rPh sb="0" eb="2">
      <t>アカジ</t>
    </rPh>
    <rPh sb="2" eb="4">
      <t>ヒリツ</t>
    </rPh>
    <phoneticPr fontId="3"/>
  </si>
  <si>
    <t>総収支比率</t>
    <rPh sb="0" eb="1">
      <t>ソウ</t>
    </rPh>
    <rPh sb="1" eb="3">
      <t>シュウシ</t>
    </rPh>
    <rPh sb="3" eb="5">
      <t>ヒリツ</t>
    </rPh>
    <phoneticPr fontId="3"/>
  </si>
  <si>
    <t>営業収支比率</t>
    <rPh sb="0" eb="2">
      <t>エイギョウ</t>
    </rPh>
    <rPh sb="2" eb="4">
      <t>シュウシ</t>
    </rPh>
    <rPh sb="4" eb="6">
      <t>ヒリツ</t>
    </rPh>
    <phoneticPr fontId="3"/>
  </si>
  <si>
    <t>家庭用
税込み</t>
    <rPh sb="0" eb="3">
      <t>カテイヨウ</t>
    </rPh>
    <rPh sb="4" eb="6">
      <t>ゼイコ</t>
    </rPh>
    <phoneticPr fontId="3"/>
  </si>
  <si>
    <t>(1)</t>
    <phoneticPr fontId="3"/>
  </si>
  <si>
    <t>上記に対する財源としての地方債</t>
    <phoneticPr fontId="3"/>
  </si>
  <si>
    <t>政府資金に係る繰上償還金分</t>
    <phoneticPr fontId="3"/>
  </si>
  <si>
    <t>その他資金に係る繰上償還金分</t>
    <phoneticPr fontId="3"/>
  </si>
  <si>
    <t>その１　施設・業務概況</t>
    <rPh sb="4" eb="6">
      <t>シセツ</t>
    </rPh>
    <rPh sb="7" eb="9">
      <t>ギョウム</t>
    </rPh>
    <rPh sb="9" eb="11">
      <t>ガイキョウ</t>
    </rPh>
    <phoneticPr fontId="3"/>
  </si>
  <si>
    <t>その２　決算概要</t>
    <rPh sb="4" eb="6">
      <t>ケッサン</t>
    </rPh>
    <rPh sb="6" eb="8">
      <t>ガイヨウ</t>
    </rPh>
    <phoneticPr fontId="3"/>
  </si>
  <si>
    <t>繰入率</t>
    <rPh sb="0" eb="2">
      <t>クリイレ</t>
    </rPh>
    <rPh sb="2" eb="3">
      <t>リツ</t>
    </rPh>
    <phoneticPr fontId="3"/>
  </si>
  <si>
    <t>（単位：千円）</t>
    <rPh sb="1" eb="3">
      <t>タンイ</t>
    </rPh>
    <rPh sb="4" eb="6">
      <t>センエン</t>
    </rPh>
    <phoneticPr fontId="3"/>
  </si>
  <si>
    <t>建設改良費の
財源内訳</t>
    <rPh sb="0" eb="2">
      <t>ケンセツ</t>
    </rPh>
    <rPh sb="2" eb="5">
      <t>カイリョウヒ</t>
    </rPh>
    <rPh sb="7" eb="9">
      <t>ザイゲン</t>
    </rPh>
    <rPh sb="9" eb="11">
      <t>ウチワケ</t>
    </rPh>
    <phoneticPr fontId="3"/>
  </si>
  <si>
    <t>経　営　分　析</t>
    <rPh sb="0" eb="3">
      <t>ケイエイ</t>
    </rPh>
    <rPh sb="4" eb="7">
      <t>ブンセキ</t>
    </rPh>
    <phoneticPr fontId="3"/>
  </si>
  <si>
    <t>負荷率　　　    (G)/(F)   (%)</t>
    <rPh sb="0" eb="2">
      <t>フカ</t>
    </rPh>
    <rPh sb="2" eb="3">
      <t>リツ</t>
    </rPh>
    <phoneticPr fontId="3"/>
  </si>
  <si>
    <t>施設利用率      (G)/(D)   (%)</t>
    <rPh sb="0" eb="2">
      <t>シセツ</t>
    </rPh>
    <rPh sb="2" eb="5">
      <t>リヨウリツ</t>
    </rPh>
    <phoneticPr fontId="3"/>
  </si>
  <si>
    <t>最大稼働率      (F)/(D)   (%)</t>
    <rPh sb="0" eb="2">
      <t>サイダイ</t>
    </rPh>
    <rPh sb="2" eb="5">
      <t>カドウリツ</t>
    </rPh>
    <phoneticPr fontId="3"/>
  </si>
  <si>
    <t>給水原価回収率  (K)/(J)   (%)</t>
    <rPh sb="0" eb="2">
      <t>キュウスイゲン</t>
    </rPh>
    <rPh sb="2" eb="4">
      <t>ゲンカ</t>
    </rPh>
    <rPh sb="4" eb="7">
      <t>カイシュウリツ</t>
    </rPh>
    <phoneticPr fontId="3"/>
  </si>
  <si>
    <t>資本費対給水原価(I)/(J)   (%)</t>
    <rPh sb="0" eb="3">
      <t>シホンヒ</t>
    </rPh>
    <rPh sb="3" eb="4">
      <t>タイ</t>
    </rPh>
    <rPh sb="4" eb="6">
      <t>キュウスイゲン</t>
    </rPh>
    <rPh sb="6" eb="8">
      <t>ゲンカ</t>
    </rPh>
    <phoneticPr fontId="3"/>
  </si>
  <si>
    <t>うち</t>
    <phoneticPr fontId="3"/>
  </si>
  <si>
    <t>5.</t>
    <phoneticPr fontId="3"/>
  </si>
  <si>
    <t>6.</t>
    <phoneticPr fontId="3"/>
  </si>
  <si>
    <t>収益的支出に充てた地方債　　　　　　　　(X)</t>
    <phoneticPr fontId="3"/>
  </si>
  <si>
    <t>収益的支出に充てた他会計借入金　　　(Y)</t>
    <phoneticPr fontId="3"/>
  </si>
  <si>
    <r>
      <t>1ヶ月10m</t>
    </r>
    <r>
      <rPr>
        <vertAlign val="superscript"/>
        <sz val="12"/>
        <rFont val="ＭＳ Ｐ明朝"/>
        <family val="1"/>
        <charset val="128"/>
      </rPr>
      <t>3</t>
    </r>
    <r>
      <rPr>
        <sz val="12"/>
        <rFont val="ＭＳ Ｐ明朝"/>
        <family val="1"/>
        <charset val="128"/>
      </rPr>
      <t>当たり料金   (円)</t>
    </r>
    <phoneticPr fontId="3"/>
  </si>
  <si>
    <r>
      <t>1ヶ月20m</t>
    </r>
    <r>
      <rPr>
        <vertAlign val="superscript"/>
        <sz val="12"/>
        <rFont val="ＭＳ Ｐ明朝"/>
        <family val="1"/>
        <charset val="128"/>
      </rPr>
      <t>3</t>
    </r>
    <r>
      <rPr>
        <sz val="12"/>
        <rFont val="ＭＳ Ｐ明朝"/>
        <family val="1"/>
        <charset val="128"/>
      </rPr>
      <t>当たり料金   (円)</t>
    </r>
    <phoneticPr fontId="3"/>
  </si>
  <si>
    <r>
      <t>導送配水管使用効率(m</t>
    </r>
    <r>
      <rPr>
        <vertAlign val="superscript"/>
        <sz val="12"/>
        <rFont val="ＭＳ Ｐ明朝"/>
        <family val="1"/>
        <charset val="128"/>
      </rPr>
      <t>3</t>
    </r>
    <r>
      <rPr>
        <sz val="12"/>
        <rFont val="ＭＳ Ｐ明朝"/>
        <family val="1"/>
        <charset val="128"/>
      </rPr>
      <t xml:space="preserve">/m) </t>
    </r>
    <rPh sb="0" eb="1">
      <t>ドウカン</t>
    </rPh>
    <rPh sb="1" eb="2">
      <t>オク</t>
    </rPh>
    <rPh sb="2" eb="5">
      <t>ハイスイカン</t>
    </rPh>
    <rPh sb="5" eb="7">
      <t>シヨウ</t>
    </rPh>
    <rPh sb="7" eb="9">
      <t>コウリツ</t>
    </rPh>
    <phoneticPr fontId="3"/>
  </si>
  <si>
    <r>
      <t>供給単価        (円/m</t>
    </r>
    <r>
      <rPr>
        <vertAlign val="superscript"/>
        <sz val="12"/>
        <rFont val="ＭＳ Ｐ明朝"/>
        <family val="1"/>
        <charset val="128"/>
      </rPr>
      <t>3</t>
    </r>
    <r>
      <rPr>
        <sz val="12"/>
        <rFont val="ＭＳ Ｐ明朝"/>
        <family val="1"/>
        <charset val="128"/>
      </rPr>
      <t>) (K)</t>
    </r>
    <rPh sb="0" eb="2">
      <t>キョウキュウ</t>
    </rPh>
    <rPh sb="2" eb="4">
      <t>タンカ</t>
    </rPh>
    <rPh sb="13" eb="14">
      <t>エン</t>
    </rPh>
    <phoneticPr fontId="3"/>
  </si>
  <si>
    <r>
      <t>給水原価        (円/m</t>
    </r>
    <r>
      <rPr>
        <vertAlign val="superscript"/>
        <sz val="12"/>
        <rFont val="ＭＳ Ｐ明朝"/>
        <family val="1"/>
        <charset val="128"/>
      </rPr>
      <t>3</t>
    </r>
    <r>
      <rPr>
        <sz val="12"/>
        <rFont val="ＭＳ Ｐ明朝"/>
        <family val="1"/>
        <charset val="128"/>
      </rPr>
      <t>) (J)</t>
    </r>
    <rPh sb="0" eb="2">
      <t>キュウスイゲン</t>
    </rPh>
    <rPh sb="2" eb="3">
      <t>ハラ</t>
    </rPh>
    <rPh sb="3" eb="4">
      <t>カ</t>
    </rPh>
    <rPh sb="13" eb="14">
      <t>エン</t>
    </rPh>
    <phoneticPr fontId="3"/>
  </si>
  <si>
    <r>
      <t>資本費　　　　　(円/m</t>
    </r>
    <r>
      <rPr>
        <vertAlign val="superscript"/>
        <sz val="12"/>
        <rFont val="ＭＳ Ｐ明朝"/>
        <family val="1"/>
        <charset val="128"/>
      </rPr>
      <t>3</t>
    </r>
    <r>
      <rPr>
        <sz val="12"/>
        <rFont val="ＭＳ Ｐ明朝"/>
        <family val="1"/>
        <charset val="128"/>
      </rPr>
      <t>) (I)</t>
    </r>
    <rPh sb="0" eb="3">
      <t>シホンヒ</t>
    </rPh>
    <rPh sb="9" eb="10">
      <t>エン</t>
    </rPh>
    <phoneticPr fontId="3"/>
  </si>
  <si>
    <t>一日一人最大配水量 (F)/(C)*1000         (㍑)</t>
    <rPh sb="0" eb="2">
      <t>イチニチ</t>
    </rPh>
    <rPh sb="2" eb="3">
      <t>イチニン</t>
    </rPh>
    <rPh sb="3" eb="4">
      <t>ニン</t>
    </rPh>
    <rPh sb="4" eb="6">
      <t>サイダイ</t>
    </rPh>
    <rPh sb="6" eb="9">
      <t>ハイスイリョウ</t>
    </rPh>
    <phoneticPr fontId="3"/>
  </si>
  <si>
    <t>京丹後市</t>
    <rPh sb="0" eb="1">
      <t>キョウ</t>
    </rPh>
    <rPh sb="1" eb="3">
      <t>タンゴ</t>
    </rPh>
    <rPh sb="3" eb="4">
      <t>シ</t>
    </rPh>
    <phoneticPr fontId="3"/>
  </si>
  <si>
    <t>形式収支　 (L)-(M)+(N)-(O)+(X)+(Y)   (P)</t>
    <phoneticPr fontId="3"/>
  </si>
  <si>
    <t>決算年度</t>
  </si>
  <si>
    <t>業務コード</t>
  </si>
  <si>
    <t>業種コード</t>
  </si>
  <si>
    <t>事業コード</t>
  </si>
  <si>
    <t>団体コード</t>
  </si>
  <si>
    <t>施設コード</t>
  </si>
  <si>
    <t>施設名</t>
  </si>
  <si>
    <t>行番号</t>
  </si>
  <si>
    <t>47</t>
  </si>
  <si>
    <t>08</t>
  </si>
  <si>
    <t>0</t>
  </si>
  <si>
    <t>000</t>
  </si>
  <si>
    <t>12</t>
  </si>
  <si>
    <t>01</t>
  </si>
  <si>
    <t>21</t>
  </si>
  <si>
    <t>02</t>
  </si>
  <si>
    <t>04</t>
  </si>
  <si>
    <t>07</t>
  </si>
  <si>
    <t>09</t>
  </si>
  <si>
    <t>10</t>
  </si>
  <si>
    <t>26</t>
  </si>
  <si>
    <t>13</t>
  </si>
  <si>
    <t>14</t>
  </si>
  <si>
    <t>16</t>
  </si>
  <si>
    <t>17</t>
  </si>
  <si>
    <t>18</t>
  </si>
  <si>
    <t>19</t>
  </si>
  <si>
    <t>40</t>
  </si>
  <si>
    <t>29</t>
  </si>
  <si>
    <t>262013</t>
  </si>
  <si>
    <t>262021</t>
  </si>
  <si>
    <t>262030</t>
  </si>
  <si>
    <t>262048</t>
  </si>
  <si>
    <t>262056</t>
  </si>
  <si>
    <t>262129</t>
  </si>
  <si>
    <t>京丹後市</t>
  </si>
  <si>
    <t>263435</t>
  </si>
  <si>
    <t>263648</t>
  </si>
  <si>
    <t>263656</t>
  </si>
  <si>
    <t>263672</t>
  </si>
  <si>
    <t>264075</t>
  </si>
  <si>
    <t>京丹波町</t>
  </si>
  <si>
    <t>264636</t>
  </si>
  <si>
    <t>264652</t>
  </si>
  <si>
    <t>与謝野町</t>
  </si>
  <si>
    <t>京丹波町</t>
    <rPh sb="0" eb="1">
      <t>キョウ</t>
    </rPh>
    <rPh sb="1" eb="3">
      <t>タンバ</t>
    </rPh>
    <phoneticPr fontId="3"/>
  </si>
  <si>
    <t>伊根町</t>
    <rPh sb="0" eb="2">
      <t>イネ</t>
    </rPh>
    <rPh sb="2" eb="3">
      <t>マチ</t>
    </rPh>
    <phoneticPr fontId="3"/>
  </si>
  <si>
    <t>与謝野町</t>
    <rPh sb="0" eb="3">
      <t>ヨサノ</t>
    </rPh>
    <rPh sb="3" eb="4">
      <t>マチ</t>
    </rPh>
    <phoneticPr fontId="3"/>
  </si>
  <si>
    <t>元金償還金分に対して繰り入れたもの</t>
    <rPh sb="0" eb="2">
      <t>ガンキン</t>
    </rPh>
    <rPh sb="2" eb="4">
      <t>ショウカン</t>
    </rPh>
    <rPh sb="4" eb="5">
      <t>キン</t>
    </rPh>
    <rPh sb="5" eb="6">
      <t>ブン</t>
    </rPh>
    <rPh sb="7" eb="8">
      <t>タイ</t>
    </rPh>
    <rPh sb="10" eb="11">
      <t>ク</t>
    </rPh>
    <rPh sb="12" eb="13">
      <t>イ</t>
    </rPh>
    <phoneticPr fontId="3"/>
  </si>
  <si>
    <t>利息支払い分に対して繰り入れたもの</t>
    <rPh sb="0" eb="2">
      <t>リソク</t>
    </rPh>
    <rPh sb="2" eb="4">
      <t>シハラ</t>
    </rPh>
    <rPh sb="5" eb="6">
      <t>ブン</t>
    </rPh>
    <rPh sb="7" eb="8">
      <t>タイ</t>
    </rPh>
    <rPh sb="10" eb="11">
      <t>ク</t>
    </rPh>
    <rPh sb="12" eb="13">
      <t>イ</t>
    </rPh>
    <phoneticPr fontId="3"/>
  </si>
  <si>
    <t>基準額</t>
    <rPh sb="0" eb="3">
      <t>キジュンガク</t>
    </rPh>
    <phoneticPr fontId="3"/>
  </si>
  <si>
    <t>実繰入額</t>
    <rPh sb="0" eb="1">
      <t>ジツ</t>
    </rPh>
    <rPh sb="1" eb="3">
      <t>クリイレ</t>
    </rPh>
    <rPh sb="3" eb="4">
      <t>ガク</t>
    </rPh>
    <phoneticPr fontId="3"/>
  </si>
  <si>
    <t>繰入再掲</t>
    <rPh sb="0" eb="2">
      <t>クリイレ</t>
    </rPh>
    <rPh sb="2" eb="4">
      <t>サイケイ</t>
    </rPh>
    <phoneticPr fontId="3"/>
  </si>
  <si>
    <t>元利償還金に対して繰り入れたもの</t>
    <rPh sb="0" eb="2">
      <t>ガンリ</t>
    </rPh>
    <rPh sb="2" eb="5">
      <t>ショウカンキン</t>
    </rPh>
    <rPh sb="6" eb="7">
      <t>タイ</t>
    </rPh>
    <rPh sb="9" eb="10">
      <t>ク</t>
    </rPh>
    <rPh sb="11" eb="12">
      <t>イ</t>
    </rPh>
    <phoneticPr fontId="3"/>
  </si>
  <si>
    <t>合　計</t>
    <rPh sb="0" eb="1">
      <t>ゴウ</t>
    </rPh>
    <rPh sb="2" eb="3">
      <t>ケイ</t>
    </rPh>
    <phoneticPr fontId="3"/>
  </si>
  <si>
    <t>収益的収支に関する繰入金のうち</t>
    <phoneticPr fontId="3"/>
  </si>
  <si>
    <t>資本的収支に関する繰入金のうち</t>
    <phoneticPr fontId="3"/>
  </si>
  <si>
    <t>列061</t>
  </si>
  <si>
    <t>列062</t>
  </si>
  <si>
    <t>列063</t>
  </si>
  <si>
    <t>列064</t>
  </si>
  <si>
    <t>列065</t>
  </si>
  <si>
    <t>列066</t>
  </si>
  <si>
    <t>列067</t>
  </si>
  <si>
    <t>列068</t>
  </si>
  <si>
    <t>列069</t>
  </si>
  <si>
    <t>列070</t>
  </si>
  <si>
    <t>列071</t>
  </si>
  <si>
    <t>列072</t>
  </si>
  <si>
    <t>列073</t>
  </si>
  <si>
    <t>列074</t>
  </si>
  <si>
    <t>列075</t>
  </si>
  <si>
    <t>列076</t>
  </si>
  <si>
    <t>列077</t>
  </si>
  <si>
    <t>列078</t>
  </si>
  <si>
    <t>列079</t>
  </si>
  <si>
    <t>列080</t>
  </si>
  <si>
    <t>浄水場　（箇所）</t>
    <rPh sb="0" eb="3">
      <t>ジョウスイジョウ</t>
    </rPh>
    <rPh sb="5" eb="7">
      <t>カショ</t>
    </rPh>
    <phoneticPr fontId="3"/>
  </si>
  <si>
    <t>行政区域内現在人口(人)  (A)</t>
    <phoneticPr fontId="3"/>
  </si>
  <si>
    <t>現在給水人口(人)  (C)</t>
    <phoneticPr fontId="3"/>
  </si>
  <si>
    <t>計画給水人口(人)  (B)</t>
    <phoneticPr fontId="3"/>
  </si>
  <si>
    <t>導水管延長  (m)</t>
    <phoneticPr fontId="3"/>
  </si>
  <si>
    <t>送水管延長  (〃)</t>
    <phoneticPr fontId="3"/>
  </si>
  <si>
    <t>　　計</t>
    <phoneticPr fontId="3"/>
  </si>
  <si>
    <r>
      <t>配水能力(m</t>
    </r>
    <r>
      <rPr>
        <vertAlign val="superscript"/>
        <sz val="12"/>
        <rFont val="ＭＳ Ｐ明朝"/>
        <family val="1"/>
        <charset val="128"/>
      </rPr>
      <t>3</t>
    </r>
    <r>
      <rPr>
        <sz val="12"/>
        <rFont val="ＭＳ Ｐ明朝"/>
        <family val="1"/>
        <charset val="128"/>
      </rPr>
      <t>/日)   (D)</t>
    </r>
    <phoneticPr fontId="3"/>
  </si>
  <si>
    <r>
      <t>年間総配水量(m</t>
    </r>
    <r>
      <rPr>
        <vertAlign val="superscript"/>
        <sz val="12"/>
        <rFont val="ＭＳ Ｐ明朝"/>
        <family val="1"/>
        <charset val="128"/>
      </rPr>
      <t>3</t>
    </r>
    <r>
      <rPr>
        <sz val="12"/>
        <rFont val="ＭＳ Ｐ明朝"/>
        <family val="1"/>
        <charset val="128"/>
      </rPr>
      <t>)   (E)</t>
    </r>
    <phoneticPr fontId="3"/>
  </si>
  <si>
    <r>
      <t>一日最大配水量(m</t>
    </r>
    <r>
      <rPr>
        <vertAlign val="superscript"/>
        <sz val="12"/>
        <rFont val="ＭＳ Ｐ明朝"/>
        <family val="1"/>
        <charset val="128"/>
      </rPr>
      <t>3</t>
    </r>
    <r>
      <rPr>
        <sz val="12"/>
        <rFont val="ＭＳ Ｐ明朝"/>
        <family val="1"/>
        <charset val="128"/>
      </rPr>
      <t>/日)    (F)</t>
    </r>
    <phoneticPr fontId="3"/>
  </si>
  <si>
    <r>
      <t>年間総有収水量(m</t>
    </r>
    <r>
      <rPr>
        <vertAlign val="superscript"/>
        <sz val="12"/>
        <rFont val="ＭＳ Ｐ明朝"/>
        <family val="1"/>
        <charset val="128"/>
      </rPr>
      <t>3</t>
    </r>
    <r>
      <rPr>
        <sz val="12"/>
        <rFont val="ＭＳ Ｐ明朝"/>
        <family val="1"/>
        <charset val="128"/>
      </rPr>
      <t>)   (H)</t>
    </r>
    <phoneticPr fontId="3"/>
  </si>
  <si>
    <r>
      <t>基本水量(m</t>
    </r>
    <r>
      <rPr>
        <vertAlign val="superscript"/>
        <sz val="12"/>
        <rFont val="ＭＳ Ｐ明朝"/>
        <family val="1"/>
        <charset val="128"/>
      </rPr>
      <t>3</t>
    </r>
    <r>
      <rPr>
        <sz val="12"/>
        <rFont val="ＭＳ Ｐ明朝"/>
        <family val="1"/>
        <charset val="128"/>
      </rPr>
      <t xml:space="preserve">)  </t>
    </r>
    <phoneticPr fontId="3"/>
  </si>
  <si>
    <t>基本料金(円)</t>
    <phoneticPr fontId="3"/>
  </si>
  <si>
    <r>
      <t>超過料金(円/m</t>
    </r>
    <r>
      <rPr>
        <vertAlign val="superscript"/>
        <sz val="12"/>
        <rFont val="ＭＳ Ｐ明朝"/>
        <family val="1"/>
        <charset val="128"/>
      </rPr>
      <t>3</t>
    </r>
    <r>
      <rPr>
        <sz val="12"/>
        <rFont val="ＭＳ Ｐ明朝"/>
        <family val="1"/>
        <charset val="128"/>
      </rPr>
      <t>)</t>
    </r>
    <phoneticPr fontId="3"/>
  </si>
  <si>
    <t>損益勘定所属職員</t>
    <phoneticPr fontId="3"/>
  </si>
  <si>
    <t>うち</t>
    <phoneticPr fontId="3"/>
  </si>
  <si>
    <t>内訳</t>
    <rPh sb="0" eb="2">
      <t>ウチワケ</t>
    </rPh>
    <phoneticPr fontId="3"/>
  </si>
  <si>
    <t>原水関係職員</t>
    <phoneticPr fontId="3"/>
  </si>
  <si>
    <t>浄水関係職員</t>
    <phoneticPr fontId="3"/>
  </si>
  <si>
    <t>配水関係職員</t>
    <phoneticPr fontId="3"/>
  </si>
  <si>
    <t>資本勘定所属職員</t>
    <phoneticPr fontId="3"/>
  </si>
  <si>
    <t>簡易水道の数</t>
    <phoneticPr fontId="3"/>
  </si>
  <si>
    <t>実質料金改定率(%)</t>
    <phoneticPr fontId="3"/>
  </si>
  <si>
    <t>給水区域面積（ha）</t>
    <rPh sb="0" eb="2">
      <t>キュウスイ</t>
    </rPh>
    <rPh sb="2" eb="4">
      <t>クイキ</t>
    </rPh>
    <rPh sb="4" eb="6">
      <t>メンセキ</t>
    </rPh>
    <phoneticPr fontId="3"/>
  </si>
  <si>
    <r>
      <t>計画年間給水量(m</t>
    </r>
    <r>
      <rPr>
        <vertAlign val="superscript"/>
        <sz val="12"/>
        <rFont val="ＭＳ Ｐ明朝"/>
        <family val="1"/>
        <charset val="128"/>
      </rPr>
      <t>3</t>
    </r>
    <r>
      <rPr>
        <sz val="12"/>
        <rFont val="ＭＳ Ｐ明朝"/>
        <family val="1"/>
        <charset val="128"/>
      </rPr>
      <t>)</t>
    </r>
    <phoneticPr fontId="3"/>
  </si>
  <si>
    <t>料金改定年数 （上2桁年数、下2桁月数）</t>
    <rPh sb="8" eb="9">
      <t>カミ</t>
    </rPh>
    <rPh sb="10" eb="11">
      <t>ケタ</t>
    </rPh>
    <rPh sb="11" eb="13">
      <t>ネンスウ</t>
    </rPh>
    <rPh sb="14" eb="15">
      <t>シモ</t>
    </rPh>
    <rPh sb="16" eb="17">
      <t>ケタ</t>
    </rPh>
    <rPh sb="17" eb="19">
      <t>ツキスウ</t>
    </rPh>
    <phoneticPr fontId="3"/>
  </si>
  <si>
    <t>職員1人当たり給水人口　　(人)</t>
    <rPh sb="0" eb="2">
      <t>ショクイン</t>
    </rPh>
    <rPh sb="3" eb="4">
      <t>ニン</t>
    </rPh>
    <rPh sb="4" eb="5">
      <t>ア</t>
    </rPh>
    <rPh sb="7" eb="9">
      <t>キュウスイ</t>
    </rPh>
    <rPh sb="9" eb="11">
      <t>ジンコウ</t>
    </rPh>
    <rPh sb="14" eb="15">
      <t>ニン</t>
    </rPh>
    <phoneticPr fontId="3"/>
  </si>
  <si>
    <r>
      <t>職員1人当たり給水量　　(ｍ</t>
    </r>
    <r>
      <rPr>
        <vertAlign val="superscript"/>
        <sz val="12"/>
        <rFont val="ＭＳ Ｐ明朝"/>
        <family val="1"/>
        <charset val="128"/>
      </rPr>
      <t>3</t>
    </r>
    <r>
      <rPr>
        <sz val="12"/>
        <rFont val="ＭＳ Ｐ明朝"/>
        <family val="1"/>
        <charset val="128"/>
      </rPr>
      <t>)</t>
    </r>
    <rPh sb="0" eb="2">
      <t>ショクイン</t>
    </rPh>
    <rPh sb="3" eb="4">
      <t>ニン</t>
    </rPh>
    <rPh sb="4" eb="5">
      <t>ア</t>
    </rPh>
    <rPh sb="7" eb="10">
      <t>キュウスイリョウ</t>
    </rPh>
    <phoneticPr fontId="3"/>
  </si>
  <si>
    <t>職員1人当たり営業収益　(千円)</t>
    <rPh sb="0" eb="2">
      <t>ショクイン</t>
    </rPh>
    <rPh sb="3" eb="4">
      <t>ニン</t>
    </rPh>
    <rPh sb="4" eb="5">
      <t>ア</t>
    </rPh>
    <rPh sb="7" eb="9">
      <t>エイギョウ</t>
    </rPh>
    <rPh sb="9" eb="11">
      <t>シュウエキ</t>
    </rPh>
    <rPh sb="13" eb="15">
      <t>センエン</t>
    </rPh>
    <phoneticPr fontId="3"/>
  </si>
  <si>
    <t>　　計</t>
    <phoneticPr fontId="3"/>
  </si>
  <si>
    <t>総収益　　　　   (B)  ＋  (C)  (A)</t>
    <phoneticPr fontId="3"/>
  </si>
  <si>
    <t>ア．営業収益　　　　    (B)</t>
    <phoneticPr fontId="3"/>
  </si>
  <si>
    <t>(ア)料金収入</t>
    <phoneticPr fontId="3"/>
  </si>
  <si>
    <t>(イ)受託工事収益</t>
    <phoneticPr fontId="3"/>
  </si>
  <si>
    <t>(ウ)その他</t>
    <phoneticPr fontId="3"/>
  </si>
  <si>
    <t>イ．営業外収益   　　　(C)</t>
    <phoneticPr fontId="3"/>
  </si>
  <si>
    <t>(ア)国庫補助金</t>
    <phoneticPr fontId="3"/>
  </si>
  <si>
    <t>(イ)府補助金</t>
    <phoneticPr fontId="3"/>
  </si>
  <si>
    <t>(ウ)他会計繰入金</t>
    <phoneticPr fontId="3"/>
  </si>
  <si>
    <t>(エ)その他</t>
    <phoneticPr fontId="3"/>
  </si>
  <si>
    <t>総費用  　　　　 (E)  ＋  (F)  (D)</t>
    <phoneticPr fontId="3"/>
  </si>
  <si>
    <t>ア．営業費用    　　　　(E)</t>
    <phoneticPr fontId="3"/>
  </si>
  <si>
    <t>(ア)職員給与費</t>
    <phoneticPr fontId="3"/>
  </si>
  <si>
    <t>(イ)受託工事費</t>
    <phoneticPr fontId="3"/>
  </si>
  <si>
    <t>イ．営業外費用   　　　　(F)</t>
    <phoneticPr fontId="3"/>
  </si>
  <si>
    <t>(ア)支払利息</t>
    <phoneticPr fontId="3"/>
  </si>
  <si>
    <t>i　地方債利息</t>
    <rPh sb="2" eb="5">
      <t>チホウサイ</t>
    </rPh>
    <rPh sb="5" eb="7">
      <t>リソク</t>
    </rPh>
    <phoneticPr fontId="3"/>
  </si>
  <si>
    <t>(イ)その他</t>
    <phoneticPr fontId="3"/>
  </si>
  <si>
    <t>収支差引 　　　(A)  －  (D)  (G)</t>
    <phoneticPr fontId="3"/>
  </si>
  <si>
    <t>資本的収入 　　　　   (H)</t>
    <phoneticPr fontId="3"/>
  </si>
  <si>
    <t>ア．地方債</t>
    <phoneticPr fontId="3"/>
  </si>
  <si>
    <t>イ．他会計出資金</t>
    <phoneticPr fontId="3"/>
  </si>
  <si>
    <t>ウ．他会計補助金</t>
    <phoneticPr fontId="3"/>
  </si>
  <si>
    <t>エ．他会計借入金</t>
    <phoneticPr fontId="3"/>
  </si>
  <si>
    <t>オ．固定資産売却代金</t>
    <phoneticPr fontId="3"/>
  </si>
  <si>
    <t>カ．国庫補助金</t>
    <phoneticPr fontId="3"/>
  </si>
  <si>
    <t>キ．府補助金</t>
    <phoneticPr fontId="3"/>
  </si>
  <si>
    <t>ク．工事負担金</t>
    <phoneticPr fontId="3"/>
  </si>
  <si>
    <t>ケ．その他</t>
    <phoneticPr fontId="3"/>
  </si>
  <si>
    <t>資本的支出 　　　　  (I)</t>
    <phoneticPr fontId="3"/>
  </si>
  <si>
    <t>ア．建設改良費</t>
    <phoneticPr fontId="3"/>
  </si>
  <si>
    <t>職員給与費</t>
    <phoneticPr fontId="3"/>
  </si>
  <si>
    <t>建設利息</t>
    <phoneticPr fontId="3"/>
  </si>
  <si>
    <t>補助対象事業費</t>
    <phoneticPr fontId="3"/>
  </si>
  <si>
    <t>単独事業費</t>
    <phoneticPr fontId="3"/>
  </si>
  <si>
    <t>その他</t>
    <phoneticPr fontId="3"/>
  </si>
  <si>
    <t>国庫補助金</t>
    <phoneticPr fontId="3"/>
  </si>
  <si>
    <t>府補助金</t>
    <phoneticPr fontId="3"/>
  </si>
  <si>
    <t>工事負担金</t>
    <phoneticPr fontId="3"/>
  </si>
  <si>
    <t>他会計繰入金</t>
    <phoneticPr fontId="3"/>
  </si>
  <si>
    <t>イ．地方債償還金  　　　 　　(J)</t>
    <phoneticPr fontId="3"/>
  </si>
  <si>
    <t>うち</t>
    <phoneticPr fontId="3"/>
  </si>
  <si>
    <t>ウ．他会計長期借入金返還金</t>
    <phoneticPr fontId="3"/>
  </si>
  <si>
    <t>エ．他会計への繰出金</t>
    <phoneticPr fontId="3"/>
  </si>
  <si>
    <t>オ．その他</t>
    <phoneticPr fontId="3"/>
  </si>
  <si>
    <t>収支差引 　　　　(H)  －  (I)   (K)</t>
    <phoneticPr fontId="3"/>
  </si>
  <si>
    <t>収支再差引  (G)  ＋  (K) (L)</t>
    <phoneticPr fontId="3"/>
  </si>
  <si>
    <t>積立金 (M)</t>
    <phoneticPr fontId="3"/>
  </si>
  <si>
    <t>前年度からの繰越金(N)</t>
    <phoneticPr fontId="3"/>
  </si>
  <si>
    <t>うち地方債</t>
    <phoneticPr fontId="3"/>
  </si>
  <si>
    <t>前年度繰上充用金  　　　　　　　(O)</t>
    <phoneticPr fontId="3"/>
  </si>
  <si>
    <t>未収入特定財源</t>
    <phoneticPr fontId="3"/>
  </si>
  <si>
    <t>国庫（府）支出金</t>
    <rPh sb="3" eb="4">
      <t>フ</t>
    </rPh>
    <phoneticPr fontId="3"/>
  </si>
  <si>
    <t>地方債</t>
    <phoneticPr fontId="3"/>
  </si>
  <si>
    <t>翌年度に繰越すべき財源(Q)</t>
    <phoneticPr fontId="3"/>
  </si>
  <si>
    <t>黒字</t>
    <phoneticPr fontId="3"/>
  </si>
  <si>
    <t>赤字　(Δ)</t>
    <phoneticPr fontId="3"/>
  </si>
  <si>
    <t>繰出基準に基づく繰入金</t>
    <phoneticPr fontId="3"/>
  </si>
  <si>
    <t>繰出基準以外の繰入金</t>
    <phoneticPr fontId="3"/>
  </si>
  <si>
    <t>1収益的収支</t>
    <phoneticPr fontId="3"/>
  </si>
  <si>
    <t>2資本的収支</t>
    <rPh sb="1" eb="2">
      <t>シ</t>
    </rPh>
    <rPh sb="2" eb="3">
      <t>ホン</t>
    </rPh>
    <rPh sb="3" eb="4">
      <t>マト</t>
    </rPh>
    <rPh sb="4" eb="5">
      <t>オサム</t>
    </rPh>
    <rPh sb="5" eb="6">
      <t>ササ</t>
    </rPh>
    <phoneticPr fontId="3"/>
  </si>
  <si>
    <t>配水管延長  (〃)</t>
    <phoneticPr fontId="3"/>
  </si>
  <si>
    <t>配水池　（〃）</t>
    <rPh sb="0" eb="3">
      <t>ハイスイチ</t>
    </rPh>
    <phoneticPr fontId="3"/>
  </si>
  <si>
    <t>内訳</t>
    <rPh sb="1" eb="2">
      <t>ワケ</t>
    </rPh>
    <phoneticPr fontId="3"/>
  </si>
  <si>
    <t>繰上充用金</t>
    <rPh sb="0" eb="2">
      <t>クリアゲ</t>
    </rPh>
    <rPh sb="2" eb="4">
      <t>ジュウヨウ</t>
    </rPh>
    <rPh sb="4" eb="5">
      <t>キン</t>
    </rPh>
    <phoneticPr fontId="3"/>
  </si>
  <si>
    <t>事業繰越額・支払繰延額に係る未収入特定財源</t>
    <rPh sb="0" eb="2">
      <t>ジギョウ</t>
    </rPh>
    <rPh sb="2" eb="4">
      <t>クリコシ</t>
    </rPh>
    <rPh sb="4" eb="5">
      <t>ガク</t>
    </rPh>
    <rPh sb="6" eb="8">
      <t>シハラ</t>
    </rPh>
    <rPh sb="8" eb="10">
      <t>クリノベ</t>
    </rPh>
    <rPh sb="10" eb="11">
      <t>ガク</t>
    </rPh>
    <rPh sb="12" eb="13">
      <t>カカ</t>
    </rPh>
    <rPh sb="14" eb="17">
      <t>ミシュウニュウ</t>
    </rPh>
    <rPh sb="17" eb="19">
      <t>トクテイ</t>
    </rPh>
    <rPh sb="19" eb="21">
      <t>ザイゲン</t>
    </rPh>
    <phoneticPr fontId="3"/>
  </si>
  <si>
    <t>地方債の
うち</t>
    <rPh sb="0" eb="3">
      <t>チホウサイ</t>
    </rPh>
    <phoneticPr fontId="3"/>
  </si>
  <si>
    <t>公営企業借換債にかかるもの</t>
    <rPh sb="0" eb="2">
      <t>コウエイ</t>
    </rPh>
    <rPh sb="2" eb="4">
      <t>キギョウ</t>
    </rPh>
    <rPh sb="4" eb="7">
      <t>カリカエサイ</t>
    </rPh>
    <phoneticPr fontId="3"/>
  </si>
  <si>
    <t>民間資金による借換にかかるもの</t>
    <rPh sb="0" eb="2">
      <t>ミンカン</t>
    </rPh>
    <rPh sb="2" eb="4">
      <t>シキン</t>
    </rPh>
    <rPh sb="7" eb="9">
      <t>カリカエ</t>
    </rPh>
    <phoneticPr fontId="3"/>
  </si>
  <si>
    <t>うち</t>
    <phoneticPr fontId="3"/>
  </si>
  <si>
    <t>市中銀行</t>
    <rPh sb="0" eb="2">
      <t>シチュウ</t>
    </rPh>
    <rPh sb="2" eb="4">
      <t>ギンコウ</t>
    </rPh>
    <phoneticPr fontId="3"/>
  </si>
  <si>
    <t>市中銀行以外の金融機関</t>
    <rPh sb="0" eb="2">
      <t>シチュウ</t>
    </rPh>
    <rPh sb="2" eb="4">
      <t>ギンコウ</t>
    </rPh>
    <rPh sb="4" eb="6">
      <t>イガイ</t>
    </rPh>
    <rPh sb="7" eb="9">
      <t>キンユウ</t>
    </rPh>
    <rPh sb="9" eb="11">
      <t>キカン</t>
    </rPh>
    <phoneticPr fontId="3"/>
  </si>
  <si>
    <t>市場公募債</t>
    <rPh sb="0" eb="2">
      <t>シジョウ</t>
    </rPh>
    <rPh sb="2" eb="4">
      <t>コウボ</t>
    </rPh>
    <rPh sb="4" eb="5">
      <t>サイ</t>
    </rPh>
    <phoneticPr fontId="3"/>
  </si>
  <si>
    <t>その他</t>
    <rPh sb="2" eb="3">
      <t>タ</t>
    </rPh>
    <phoneticPr fontId="3"/>
  </si>
  <si>
    <t>3</t>
  </si>
  <si>
    <t>1</t>
  </si>
  <si>
    <t>2</t>
  </si>
  <si>
    <t>7</t>
  </si>
  <si>
    <t>6</t>
  </si>
  <si>
    <t>5</t>
  </si>
  <si>
    <t>4</t>
  </si>
  <si>
    <t>52</t>
  </si>
  <si>
    <t>51</t>
  </si>
  <si>
    <t>34</t>
  </si>
  <si>
    <t>33</t>
  </si>
  <si>
    <t>32</t>
  </si>
  <si>
    <t>003</t>
  </si>
  <si>
    <t>002</t>
  </si>
  <si>
    <t>001</t>
  </si>
  <si>
    <t>8</t>
  </si>
  <si>
    <t>伊根町訪問看護ステーション</t>
  </si>
  <si>
    <t>9</t>
  </si>
  <si>
    <t>大山崎町</t>
  </si>
  <si>
    <t>263036</t>
  </si>
  <si>
    <t>網野・弥栄デイ</t>
  </si>
  <si>
    <t>ふくじゅ</t>
  </si>
  <si>
    <t>森本工業団地</t>
  </si>
  <si>
    <t>005</t>
  </si>
  <si>
    <t>004</t>
  </si>
  <si>
    <t>長岡分譲宅地</t>
  </si>
  <si>
    <t>八幡市</t>
  </si>
  <si>
    <t>262102</t>
  </si>
  <si>
    <t>八幡市営駐車場</t>
  </si>
  <si>
    <t>長岡京市</t>
  </si>
  <si>
    <t>262099</t>
  </si>
  <si>
    <t>長岡京市営長岡京駅西駐車場</t>
  </si>
  <si>
    <t>つつじヶ丘団地</t>
  </si>
  <si>
    <t>008</t>
  </si>
  <si>
    <t>006</t>
  </si>
  <si>
    <t>綾部市営綾部駅北駐車場</t>
  </si>
  <si>
    <t>綾部市営綾部駅南駐車場</t>
  </si>
  <si>
    <t>綾部市営天神町駐車場</t>
  </si>
  <si>
    <t>綾部市住宅・工業団地</t>
  </si>
  <si>
    <t>南田辺駐車場</t>
  </si>
  <si>
    <t>七条海岸駐車場</t>
  </si>
  <si>
    <t>東舞鶴駅駐車場</t>
  </si>
  <si>
    <t>西舞鶴駅駐車場</t>
  </si>
  <si>
    <t>石原地区</t>
  </si>
  <si>
    <t>西中筋地区</t>
  </si>
  <si>
    <t>福知山市公設地方卸売市場</t>
  </si>
  <si>
    <t>事業</t>
    <rPh sb="0" eb="2">
      <t>ジギョウ</t>
    </rPh>
    <phoneticPr fontId="3"/>
  </si>
  <si>
    <t>表</t>
    <rPh sb="0" eb="1">
      <t>ヒョウ</t>
    </rPh>
    <phoneticPr fontId="3"/>
  </si>
  <si>
    <t>行</t>
    <rPh sb="0" eb="1">
      <t>ギョウ</t>
    </rPh>
    <phoneticPr fontId="3"/>
  </si>
  <si>
    <t>列</t>
    <rPh sb="0" eb="1">
      <t>レツ</t>
    </rPh>
    <phoneticPr fontId="3"/>
  </si>
  <si>
    <t>01</t>
    <phoneticPr fontId="3"/>
  </si>
  <si>
    <t>1</t>
    <phoneticPr fontId="3"/>
  </si>
  <si>
    <t>2</t>
    <phoneticPr fontId="3"/>
  </si>
  <si>
    <t>25</t>
    <phoneticPr fontId="3"/>
  </si>
  <si>
    <t>43</t>
    <phoneticPr fontId="3"/>
  </si>
  <si>
    <r>
      <t>事業創設認可</t>
    </r>
    <r>
      <rPr>
        <sz val="10"/>
        <rFont val="ＭＳ Ｐ明朝"/>
        <family val="1"/>
        <charset val="128"/>
      </rPr>
      <t xml:space="preserve"> (例3270822→S27.8.22)</t>
    </r>
    <rPh sb="8" eb="9">
      <t>レイ</t>
    </rPh>
    <phoneticPr fontId="3"/>
  </si>
  <si>
    <t>02</t>
    <phoneticPr fontId="3"/>
  </si>
  <si>
    <t>010</t>
    <phoneticPr fontId="3"/>
  </si>
  <si>
    <t>010</t>
    <phoneticPr fontId="3"/>
  </si>
  <si>
    <t>　　計</t>
    <rPh sb="2" eb="3">
      <t>ケイ</t>
    </rPh>
    <phoneticPr fontId="3"/>
  </si>
  <si>
    <t>資本勘定所属職員</t>
    <rPh sb="0" eb="2">
      <t>シホン</t>
    </rPh>
    <rPh sb="2" eb="4">
      <t>カンジョウ</t>
    </rPh>
    <rPh sb="4" eb="6">
      <t>ショゾク</t>
    </rPh>
    <rPh sb="6" eb="8">
      <t>ショクイン</t>
    </rPh>
    <phoneticPr fontId="3"/>
  </si>
  <si>
    <t>損益勘定所属職員</t>
    <rPh sb="0" eb="2">
      <t>ソンエキ</t>
    </rPh>
    <rPh sb="2" eb="4">
      <t>カンジョウ</t>
    </rPh>
    <rPh sb="4" eb="6">
      <t>ショゾク</t>
    </rPh>
    <rPh sb="6" eb="8">
      <t>ショクイン</t>
    </rPh>
    <phoneticPr fontId="3"/>
  </si>
  <si>
    <t>職員数（人）</t>
    <rPh sb="0" eb="3">
      <t>ショクインスウ</t>
    </rPh>
    <rPh sb="4" eb="5">
      <t>ニン</t>
    </rPh>
    <phoneticPr fontId="3"/>
  </si>
  <si>
    <t>年間使用料収入額　計</t>
    <rPh sb="0" eb="2">
      <t>ネンカン</t>
    </rPh>
    <rPh sb="2" eb="5">
      <t>シヨウリョウ</t>
    </rPh>
    <rPh sb="5" eb="8">
      <t>シュウニュウガク</t>
    </rPh>
    <rPh sb="9" eb="10">
      <t>ケイ</t>
    </rPh>
    <phoneticPr fontId="3"/>
  </si>
  <si>
    <t>隻数（隻）</t>
    <rPh sb="0" eb="2">
      <t>セキスウ</t>
    </rPh>
    <rPh sb="3" eb="4">
      <t>セキ</t>
    </rPh>
    <phoneticPr fontId="3"/>
  </si>
  <si>
    <t>その他船舶</t>
    <rPh sb="2" eb="3">
      <t>タ</t>
    </rPh>
    <rPh sb="3" eb="5">
      <t>センパク</t>
    </rPh>
    <phoneticPr fontId="3"/>
  </si>
  <si>
    <t>しゅんせつ船</t>
    <rPh sb="5" eb="6">
      <t>フネ</t>
    </rPh>
    <phoneticPr fontId="3"/>
  </si>
  <si>
    <t>年間取扱件数（件）</t>
    <rPh sb="0" eb="2">
      <t>ネンカン</t>
    </rPh>
    <rPh sb="2" eb="4">
      <t>トリアツカ</t>
    </rPh>
    <rPh sb="4" eb="6">
      <t>ケンスウ</t>
    </rPh>
    <rPh sb="7" eb="8">
      <t>ケン</t>
    </rPh>
    <phoneticPr fontId="3"/>
  </si>
  <si>
    <t>船舶の離着岸を補助する船舶</t>
    <rPh sb="0" eb="2">
      <t>センパク</t>
    </rPh>
    <rPh sb="3" eb="6">
      <t>リチャクガン</t>
    </rPh>
    <rPh sb="7" eb="9">
      <t>ホジョ</t>
    </rPh>
    <rPh sb="11" eb="13">
      <t>センパク</t>
    </rPh>
    <phoneticPr fontId="3"/>
  </si>
  <si>
    <t>面積（㎡）</t>
    <rPh sb="0" eb="2">
      <t>メンセキ</t>
    </rPh>
    <phoneticPr fontId="3"/>
  </si>
  <si>
    <t>ふ頭用地</t>
    <rPh sb="1" eb="2">
      <t>トウ</t>
    </rPh>
    <rPh sb="2" eb="4">
      <t>ヨウチ</t>
    </rPh>
    <phoneticPr fontId="3"/>
  </si>
  <si>
    <t>年間取扱荷物量（ｔ）</t>
    <rPh sb="0" eb="2">
      <t>ネンカン</t>
    </rPh>
    <rPh sb="2" eb="4">
      <t>トリアツカ</t>
    </rPh>
    <rPh sb="4" eb="6">
      <t>ニモツ</t>
    </rPh>
    <rPh sb="6" eb="7">
      <t>リョウ</t>
    </rPh>
    <phoneticPr fontId="3"/>
  </si>
  <si>
    <t>施設数</t>
    <rPh sb="0" eb="3">
      <t>シセツスウ</t>
    </rPh>
    <phoneticPr fontId="3"/>
  </si>
  <si>
    <t>貯木場</t>
    <rPh sb="0" eb="2">
      <t>チョボク</t>
    </rPh>
    <rPh sb="2" eb="3">
      <t>ジョウ</t>
    </rPh>
    <phoneticPr fontId="3"/>
  </si>
  <si>
    <t>棟数（棟）</t>
    <rPh sb="0" eb="1">
      <t>トウ</t>
    </rPh>
    <rPh sb="1" eb="2">
      <t>スウ</t>
    </rPh>
    <rPh sb="3" eb="4">
      <t>トウ</t>
    </rPh>
    <phoneticPr fontId="3"/>
  </si>
  <si>
    <t>倉庫</t>
    <rPh sb="0" eb="2">
      <t>ソウコ</t>
    </rPh>
    <phoneticPr fontId="3"/>
  </si>
  <si>
    <t>その他上屋</t>
    <rPh sb="2" eb="3">
      <t>タ</t>
    </rPh>
    <rPh sb="3" eb="5">
      <t>ウワヤ</t>
    </rPh>
    <phoneticPr fontId="3"/>
  </si>
  <si>
    <t>年間利用者数（人）</t>
    <rPh sb="0" eb="2">
      <t>ネンカン</t>
    </rPh>
    <rPh sb="2" eb="5">
      <t>リヨウシャ</t>
    </rPh>
    <rPh sb="5" eb="6">
      <t>スウ</t>
    </rPh>
    <rPh sb="7" eb="8">
      <t>ニン</t>
    </rPh>
    <phoneticPr fontId="3"/>
  </si>
  <si>
    <t>旅客上屋</t>
    <rPh sb="0" eb="2">
      <t>リョカク</t>
    </rPh>
    <rPh sb="2" eb="4">
      <t>ウワヤ</t>
    </rPh>
    <phoneticPr fontId="3"/>
  </si>
  <si>
    <t>機械数（基）</t>
    <rPh sb="0" eb="2">
      <t>キカイ</t>
    </rPh>
    <rPh sb="2" eb="3">
      <t>スウ</t>
    </rPh>
    <rPh sb="4" eb="5">
      <t>キ</t>
    </rPh>
    <phoneticPr fontId="3"/>
  </si>
  <si>
    <t>荷役機械</t>
    <rPh sb="0" eb="1">
      <t>ニ</t>
    </rPh>
    <rPh sb="1" eb="2">
      <t>ヤク</t>
    </rPh>
    <rPh sb="2" eb="4">
      <t>キカイ</t>
    </rPh>
    <phoneticPr fontId="3"/>
  </si>
  <si>
    <t>○</t>
    <phoneticPr fontId="3"/>
  </si>
  <si>
    <t>港湾区分</t>
    <rPh sb="0" eb="2">
      <t>コウワン</t>
    </rPh>
    <rPh sb="2" eb="4">
      <t>クブン</t>
    </rPh>
    <phoneticPr fontId="3"/>
  </si>
  <si>
    <t>（３） 港湾整備事業</t>
    <rPh sb="4" eb="6">
      <t>コウワン</t>
    </rPh>
    <rPh sb="6" eb="8">
      <t>セイビ</t>
    </rPh>
    <rPh sb="8" eb="10">
      <t>ジギョウ</t>
    </rPh>
    <phoneticPr fontId="3"/>
  </si>
  <si>
    <t>実繰入額</t>
    <rPh sb="0" eb="1">
      <t>ジツ</t>
    </rPh>
    <rPh sb="1" eb="4">
      <t>クリイレガク</t>
    </rPh>
    <phoneticPr fontId="3"/>
  </si>
  <si>
    <t>元金償還金分に対して繰り入れたもの</t>
    <rPh sb="0" eb="2">
      <t>ガンキン</t>
    </rPh>
    <rPh sb="2" eb="5">
      <t>ショウカンキン</t>
    </rPh>
    <rPh sb="5" eb="6">
      <t>ブン</t>
    </rPh>
    <rPh sb="7" eb="8">
      <t>タイ</t>
    </rPh>
    <rPh sb="10" eb="11">
      <t>ク</t>
    </rPh>
    <rPh sb="12" eb="13">
      <t>イ</t>
    </rPh>
    <phoneticPr fontId="3"/>
  </si>
  <si>
    <t>　(2)繰出基準以外の繰入金</t>
    <rPh sb="4" eb="5">
      <t>ク</t>
    </rPh>
    <rPh sb="5" eb="6">
      <t>ダ</t>
    </rPh>
    <rPh sb="6" eb="8">
      <t>キジュン</t>
    </rPh>
    <rPh sb="8" eb="10">
      <t>イガイ</t>
    </rPh>
    <rPh sb="11" eb="14">
      <t>クリイレキン</t>
    </rPh>
    <phoneticPr fontId="3"/>
  </si>
  <si>
    <t>　(1)繰出基準に基づく繰入金</t>
    <rPh sb="4" eb="5">
      <t>ク</t>
    </rPh>
    <rPh sb="5" eb="6">
      <t>ダ</t>
    </rPh>
    <rPh sb="6" eb="8">
      <t>キジュン</t>
    </rPh>
    <rPh sb="9" eb="10">
      <t>モト</t>
    </rPh>
    <rPh sb="12" eb="15">
      <t>クリイレキン</t>
    </rPh>
    <phoneticPr fontId="3"/>
  </si>
  <si>
    <t>資本的収支に関する繰入金のうち</t>
    <rPh sb="0" eb="3">
      <t>シホンテキ</t>
    </rPh>
    <rPh sb="3" eb="5">
      <t>シュウシ</t>
    </rPh>
    <rPh sb="6" eb="7">
      <t>カン</t>
    </rPh>
    <rPh sb="9" eb="12">
      <t>クリイレキン</t>
    </rPh>
    <phoneticPr fontId="3"/>
  </si>
  <si>
    <t>収益的収支に関する繰入金のうち</t>
    <rPh sb="0" eb="3">
      <t>シュウエキテキ</t>
    </rPh>
    <rPh sb="3" eb="5">
      <t>シュウシ</t>
    </rPh>
    <rPh sb="6" eb="7">
      <t>カン</t>
    </rPh>
    <rPh sb="9" eb="12">
      <t>クリイレキン</t>
    </rPh>
    <phoneticPr fontId="3"/>
  </si>
  <si>
    <t>収益的支出に充てた他会計借入金　　　　　(Y)</t>
    <rPh sb="0" eb="3">
      <t>シュウエキテキ</t>
    </rPh>
    <rPh sb="3" eb="5">
      <t>シシュツ</t>
    </rPh>
    <rPh sb="6" eb="7">
      <t>ア</t>
    </rPh>
    <rPh sb="9" eb="12">
      <t>タカイケイ</t>
    </rPh>
    <rPh sb="12" eb="15">
      <t>カリイレキン</t>
    </rPh>
    <phoneticPr fontId="3"/>
  </si>
  <si>
    <t>収益的支出に充てた地方債　　　　　　　　(X)</t>
    <rPh sb="0" eb="3">
      <t>シュウエキテキ</t>
    </rPh>
    <rPh sb="3" eb="5">
      <t>シシュツ</t>
    </rPh>
    <rPh sb="6" eb="7">
      <t>ア</t>
    </rPh>
    <rPh sb="9" eb="12">
      <t>チホウサイ</t>
    </rPh>
    <phoneticPr fontId="3"/>
  </si>
  <si>
    <r>
      <t>赤字(</t>
    </r>
    <r>
      <rPr>
        <sz val="9"/>
        <rFont val="ＭＳ Ｐ明朝"/>
        <family val="1"/>
        <charset val="128"/>
      </rPr>
      <t>△</t>
    </r>
    <r>
      <rPr>
        <sz val="12"/>
        <rFont val="ＭＳ Ｐ明朝"/>
        <family val="1"/>
        <charset val="128"/>
      </rPr>
      <t>)</t>
    </r>
    <rPh sb="0" eb="2">
      <t>アカジ</t>
    </rPh>
    <phoneticPr fontId="3"/>
  </si>
  <si>
    <t>黒字</t>
    <rPh sb="0" eb="2">
      <t>クロジ</t>
    </rPh>
    <phoneticPr fontId="3"/>
  </si>
  <si>
    <t>実質収支　　(P)-(Q)</t>
    <rPh sb="0" eb="2">
      <t>ジッシツ</t>
    </rPh>
    <rPh sb="2" eb="4">
      <t>シュウシ</t>
    </rPh>
    <phoneticPr fontId="3"/>
  </si>
  <si>
    <t>翌年度に繰越すべき財源　(Q)</t>
    <rPh sb="0" eb="3">
      <t>ヨクネンド</t>
    </rPh>
    <rPh sb="4" eb="6">
      <t>クリコシ</t>
    </rPh>
    <rPh sb="9" eb="11">
      <t>ザイゲン</t>
    </rPh>
    <phoneticPr fontId="3"/>
  </si>
  <si>
    <t>地方債</t>
    <rPh sb="0" eb="3">
      <t>チホウサイ</t>
    </rPh>
    <phoneticPr fontId="3"/>
  </si>
  <si>
    <t>国庫(府)支出金</t>
    <rPh sb="0" eb="2">
      <t>コッコ</t>
    </rPh>
    <rPh sb="3" eb="4">
      <t>フ</t>
    </rPh>
    <rPh sb="5" eb="8">
      <t>シシュツキン</t>
    </rPh>
    <phoneticPr fontId="3"/>
  </si>
  <si>
    <t>未収入特定財源</t>
    <rPh sb="0" eb="1">
      <t>ミ</t>
    </rPh>
    <rPh sb="1" eb="3">
      <t>シュウニュウ</t>
    </rPh>
    <rPh sb="3" eb="5">
      <t>トクテイ</t>
    </rPh>
    <rPh sb="5" eb="7">
      <t>ザイゲン</t>
    </rPh>
    <phoneticPr fontId="3"/>
  </si>
  <si>
    <t>形式収支　　　(L)-(M)+(N)-(O)+(X)+(Y)　 (P)</t>
    <rPh sb="0" eb="2">
      <t>ケイシキ</t>
    </rPh>
    <rPh sb="2" eb="4">
      <t>シュウシ</t>
    </rPh>
    <phoneticPr fontId="3"/>
  </si>
  <si>
    <t>前年度繰上充用金　　　　　　　　　　　　(O)</t>
    <rPh sb="0" eb="3">
      <t>ゼンネンド</t>
    </rPh>
    <rPh sb="3" eb="5">
      <t>クリアゲ</t>
    </rPh>
    <rPh sb="5" eb="7">
      <t>ジュウヨウ</t>
    </rPh>
    <rPh sb="7" eb="8">
      <t>キン</t>
    </rPh>
    <phoneticPr fontId="3"/>
  </si>
  <si>
    <t>うち地方債</t>
    <rPh sb="2" eb="5">
      <t>チホウサイ</t>
    </rPh>
    <phoneticPr fontId="3"/>
  </si>
  <si>
    <t>前年度からの繰越金　　　　　　　　 　   (N)</t>
    <rPh sb="0" eb="3">
      <t>ゼンネンド</t>
    </rPh>
    <rPh sb="6" eb="9">
      <t>クリコシキン</t>
    </rPh>
    <phoneticPr fontId="3"/>
  </si>
  <si>
    <t>積立金　　　　　　　　　　　　　　　　　(M)</t>
    <rPh sb="0" eb="3">
      <t>ツミタテキン</t>
    </rPh>
    <phoneticPr fontId="3"/>
  </si>
  <si>
    <t>収支再差引　　　　　　　　　 (G)+(K)　　(L)</t>
    <rPh sb="0" eb="2">
      <t>シュウシ</t>
    </rPh>
    <rPh sb="2" eb="3">
      <t>サイ</t>
    </rPh>
    <rPh sb="3" eb="5">
      <t>サシヒキ</t>
    </rPh>
    <phoneticPr fontId="3"/>
  </si>
  <si>
    <t>（３）収　支　差　引　　　(H)-(I)　　(K)</t>
    <rPh sb="3" eb="4">
      <t>シュウエキ</t>
    </rPh>
    <rPh sb="5" eb="6">
      <t>シ</t>
    </rPh>
    <rPh sb="7" eb="10">
      <t>サシヒキ</t>
    </rPh>
    <phoneticPr fontId="3"/>
  </si>
  <si>
    <t>　　オ．その他</t>
    <rPh sb="6" eb="7">
      <t>タ</t>
    </rPh>
    <phoneticPr fontId="3"/>
  </si>
  <si>
    <t>　　エ．他会計への繰出金</t>
    <rPh sb="4" eb="7">
      <t>タカイケイ</t>
    </rPh>
    <rPh sb="9" eb="10">
      <t>ク</t>
    </rPh>
    <rPh sb="10" eb="11">
      <t>ダ</t>
    </rPh>
    <rPh sb="11" eb="12">
      <t>キン</t>
    </rPh>
    <phoneticPr fontId="3"/>
  </si>
  <si>
    <t>　　ウ．他会計長期借入金返還金　</t>
    <rPh sb="4" eb="7">
      <t>タカイケイ</t>
    </rPh>
    <rPh sb="7" eb="9">
      <t>チョウキ</t>
    </rPh>
    <rPh sb="9" eb="12">
      <t>カリイレキン</t>
    </rPh>
    <rPh sb="12" eb="14">
      <t>ヘンカン</t>
    </rPh>
    <rPh sb="14" eb="15">
      <t>キン</t>
    </rPh>
    <phoneticPr fontId="3"/>
  </si>
  <si>
    <t>その他資金に係る繰上償還金分</t>
    <rPh sb="2" eb="3">
      <t>タ</t>
    </rPh>
    <rPh sb="3" eb="5">
      <t>シキン</t>
    </rPh>
    <rPh sb="6" eb="7">
      <t>カカ</t>
    </rPh>
    <rPh sb="8" eb="10">
      <t>クリアゲ</t>
    </rPh>
    <rPh sb="10" eb="13">
      <t>ショウカンキン</t>
    </rPh>
    <rPh sb="13" eb="14">
      <t>ブン</t>
    </rPh>
    <phoneticPr fontId="3"/>
  </si>
  <si>
    <t>政府資金に係る繰上償還金分</t>
    <rPh sb="0" eb="2">
      <t>セイフ</t>
    </rPh>
    <rPh sb="2" eb="4">
      <t>シキン</t>
    </rPh>
    <rPh sb="5" eb="6">
      <t>カカ</t>
    </rPh>
    <rPh sb="7" eb="9">
      <t>クリアゲ</t>
    </rPh>
    <rPh sb="9" eb="12">
      <t>ショウカンキン</t>
    </rPh>
    <rPh sb="12" eb="13">
      <t>ブン</t>
    </rPh>
    <phoneticPr fontId="3"/>
  </si>
  <si>
    <t>うち</t>
    <phoneticPr fontId="3"/>
  </si>
  <si>
    <t>　　イ．地方債償還金　　　　　　　 　(J)</t>
    <rPh sb="4" eb="7">
      <t>チホウサイ</t>
    </rPh>
    <rPh sb="7" eb="10">
      <t>ショウカンキン</t>
    </rPh>
    <phoneticPr fontId="3"/>
  </si>
  <si>
    <t>他会計繰入金</t>
    <rPh sb="0" eb="1">
      <t>タ</t>
    </rPh>
    <rPh sb="1" eb="3">
      <t>カイケイ</t>
    </rPh>
    <rPh sb="3" eb="6">
      <t>クリイレキン</t>
    </rPh>
    <phoneticPr fontId="3"/>
  </si>
  <si>
    <t>工事負担金</t>
    <rPh sb="0" eb="2">
      <t>コウジ</t>
    </rPh>
    <rPh sb="2" eb="5">
      <t>フタンキン</t>
    </rPh>
    <phoneticPr fontId="3"/>
  </si>
  <si>
    <t>都道府県補助金</t>
    <rPh sb="0" eb="4">
      <t>トドウフケン</t>
    </rPh>
    <rPh sb="4" eb="7">
      <t>ホジョキン</t>
    </rPh>
    <phoneticPr fontId="3"/>
  </si>
  <si>
    <t>国庫補助金</t>
    <rPh sb="0" eb="2">
      <t>コッコ</t>
    </rPh>
    <rPh sb="2" eb="5">
      <t>ホジョキン</t>
    </rPh>
    <phoneticPr fontId="3"/>
  </si>
  <si>
    <t>建設改良費の財源内訳</t>
    <rPh sb="0" eb="2">
      <t>ケンセツ</t>
    </rPh>
    <rPh sb="2" eb="5">
      <t>カイリョウヒ</t>
    </rPh>
    <rPh sb="6" eb="8">
      <t>ザイゲン</t>
    </rPh>
    <rPh sb="8" eb="10">
      <t>ウチワケ</t>
    </rPh>
    <phoneticPr fontId="3"/>
  </si>
  <si>
    <t>上記に対する財源としての地方債</t>
    <rPh sb="0" eb="2">
      <t>ジョウキ</t>
    </rPh>
    <rPh sb="3" eb="4">
      <t>タイ</t>
    </rPh>
    <rPh sb="6" eb="8">
      <t>ザイゲン</t>
    </rPh>
    <rPh sb="12" eb="15">
      <t>チホウサイ</t>
    </rPh>
    <phoneticPr fontId="3"/>
  </si>
  <si>
    <t>単独事業費</t>
    <rPh sb="0" eb="2">
      <t>タンドク</t>
    </rPh>
    <rPh sb="2" eb="5">
      <t>ジギョウヒ</t>
    </rPh>
    <phoneticPr fontId="3"/>
  </si>
  <si>
    <t>補助対象事業費</t>
    <rPh sb="0" eb="2">
      <t>ホジョ</t>
    </rPh>
    <rPh sb="2" eb="4">
      <t>タイショウ</t>
    </rPh>
    <rPh sb="4" eb="7">
      <t>ジギョウヒ</t>
    </rPh>
    <phoneticPr fontId="3"/>
  </si>
  <si>
    <t>建設利息</t>
    <rPh sb="0" eb="2">
      <t>ケンセツ</t>
    </rPh>
    <rPh sb="2" eb="4">
      <t>リソク</t>
    </rPh>
    <phoneticPr fontId="3"/>
  </si>
  <si>
    <t>職員給与費</t>
    <rPh sb="0" eb="2">
      <t>ショクイン</t>
    </rPh>
    <rPh sb="2" eb="5">
      <t>キュウヨヒ</t>
    </rPh>
    <phoneticPr fontId="3"/>
  </si>
  <si>
    <t>　　ア．建設改良費</t>
    <rPh sb="4" eb="6">
      <t>ケンセツ</t>
    </rPh>
    <rPh sb="6" eb="9">
      <t>カイリョウヒ</t>
    </rPh>
    <phoneticPr fontId="3"/>
  </si>
  <si>
    <t>（２）資　本　的　支　出　　　　　 　(I)</t>
    <rPh sb="3" eb="8">
      <t>シホンテキ</t>
    </rPh>
    <rPh sb="9" eb="12">
      <t>シシュツ</t>
    </rPh>
    <phoneticPr fontId="3"/>
  </si>
  <si>
    <t>　　ケ．その他</t>
    <rPh sb="6" eb="7">
      <t>タ</t>
    </rPh>
    <phoneticPr fontId="3"/>
  </si>
  <si>
    <t>　　ク．工事負担金</t>
    <rPh sb="4" eb="6">
      <t>コウジ</t>
    </rPh>
    <rPh sb="6" eb="9">
      <t>フタンキン</t>
    </rPh>
    <phoneticPr fontId="3"/>
  </si>
  <si>
    <t>　　キ．都道府県補助金</t>
    <rPh sb="4" eb="8">
      <t>トドウフケン</t>
    </rPh>
    <rPh sb="8" eb="11">
      <t>ホジョキン</t>
    </rPh>
    <phoneticPr fontId="3"/>
  </si>
  <si>
    <t>　　カ．国庫補助金</t>
    <rPh sb="4" eb="6">
      <t>コッコ</t>
    </rPh>
    <rPh sb="6" eb="9">
      <t>ホジョキン</t>
    </rPh>
    <phoneticPr fontId="3"/>
  </si>
  <si>
    <t>　　オ．固定資産売却代金</t>
    <rPh sb="4" eb="8">
      <t>コテイシサン</t>
    </rPh>
    <rPh sb="8" eb="10">
      <t>バイキャク</t>
    </rPh>
    <rPh sb="10" eb="12">
      <t>ダイキン</t>
    </rPh>
    <phoneticPr fontId="3"/>
  </si>
  <si>
    <t>　　エ．他会計借入金</t>
    <rPh sb="4" eb="7">
      <t>タカイケイ</t>
    </rPh>
    <rPh sb="7" eb="10">
      <t>カリイレキン</t>
    </rPh>
    <phoneticPr fontId="3"/>
  </si>
  <si>
    <t>　　ウ．他会計補助金</t>
    <rPh sb="4" eb="7">
      <t>タカイケイ</t>
    </rPh>
    <rPh sb="7" eb="10">
      <t>ホジョキン</t>
    </rPh>
    <phoneticPr fontId="3"/>
  </si>
  <si>
    <t>　　イ．他会計出資金</t>
    <rPh sb="4" eb="5">
      <t>タ</t>
    </rPh>
    <rPh sb="5" eb="7">
      <t>カイケイ</t>
    </rPh>
    <rPh sb="7" eb="10">
      <t>シュッシキン</t>
    </rPh>
    <phoneticPr fontId="3"/>
  </si>
  <si>
    <t>　　ア．地方債</t>
    <rPh sb="4" eb="7">
      <t>チホウサイ</t>
    </rPh>
    <phoneticPr fontId="3"/>
  </si>
  <si>
    <t>（１）資　本　的　収　入　　　　　　 (H)</t>
    <rPh sb="3" eb="8">
      <t>シホンテキ</t>
    </rPh>
    <rPh sb="9" eb="10">
      <t>シュウシ</t>
    </rPh>
    <rPh sb="11" eb="12">
      <t>ニュウ</t>
    </rPh>
    <phoneticPr fontId="3"/>
  </si>
  <si>
    <t>資　　本　　的　　収　　支</t>
    <rPh sb="0" eb="1">
      <t>シ</t>
    </rPh>
    <rPh sb="3" eb="4">
      <t>ホン</t>
    </rPh>
    <rPh sb="6" eb="7">
      <t>マト</t>
    </rPh>
    <rPh sb="9" eb="10">
      <t>オサム</t>
    </rPh>
    <rPh sb="12" eb="13">
      <t>ササ</t>
    </rPh>
    <phoneticPr fontId="3"/>
  </si>
  <si>
    <t>（３）収　支　差　引　　　(A)-(D)　　(G)</t>
    <rPh sb="3" eb="4">
      <t>シュウエキ</t>
    </rPh>
    <rPh sb="5" eb="6">
      <t>シ</t>
    </rPh>
    <rPh sb="7" eb="10">
      <t>サシヒキ</t>
    </rPh>
    <phoneticPr fontId="3"/>
  </si>
  <si>
    <t>　　（イ）その他</t>
    <rPh sb="7" eb="8">
      <t>タ</t>
    </rPh>
    <phoneticPr fontId="3"/>
  </si>
  <si>
    <t>　　　ⅱ一時借入金利息</t>
    <rPh sb="4" eb="6">
      <t>イチジ</t>
    </rPh>
    <rPh sb="6" eb="9">
      <t>カリイレキン</t>
    </rPh>
    <rPh sb="9" eb="11">
      <t>リソク</t>
    </rPh>
    <phoneticPr fontId="3"/>
  </si>
  <si>
    <t>　　　ⅰ地方債利息</t>
    <rPh sb="4" eb="7">
      <t>チホウサイ</t>
    </rPh>
    <rPh sb="7" eb="9">
      <t>リソク</t>
    </rPh>
    <phoneticPr fontId="3"/>
  </si>
  <si>
    <t>　　（ア）支払利息</t>
    <rPh sb="5" eb="7">
      <t>シハライ</t>
    </rPh>
    <rPh sb="7" eb="9">
      <t>リソク</t>
    </rPh>
    <phoneticPr fontId="3"/>
  </si>
  <si>
    <t>　　イ．営業外費用　　　　　　　　　 (F)</t>
    <rPh sb="4" eb="7">
      <t>エイギョウガイ</t>
    </rPh>
    <rPh sb="7" eb="9">
      <t>ヒヨウ</t>
    </rPh>
    <phoneticPr fontId="3"/>
  </si>
  <si>
    <t>　　（ウ）その他</t>
    <rPh sb="7" eb="8">
      <t>タ</t>
    </rPh>
    <phoneticPr fontId="3"/>
  </si>
  <si>
    <t>　　（イ）受託工事費</t>
    <rPh sb="5" eb="7">
      <t>ジュタク</t>
    </rPh>
    <rPh sb="7" eb="10">
      <t>コウジヒ</t>
    </rPh>
    <phoneticPr fontId="3"/>
  </si>
  <si>
    <t>　　（ア）職員給与費</t>
    <rPh sb="5" eb="7">
      <t>ショクイン</t>
    </rPh>
    <rPh sb="7" eb="10">
      <t>キュウヨヒ</t>
    </rPh>
    <phoneticPr fontId="3"/>
  </si>
  <si>
    <t>　　ア．営業費用　　　　　　　　　　 (E)</t>
    <rPh sb="4" eb="6">
      <t>エイギョウ</t>
    </rPh>
    <rPh sb="6" eb="8">
      <t>ヒヨウ</t>
    </rPh>
    <phoneticPr fontId="3"/>
  </si>
  <si>
    <t>（２）総　費　用　　　　　(E)+(F)    (D)</t>
    <rPh sb="3" eb="4">
      <t>ソウ</t>
    </rPh>
    <rPh sb="5" eb="8">
      <t>ヒヨウ</t>
    </rPh>
    <phoneticPr fontId="3"/>
  </si>
  <si>
    <t>　　（ア）他会計繰入金</t>
    <rPh sb="5" eb="6">
      <t>タ</t>
    </rPh>
    <rPh sb="6" eb="8">
      <t>カイケイ</t>
    </rPh>
    <rPh sb="8" eb="11">
      <t>クリイレキン</t>
    </rPh>
    <phoneticPr fontId="3"/>
  </si>
  <si>
    <t>　　（イ）都道府県補助金</t>
    <rPh sb="5" eb="9">
      <t>トドウフケン</t>
    </rPh>
    <rPh sb="9" eb="12">
      <t>ホジョキン</t>
    </rPh>
    <phoneticPr fontId="3"/>
  </si>
  <si>
    <t>　　（ア）国庫補助金</t>
    <rPh sb="5" eb="7">
      <t>コッコ</t>
    </rPh>
    <rPh sb="7" eb="10">
      <t>ホジョキン</t>
    </rPh>
    <phoneticPr fontId="3"/>
  </si>
  <si>
    <t>　　イ．営業外収益　　　　　　　　　（C）</t>
    <rPh sb="4" eb="7">
      <t>エイギョウガイ</t>
    </rPh>
    <rPh sb="7" eb="9">
      <t>シュウエキ</t>
    </rPh>
    <phoneticPr fontId="3"/>
  </si>
  <si>
    <t>　　（イ）受託工事収益</t>
    <rPh sb="5" eb="7">
      <t>ジュタク</t>
    </rPh>
    <rPh sb="7" eb="9">
      <t>コウジ</t>
    </rPh>
    <rPh sb="9" eb="11">
      <t>シュウエキ</t>
    </rPh>
    <phoneticPr fontId="3"/>
  </si>
  <si>
    <t>　　（ア）料金収入</t>
    <rPh sb="5" eb="7">
      <t>リョウキン</t>
    </rPh>
    <rPh sb="7" eb="9">
      <t>シュウニュウ</t>
    </rPh>
    <phoneticPr fontId="3"/>
  </si>
  <si>
    <t>　　ア．営業収益　　　　　　　　　　（B)</t>
    <rPh sb="4" eb="6">
      <t>エイギョウ</t>
    </rPh>
    <rPh sb="6" eb="8">
      <t>シュウエキ</t>
    </rPh>
    <phoneticPr fontId="3"/>
  </si>
  <si>
    <t>（１）総　収　益　　　　　(B)+(C)　　(A)</t>
    <rPh sb="3" eb="8">
      <t>ソウシュウエキ</t>
    </rPh>
    <phoneticPr fontId="3"/>
  </si>
  <si>
    <t>収　　益　　的　　収　　支</t>
    <rPh sb="0" eb="1">
      <t>オサム</t>
    </rPh>
    <rPh sb="3" eb="4">
      <t>エキ</t>
    </rPh>
    <rPh sb="6" eb="7">
      <t>マト</t>
    </rPh>
    <rPh sb="9" eb="10">
      <t>オサム</t>
    </rPh>
    <rPh sb="12" eb="13">
      <t>ササ</t>
    </rPh>
    <phoneticPr fontId="3"/>
  </si>
  <si>
    <t>その２　決算概況</t>
    <rPh sb="4" eb="6">
      <t>ケッサン</t>
    </rPh>
    <rPh sb="6" eb="8">
      <t>ガイキョウ</t>
    </rPh>
    <phoneticPr fontId="3"/>
  </si>
  <si>
    <t>080</t>
    <phoneticPr fontId="3"/>
  </si>
  <si>
    <t>02</t>
    <phoneticPr fontId="3"/>
  </si>
  <si>
    <t>その他 （円)(税込み)</t>
    <rPh sb="2" eb="3">
      <t>タ</t>
    </rPh>
    <rPh sb="5" eb="6">
      <t>エン</t>
    </rPh>
    <phoneticPr fontId="3"/>
  </si>
  <si>
    <t xml:space="preserve"> 仔牛    （円)(税込み)　　　</t>
    <rPh sb="1" eb="3">
      <t>コウシ</t>
    </rPh>
    <rPh sb="8" eb="9">
      <t>エン</t>
    </rPh>
    <phoneticPr fontId="3"/>
  </si>
  <si>
    <t xml:space="preserve"> 豚    （円)(税込み)</t>
    <rPh sb="1" eb="2">
      <t>ブタ</t>
    </rPh>
    <rPh sb="7" eb="8">
      <t>エン</t>
    </rPh>
    <phoneticPr fontId="3"/>
  </si>
  <si>
    <t xml:space="preserve"> 馬　　（円)(税込み)　　　</t>
    <rPh sb="1" eb="2">
      <t>ウマ</t>
    </rPh>
    <rPh sb="5" eb="6">
      <t>エン</t>
    </rPh>
    <phoneticPr fontId="3"/>
  </si>
  <si>
    <t xml:space="preserve"> 牛　　（円)(税込み）</t>
    <rPh sb="1" eb="2">
      <t>ウシ</t>
    </rPh>
    <rPh sb="5" eb="6">
      <t>エン</t>
    </rPh>
    <rPh sb="8" eb="10">
      <t>ゼイコ</t>
    </rPh>
    <phoneticPr fontId="3"/>
  </si>
  <si>
    <t>冷蔵室使用料</t>
    <rPh sb="0" eb="3">
      <t>レイゾウシツ</t>
    </rPh>
    <rPh sb="3" eb="6">
      <t>シヨウリョウ</t>
    </rPh>
    <phoneticPr fontId="3"/>
  </si>
  <si>
    <t>と殺解体料</t>
    <rPh sb="1" eb="2">
      <t>サツ</t>
    </rPh>
    <rPh sb="2" eb="4">
      <t>カイタイ</t>
    </rPh>
    <rPh sb="4" eb="5">
      <t>リョウ</t>
    </rPh>
    <phoneticPr fontId="3"/>
  </si>
  <si>
    <t>と畜場使用料</t>
    <rPh sb="1" eb="2">
      <t>チク</t>
    </rPh>
    <rPh sb="2" eb="3">
      <t>ジョウ</t>
    </rPh>
    <rPh sb="3" eb="6">
      <t>シヨウリョウ</t>
    </rPh>
    <phoneticPr fontId="3"/>
  </si>
  <si>
    <t>料金（一頭当たり）</t>
    <rPh sb="0" eb="2">
      <t>リョウキン</t>
    </rPh>
    <rPh sb="3" eb="5">
      <t>イットウ</t>
    </rPh>
    <rPh sb="5" eb="6">
      <t>ア</t>
    </rPh>
    <phoneticPr fontId="3"/>
  </si>
  <si>
    <t>１日平均処理数（頭）</t>
    <rPh sb="1" eb="2">
      <t>ニチ</t>
    </rPh>
    <rPh sb="2" eb="4">
      <t>ヘイキン</t>
    </rPh>
    <rPh sb="4" eb="6">
      <t>ショリ</t>
    </rPh>
    <rPh sb="6" eb="7">
      <t>スウ</t>
    </rPh>
    <rPh sb="8" eb="9">
      <t>アタマ</t>
    </rPh>
    <phoneticPr fontId="3"/>
  </si>
  <si>
    <t xml:space="preserve"> 計    （頭）</t>
    <rPh sb="1" eb="2">
      <t>ケイ</t>
    </rPh>
    <rPh sb="7" eb="8">
      <t>アタマ</t>
    </rPh>
    <phoneticPr fontId="3"/>
  </si>
  <si>
    <t>その他 （頭)</t>
    <rPh sb="2" eb="3">
      <t>タ</t>
    </rPh>
    <rPh sb="5" eb="6">
      <t>トウ</t>
    </rPh>
    <phoneticPr fontId="3"/>
  </si>
  <si>
    <t xml:space="preserve"> 仔牛    （頭)　　　</t>
    <rPh sb="1" eb="3">
      <t>コウシ</t>
    </rPh>
    <rPh sb="8" eb="9">
      <t>トウ</t>
    </rPh>
    <phoneticPr fontId="3"/>
  </si>
  <si>
    <t xml:space="preserve"> 豚    （頭)</t>
    <rPh sb="1" eb="2">
      <t>ブタ</t>
    </rPh>
    <rPh sb="7" eb="8">
      <t>トウ</t>
    </rPh>
    <phoneticPr fontId="3"/>
  </si>
  <si>
    <t xml:space="preserve"> 馬　　（頭)　　　</t>
    <rPh sb="1" eb="2">
      <t>ウマ</t>
    </rPh>
    <rPh sb="5" eb="6">
      <t>トウ</t>
    </rPh>
    <phoneticPr fontId="3"/>
  </si>
  <si>
    <t xml:space="preserve"> 牛　　（頭)</t>
    <rPh sb="1" eb="2">
      <t>ウシ</t>
    </rPh>
    <rPh sb="5" eb="6">
      <t>トウ</t>
    </rPh>
    <phoneticPr fontId="3"/>
  </si>
  <si>
    <t>年間処理実績</t>
    <rPh sb="0" eb="2">
      <t>ネンカン</t>
    </rPh>
    <rPh sb="2" eb="4">
      <t>ショリ</t>
    </rPh>
    <rPh sb="4" eb="6">
      <t>ジッセキ</t>
    </rPh>
    <phoneticPr fontId="3"/>
  </si>
  <si>
    <r>
      <t>施設面積（ｍ</t>
    </r>
    <r>
      <rPr>
        <vertAlign val="superscript"/>
        <sz val="12"/>
        <rFont val="ＭＳ Ｐ明朝"/>
        <family val="1"/>
        <charset val="128"/>
      </rPr>
      <t>２</t>
    </r>
    <r>
      <rPr>
        <sz val="12"/>
        <rFont val="ＭＳ Ｐ明朝"/>
        <family val="1"/>
        <charset val="128"/>
      </rPr>
      <t>）</t>
    </r>
    <rPh sb="0" eb="2">
      <t>シセツ</t>
    </rPh>
    <rPh sb="2" eb="4">
      <t>メンセキ</t>
    </rPh>
    <phoneticPr fontId="3"/>
  </si>
  <si>
    <t>事業規模</t>
    <rPh sb="0" eb="2">
      <t>ジギョウ</t>
    </rPh>
    <rPh sb="2" eb="4">
      <t>キボ</t>
    </rPh>
    <phoneticPr fontId="3"/>
  </si>
  <si>
    <t>（５）と畜場事業</t>
    <rPh sb="4" eb="5">
      <t>チク</t>
    </rPh>
    <rPh sb="5" eb="6">
      <t>ジョウ</t>
    </rPh>
    <rPh sb="6" eb="8">
      <t>ジギョウ</t>
    </rPh>
    <phoneticPr fontId="3"/>
  </si>
  <si>
    <t>前年度からの繰越金　　　　　　　　 　(N)</t>
    <rPh sb="0" eb="3">
      <t>ゼンネンド</t>
    </rPh>
    <rPh sb="6" eb="9">
      <t>クリコシキン</t>
    </rPh>
    <phoneticPr fontId="3"/>
  </si>
  <si>
    <t>府補助金</t>
    <rPh sb="0" eb="1">
      <t>トドウフケン</t>
    </rPh>
    <rPh sb="1" eb="4">
      <t>ホジョキン</t>
    </rPh>
    <phoneticPr fontId="3"/>
  </si>
  <si>
    <t>建設改良費の内訳</t>
    <rPh sb="0" eb="2">
      <t>ケンセツ</t>
    </rPh>
    <rPh sb="2" eb="4">
      <t>カイリョウ</t>
    </rPh>
    <rPh sb="4" eb="5">
      <t>ヒ</t>
    </rPh>
    <rPh sb="6" eb="8">
      <t>ウチワケ</t>
    </rPh>
    <phoneticPr fontId="3"/>
  </si>
  <si>
    <t>　　キ．府補助金</t>
    <rPh sb="4" eb="5">
      <t>トドウフケン</t>
    </rPh>
    <rPh sb="5" eb="8">
      <t>ホジョキン</t>
    </rPh>
    <phoneticPr fontId="3"/>
  </si>
  <si>
    <t>　　（エ）その他</t>
    <rPh sb="7" eb="8">
      <t>タ</t>
    </rPh>
    <phoneticPr fontId="3"/>
  </si>
  <si>
    <t>　　（ウ）他会計繰入金</t>
    <rPh sb="5" eb="6">
      <t>タ</t>
    </rPh>
    <rPh sb="6" eb="8">
      <t>カイケイ</t>
    </rPh>
    <rPh sb="8" eb="11">
      <t>クリイレキン</t>
    </rPh>
    <phoneticPr fontId="3"/>
  </si>
  <si>
    <t>　　（イ）府補助金</t>
    <rPh sb="5" eb="6">
      <t>トドウフケン</t>
    </rPh>
    <rPh sb="6" eb="9">
      <t>ホジョキン</t>
    </rPh>
    <phoneticPr fontId="3"/>
  </si>
  <si>
    <t>100</t>
    <phoneticPr fontId="3"/>
  </si>
  <si>
    <t>事業開始年月日 (2140506→T14.5.6)</t>
    <rPh sb="0" eb="2">
      <t>ジギョウ</t>
    </rPh>
    <rPh sb="2" eb="4">
      <t>カイシ</t>
    </rPh>
    <rPh sb="4" eb="7">
      <t>ネンガッピ</t>
    </rPh>
    <phoneticPr fontId="3"/>
  </si>
  <si>
    <t>02</t>
    <phoneticPr fontId="3"/>
  </si>
  <si>
    <t>第２種</t>
    <rPh sb="0" eb="1">
      <t>ダイ</t>
    </rPh>
    <rPh sb="2" eb="3">
      <t>シュ</t>
    </rPh>
    <phoneticPr fontId="3"/>
  </si>
  <si>
    <t>第１種</t>
    <rPh sb="0" eb="1">
      <t>ダイ</t>
    </rPh>
    <rPh sb="2" eb="3">
      <t>シュ</t>
    </rPh>
    <phoneticPr fontId="3"/>
  </si>
  <si>
    <t>関連事業者（人）</t>
    <rPh sb="0" eb="2">
      <t>カンレン</t>
    </rPh>
    <rPh sb="2" eb="5">
      <t>ジギョウシャ</t>
    </rPh>
    <rPh sb="6" eb="7">
      <t>ニン</t>
    </rPh>
    <phoneticPr fontId="3"/>
  </si>
  <si>
    <t>食肉等</t>
    <rPh sb="0" eb="2">
      <t>ショクニク</t>
    </rPh>
    <rPh sb="2" eb="3">
      <t>トウ</t>
    </rPh>
    <phoneticPr fontId="3"/>
  </si>
  <si>
    <t>水産物</t>
    <rPh sb="0" eb="3">
      <t>スイサンブツ</t>
    </rPh>
    <phoneticPr fontId="3"/>
  </si>
  <si>
    <t>青果物</t>
    <rPh sb="0" eb="3">
      <t>セイカブツ</t>
    </rPh>
    <phoneticPr fontId="3"/>
  </si>
  <si>
    <t>売買参加人（人）</t>
    <rPh sb="0" eb="2">
      <t>バイバイ</t>
    </rPh>
    <rPh sb="2" eb="4">
      <t>サンカ</t>
    </rPh>
    <rPh sb="4" eb="5">
      <t>ニン</t>
    </rPh>
    <rPh sb="6" eb="7">
      <t>ニン</t>
    </rPh>
    <phoneticPr fontId="3"/>
  </si>
  <si>
    <t>仲卸業者（社）</t>
    <rPh sb="0" eb="1">
      <t>ナカ</t>
    </rPh>
    <rPh sb="1" eb="2">
      <t>オロシ</t>
    </rPh>
    <rPh sb="2" eb="4">
      <t>ギョウシャ</t>
    </rPh>
    <rPh sb="5" eb="6">
      <t>シャ</t>
    </rPh>
    <phoneticPr fontId="3"/>
  </si>
  <si>
    <t>卸売業者（社）</t>
    <rPh sb="0" eb="1">
      <t>オロシ</t>
    </rPh>
    <rPh sb="1" eb="2">
      <t>ウ</t>
    </rPh>
    <rPh sb="2" eb="4">
      <t>ギョウシャ</t>
    </rPh>
    <rPh sb="5" eb="6">
      <t>シャ</t>
    </rPh>
    <phoneticPr fontId="3"/>
  </si>
  <si>
    <t>市場関係業者</t>
    <rPh sb="0" eb="2">
      <t>イチバ</t>
    </rPh>
    <rPh sb="2" eb="4">
      <t>カンケイ</t>
    </rPh>
    <rPh sb="4" eb="6">
      <t>ギョウシャ</t>
    </rPh>
    <phoneticPr fontId="3"/>
  </si>
  <si>
    <t>実質施設使用料改定率（％）</t>
    <rPh sb="0" eb="2">
      <t>ジッシツ</t>
    </rPh>
    <rPh sb="2" eb="4">
      <t>シセツ</t>
    </rPh>
    <rPh sb="4" eb="7">
      <t>シヨウリョウ</t>
    </rPh>
    <rPh sb="7" eb="10">
      <t>カイテイリツ</t>
    </rPh>
    <phoneticPr fontId="3"/>
  </si>
  <si>
    <t>駐車場</t>
    <rPh sb="0" eb="3">
      <t>チュウシャジョウ</t>
    </rPh>
    <phoneticPr fontId="3"/>
  </si>
  <si>
    <t>関連業者事務所</t>
    <rPh sb="0" eb="2">
      <t>カンレン</t>
    </rPh>
    <rPh sb="2" eb="4">
      <t>ギョウシャ</t>
    </rPh>
    <rPh sb="4" eb="7">
      <t>ジムショ</t>
    </rPh>
    <phoneticPr fontId="3"/>
  </si>
  <si>
    <t>関連商品売場</t>
    <rPh sb="0" eb="2">
      <t>カンレン</t>
    </rPh>
    <rPh sb="2" eb="4">
      <t>ショウヒン</t>
    </rPh>
    <rPh sb="4" eb="5">
      <t>ウ</t>
    </rPh>
    <rPh sb="5" eb="6">
      <t>バ</t>
    </rPh>
    <phoneticPr fontId="3"/>
  </si>
  <si>
    <t>加工設備</t>
    <rPh sb="0" eb="2">
      <t>カコウ</t>
    </rPh>
    <rPh sb="2" eb="4">
      <t>セツビ</t>
    </rPh>
    <phoneticPr fontId="3"/>
  </si>
  <si>
    <t>冷蔵庫</t>
    <rPh sb="0" eb="3">
      <t>レイゾウコ</t>
    </rPh>
    <phoneticPr fontId="3"/>
  </si>
  <si>
    <t>買荷保管積込所</t>
    <rPh sb="0" eb="1">
      <t>カ</t>
    </rPh>
    <rPh sb="1" eb="2">
      <t>ニ</t>
    </rPh>
    <rPh sb="2" eb="4">
      <t>ホカン</t>
    </rPh>
    <rPh sb="4" eb="5">
      <t>ツ</t>
    </rPh>
    <rPh sb="5" eb="6">
      <t>コ</t>
    </rPh>
    <rPh sb="6" eb="7">
      <t>ショ</t>
    </rPh>
    <phoneticPr fontId="3"/>
  </si>
  <si>
    <t>仲卸売場</t>
    <rPh sb="0" eb="1">
      <t>ナカ</t>
    </rPh>
    <rPh sb="1" eb="2">
      <t>オロシ</t>
    </rPh>
    <rPh sb="2" eb="3">
      <t>ウ</t>
    </rPh>
    <rPh sb="3" eb="4">
      <t>バ</t>
    </rPh>
    <phoneticPr fontId="3"/>
  </si>
  <si>
    <t>卸売場</t>
    <rPh sb="0" eb="1">
      <t>オロシ</t>
    </rPh>
    <rPh sb="1" eb="2">
      <t>ウ</t>
    </rPh>
    <rPh sb="2" eb="3">
      <t>バ</t>
    </rPh>
    <phoneticPr fontId="3"/>
  </si>
  <si>
    <t>施設使用料
（１㎡当たり１ヶ月）
（税込）（円）</t>
    <rPh sb="0" eb="2">
      <t>シセツ</t>
    </rPh>
    <rPh sb="2" eb="5">
      <t>シヨウリョウ</t>
    </rPh>
    <rPh sb="9" eb="10">
      <t>ア</t>
    </rPh>
    <rPh sb="14" eb="15">
      <t>ゲツ</t>
    </rPh>
    <rPh sb="18" eb="20">
      <t>ゼイコ</t>
    </rPh>
    <rPh sb="22" eb="23">
      <t>エン</t>
    </rPh>
    <phoneticPr fontId="3"/>
  </si>
  <si>
    <t>食肉</t>
    <rPh sb="0" eb="2">
      <t>ショクニク</t>
    </rPh>
    <phoneticPr fontId="3"/>
  </si>
  <si>
    <t>売上高割使用料（％）</t>
    <rPh sb="0" eb="3">
      <t>ウリアゲダカ</t>
    </rPh>
    <rPh sb="3" eb="4">
      <t>ワ</t>
    </rPh>
    <rPh sb="4" eb="7">
      <t>シヨウリョウ</t>
    </rPh>
    <phoneticPr fontId="3"/>
  </si>
  <si>
    <t>施設使用料</t>
    <rPh sb="0" eb="2">
      <t>シセツ</t>
    </rPh>
    <rPh sb="2" eb="5">
      <t>シヨウリョウ</t>
    </rPh>
    <phoneticPr fontId="3"/>
  </si>
  <si>
    <t>売上高割使用料</t>
    <rPh sb="0" eb="3">
      <t>ウリアゲダカ</t>
    </rPh>
    <rPh sb="3" eb="4">
      <t>ワ</t>
    </rPh>
    <rPh sb="4" eb="7">
      <t>シヨウリョウ</t>
    </rPh>
    <phoneticPr fontId="3"/>
  </si>
  <si>
    <t>現行料金実施年月日</t>
    <rPh sb="0" eb="2">
      <t>ゲンコウ</t>
    </rPh>
    <rPh sb="2" eb="4">
      <t>リョウキン</t>
    </rPh>
    <rPh sb="4" eb="6">
      <t>ジッシ</t>
    </rPh>
    <rPh sb="6" eb="9">
      <t>ネンガッピ</t>
    </rPh>
    <phoneticPr fontId="3"/>
  </si>
  <si>
    <t>料    金</t>
    <rPh sb="0" eb="6">
      <t>リョウキン</t>
    </rPh>
    <phoneticPr fontId="3"/>
  </si>
  <si>
    <t>売上高（百万円）</t>
    <rPh sb="0" eb="3">
      <t>ウリアゲダカ</t>
    </rPh>
    <rPh sb="4" eb="5">
      <t>ヒャク</t>
    </rPh>
    <rPh sb="5" eb="7">
      <t>マンエン</t>
    </rPh>
    <phoneticPr fontId="3"/>
  </si>
  <si>
    <t>取扱高（ｔ）</t>
    <rPh sb="0" eb="2">
      <t>トリアツカ</t>
    </rPh>
    <rPh sb="2" eb="3">
      <t>タカ</t>
    </rPh>
    <phoneticPr fontId="3"/>
  </si>
  <si>
    <t>肉類・鳥類・卵類</t>
    <rPh sb="0" eb="2">
      <t>ニクルイ</t>
    </rPh>
    <rPh sb="3" eb="5">
      <t>チョウルイ</t>
    </rPh>
    <rPh sb="6" eb="7">
      <t>ラン</t>
    </rPh>
    <rPh sb="7" eb="8">
      <t>ルイ</t>
    </rPh>
    <phoneticPr fontId="3"/>
  </si>
  <si>
    <t>果実</t>
    <rPh sb="0" eb="2">
      <t>カジツ</t>
    </rPh>
    <phoneticPr fontId="3"/>
  </si>
  <si>
    <t>野菜</t>
    <rPh sb="0" eb="2">
      <t>ヤサイ</t>
    </rPh>
    <phoneticPr fontId="3"/>
  </si>
  <si>
    <t>年間取扱高及び
売上高</t>
    <rPh sb="0" eb="2">
      <t>ネンカン</t>
    </rPh>
    <rPh sb="2" eb="5">
      <t>トリアツカイダカ</t>
    </rPh>
    <rPh sb="5" eb="6">
      <t>オヨ</t>
    </rPh>
    <rPh sb="8" eb="9">
      <t>ウ</t>
    </rPh>
    <rPh sb="9" eb="10">
      <t>ア</t>
    </rPh>
    <rPh sb="10" eb="11">
      <t>ダカ</t>
    </rPh>
    <phoneticPr fontId="3"/>
  </si>
  <si>
    <t>料金徴収総面積（㎡）</t>
    <rPh sb="0" eb="2">
      <t>リョウキン</t>
    </rPh>
    <rPh sb="2" eb="4">
      <t>チョウシュウ</t>
    </rPh>
    <rPh sb="4" eb="5">
      <t>ソウ</t>
    </rPh>
    <rPh sb="5" eb="7">
      <t>メンセキ</t>
    </rPh>
    <phoneticPr fontId="3"/>
  </si>
  <si>
    <t>管理事務所</t>
    <rPh sb="0" eb="2">
      <t>カンリ</t>
    </rPh>
    <rPh sb="2" eb="5">
      <t>ジムショ</t>
    </rPh>
    <phoneticPr fontId="3"/>
  </si>
  <si>
    <t>卸売場</t>
    <rPh sb="0" eb="2">
      <t>オロシウ</t>
    </rPh>
    <rPh sb="2" eb="3">
      <t>バ</t>
    </rPh>
    <phoneticPr fontId="3"/>
  </si>
  <si>
    <t>延床面積</t>
    <rPh sb="0" eb="1">
      <t>ノ</t>
    </rPh>
    <rPh sb="1" eb="4">
      <t>ユカメンセキ</t>
    </rPh>
    <phoneticPr fontId="3"/>
  </si>
  <si>
    <t>敷地面積</t>
    <rPh sb="0" eb="2">
      <t>シキチ</t>
    </rPh>
    <rPh sb="2" eb="4">
      <t>メンセキ</t>
    </rPh>
    <phoneticPr fontId="3"/>
  </si>
  <si>
    <t>施
設
面
積
(㎡)</t>
    <rPh sb="0" eb="3">
      <t>シセツ</t>
    </rPh>
    <rPh sb="4" eb="7">
      <t>メンセキ</t>
    </rPh>
    <phoneticPr fontId="3"/>
  </si>
  <si>
    <t>（４） 市場事業</t>
    <rPh sb="4" eb="6">
      <t>イチバ</t>
    </rPh>
    <rPh sb="6" eb="8">
      <t>ジギョウ</t>
    </rPh>
    <phoneticPr fontId="3"/>
  </si>
  <si>
    <t>　　　　　うち売上高割使用料</t>
    <rPh sb="7" eb="9">
      <t>ウリアゲ</t>
    </rPh>
    <rPh sb="9" eb="10">
      <t>タカ</t>
    </rPh>
    <rPh sb="10" eb="11">
      <t>ワ</t>
    </rPh>
    <rPh sb="11" eb="14">
      <t>シヨウリョウ</t>
    </rPh>
    <phoneticPr fontId="3"/>
  </si>
  <si>
    <t>基準外繰入金合計</t>
    <rPh sb="0" eb="2">
      <t>キジュン</t>
    </rPh>
    <rPh sb="2" eb="3">
      <t>ガイ</t>
    </rPh>
    <rPh sb="3" eb="5">
      <t>クリイレ</t>
    </rPh>
    <rPh sb="5" eb="6">
      <t>キン</t>
    </rPh>
    <rPh sb="6" eb="8">
      <t>ゴウケイ</t>
    </rPh>
    <phoneticPr fontId="3"/>
  </si>
  <si>
    <t>繰出基準等に基づくもの</t>
    <rPh sb="0" eb="2">
      <t>クリダシ</t>
    </rPh>
    <rPh sb="2" eb="4">
      <t>キジュン</t>
    </rPh>
    <rPh sb="4" eb="5">
      <t>トウ</t>
    </rPh>
    <rPh sb="6" eb="7">
      <t>モト</t>
    </rPh>
    <phoneticPr fontId="3"/>
  </si>
  <si>
    <t>資本勘定
他会計借入金</t>
    <rPh sb="0" eb="2">
      <t>シホン</t>
    </rPh>
    <rPh sb="2" eb="4">
      <t>カンジョウ</t>
    </rPh>
    <rPh sb="5" eb="8">
      <t>タカイケイ</t>
    </rPh>
    <rPh sb="8" eb="10">
      <t>カリイレ</t>
    </rPh>
    <rPh sb="10" eb="11">
      <t>キン</t>
    </rPh>
    <phoneticPr fontId="3"/>
  </si>
  <si>
    <t>収益勘定
他会計借入金</t>
    <rPh sb="0" eb="2">
      <t>シュウエキ</t>
    </rPh>
    <rPh sb="2" eb="4">
      <t>カンジョウ</t>
    </rPh>
    <rPh sb="5" eb="8">
      <t>タカイケイ</t>
    </rPh>
    <rPh sb="8" eb="10">
      <t>カリイレ</t>
    </rPh>
    <rPh sb="10" eb="11">
      <t>キン</t>
    </rPh>
    <phoneticPr fontId="3"/>
  </si>
  <si>
    <t>合　　　　計</t>
    <rPh sb="0" eb="6">
      <t>ゴウケイ</t>
    </rPh>
    <phoneticPr fontId="3"/>
  </si>
  <si>
    <t>他会計補助金</t>
    <rPh sb="0" eb="3">
      <t>タカイケイ</t>
    </rPh>
    <rPh sb="3" eb="6">
      <t>ホジョキン</t>
    </rPh>
    <phoneticPr fontId="3"/>
  </si>
  <si>
    <t>他会計出資金</t>
    <rPh sb="0" eb="3">
      <t>タカイケイ</t>
    </rPh>
    <rPh sb="3" eb="6">
      <t>シュッシキン</t>
    </rPh>
    <phoneticPr fontId="3"/>
  </si>
  <si>
    <t>資本勘定繰入金</t>
    <rPh sb="0" eb="2">
      <t>シホン</t>
    </rPh>
    <rPh sb="2" eb="4">
      <t>カンジョウ</t>
    </rPh>
    <rPh sb="4" eb="7">
      <t>クリイレキン</t>
    </rPh>
    <phoneticPr fontId="3"/>
  </si>
  <si>
    <t>他会計繰入金</t>
    <rPh sb="0" eb="3">
      <t>タカイケイ</t>
    </rPh>
    <rPh sb="3" eb="6">
      <t>クリイレキン</t>
    </rPh>
    <phoneticPr fontId="3"/>
  </si>
  <si>
    <t>収益勘定繰入金</t>
    <rPh sb="0" eb="2">
      <t>シュウエキ</t>
    </rPh>
    <rPh sb="2" eb="4">
      <t>カンジョウ</t>
    </rPh>
    <rPh sb="4" eb="7">
      <t>クリイレキン</t>
    </rPh>
    <phoneticPr fontId="3"/>
  </si>
  <si>
    <t>実繰入額が基準額を超える部分及び「その他」実繰入額</t>
    <rPh sb="0" eb="1">
      <t>ジツ</t>
    </rPh>
    <rPh sb="1" eb="4">
      <t>クリイレガク</t>
    </rPh>
    <rPh sb="5" eb="8">
      <t>キジュンガク</t>
    </rPh>
    <rPh sb="9" eb="10">
      <t>コ</t>
    </rPh>
    <rPh sb="12" eb="14">
      <t>ブブン</t>
    </rPh>
    <rPh sb="14" eb="15">
      <t>オヨ</t>
    </rPh>
    <rPh sb="19" eb="20">
      <t>タ</t>
    </rPh>
    <rPh sb="21" eb="22">
      <t>ジツ</t>
    </rPh>
    <rPh sb="22" eb="25">
      <t>クリイレガク</t>
    </rPh>
    <phoneticPr fontId="3"/>
  </si>
  <si>
    <t>繰　入　金　計</t>
    <rPh sb="0" eb="5">
      <t>クリイレキン</t>
    </rPh>
    <rPh sb="6" eb="7">
      <t>ケイ</t>
    </rPh>
    <phoneticPr fontId="3"/>
  </si>
  <si>
    <t>　その他</t>
    <rPh sb="3" eb="4">
      <t>タ</t>
    </rPh>
    <phoneticPr fontId="3"/>
  </si>
  <si>
    <t>　災害復旧費</t>
    <rPh sb="1" eb="3">
      <t>サイガイ</t>
    </rPh>
    <rPh sb="3" eb="5">
      <t>フッキュウ</t>
    </rPh>
    <rPh sb="5" eb="6">
      <t>ヒ</t>
    </rPh>
    <phoneticPr fontId="3"/>
  </si>
  <si>
    <t>　建設改良費（元金）</t>
    <rPh sb="1" eb="3">
      <t>ケンセツ</t>
    </rPh>
    <rPh sb="3" eb="6">
      <t>カイリョウヒ</t>
    </rPh>
    <rPh sb="7" eb="9">
      <t>ガンキン</t>
    </rPh>
    <phoneticPr fontId="3"/>
  </si>
  <si>
    <t>災害復旧費</t>
    <rPh sb="0" eb="2">
      <t>サイガイ</t>
    </rPh>
    <rPh sb="2" eb="4">
      <t>フッキュウ</t>
    </rPh>
    <rPh sb="4" eb="5">
      <t>ヒ</t>
    </rPh>
    <phoneticPr fontId="3"/>
  </si>
  <si>
    <t>建設改良費
（利息）</t>
    <rPh sb="0" eb="2">
      <t>ケンセツ</t>
    </rPh>
    <rPh sb="2" eb="5">
      <t>カイリョウヒ</t>
    </rPh>
    <rPh sb="7" eb="9">
      <t>リソク</t>
    </rPh>
    <phoneticPr fontId="3"/>
  </si>
  <si>
    <t>指導監督費等</t>
    <rPh sb="0" eb="2">
      <t>シドウ</t>
    </rPh>
    <rPh sb="2" eb="4">
      <t>カントク</t>
    </rPh>
    <rPh sb="4" eb="5">
      <t>ヒ</t>
    </rPh>
    <rPh sb="5" eb="6">
      <t>トウ</t>
    </rPh>
    <phoneticPr fontId="3"/>
  </si>
  <si>
    <t>他会計繰入金</t>
    <rPh sb="0" eb="3">
      <t>タカイケイ</t>
    </rPh>
    <rPh sb="3" eb="5">
      <t>クリイレ</t>
    </rPh>
    <rPh sb="5" eb="6">
      <t>キン</t>
    </rPh>
    <phoneticPr fontId="3"/>
  </si>
  <si>
    <t>営業外収益</t>
    <rPh sb="0" eb="3">
      <t>エイギョウガイ</t>
    </rPh>
    <rPh sb="3" eb="5">
      <t>シュウエキ</t>
    </rPh>
    <phoneticPr fontId="3"/>
  </si>
  <si>
    <t>その３　繰入金</t>
    <rPh sb="4" eb="7">
      <t>クリイレキン</t>
    </rPh>
    <phoneticPr fontId="3"/>
  </si>
  <si>
    <t>090</t>
    <phoneticPr fontId="3"/>
  </si>
  <si>
    <t>事業開始年月日 (3560601→S56.6.1)</t>
    <rPh sb="0" eb="2">
      <t>ジギョウ</t>
    </rPh>
    <rPh sb="2" eb="4">
      <t>カイシ</t>
    </rPh>
    <rPh sb="4" eb="7">
      <t>ネンガッピ</t>
    </rPh>
    <phoneticPr fontId="3"/>
  </si>
  <si>
    <t>02</t>
    <phoneticPr fontId="3"/>
  </si>
  <si>
    <t>周辺の地価(主たる用途)(円／㎡)</t>
    <rPh sb="0" eb="2">
      <t>シュウヘン</t>
    </rPh>
    <rPh sb="3" eb="5">
      <t>チカ</t>
    </rPh>
    <rPh sb="6" eb="7">
      <t>シュ</t>
    </rPh>
    <rPh sb="9" eb="11">
      <t>ヨウト</t>
    </rPh>
    <rPh sb="13" eb="14">
      <t>エン</t>
    </rPh>
    <phoneticPr fontId="3"/>
  </si>
  <si>
    <t>予納金等納付累計額（千円）</t>
    <rPh sb="0" eb="2">
      <t>ヨノウ</t>
    </rPh>
    <rPh sb="2" eb="3">
      <t>キン</t>
    </rPh>
    <rPh sb="3" eb="4">
      <t>トウ</t>
    </rPh>
    <rPh sb="4" eb="6">
      <t>ノウフ</t>
    </rPh>
    <rPh sb="6" eb="9">
      <t>ルイケイガク</t>
    </rPh>
    <rPh sb="10" eb="12">
      <t>センエン</t>
    </rPh>
    <phoneticPr fontId="3"/>
  </si>
  <si>
    <t>分納代金未収金残高（千円）</t>
    <rPh sb="0" eb="2">
      <t>ブンノウ</t>
    </rPh>
    <rPh sb="2" eb="4">
      <t>ダイキン</t>
    </rPh>
    <rPh sb="4" eb="7">
      <t>ミシュウキン</t>
    </rPh>
    <rPh sb="7" eb="9">
      <t>ザンダカ</t>
    </rPh>
    <rPh sb="10" eb="12">
      <t>センエン</t>
    </rPh>
    <phoneticPr fontId="3"/>
  </si>
  <si>
    <t>他会計繰入金累計額（千円）</t>
    <rPh sb="0" eb="3">
      <t>タカイケイ</t>
    </rPh>
    <rPh sb="3" eb="6">
      <t>クリイレキン</t>
    </rPh>
    <rPh sb="6" eb="9">
      <t>ルイケイガク</t>
    </rPh>
    <rPh sb="10" eb="12">
      <t>センエン</t>
    </rPh>
    <phoneticPr fontId="3"/>
  </si>
  <si>
    <t>他会計借入金残高（千円）</t>
    <rPh sb="0" eb="3">
      <t>タカイケイ</t>
    </rPh>
    <rPh sb="3" eb="6">
      <t>カリイレキン</t>
    </rPh>
    <rPh sb="6" eb="8">
      <t>ザンダカ</t>
    </rPh>
    <rPh sb="9" eb="11">
      <t>センエン</t>
    </rPh>
    <phoneticPr fontId="3"/>
  </si>
  <si>
    <t>地方債残高（千円）</t>
    <rPh sb="0" eb="3">
      <t>チホウサイ</t>
    </rPh>
    <rPh sb="3" eb="5">
      <t>ザンダカ</t>
    </rPh>
    <rPh sb="6" eb="8">
      <t>センエン</t>
    </rPh>
    <phoneticPr fontId="3"/>
  </si>
  <si>
    <t>未売却分（㎡）</t>
    <rPh sb="0" eb="1">
      <t>ミ</t>
    </rPh>
    <rPh sb="1" eb="4">
      <t>バイキャクブン</t>
    </rPh>
    <phoneticPr fontId="3"/>
  </si>
  <si>
    <t>売却済分（㎡）</t>
    <rPh sb="0" eb="2">
      <t>バイキャク</t>
    </rPh>
    <rPh sb="2" eb="3">
      <t>ス</t>
    </rPh>
    <rPh sb="3" eb="4">
      <t>ブン</t>
    </rPh>
    <phoneticPr fontId="3"/>
  </si>
  <si>
    <t>非売却分（㎡）</t>
    <rPh sb="0" eb="1">
      <t>ヒ</t>
    </rPh>
    <rPh sb="1" eb="4">
      <t>バイキャクブン</t>
    </rPh>
    <phoneticPr fontId="3"/>
  </si>
  <si>
    <t>完成地の内訳</t>
    <rPh sb="0" eb="3">
      <t>カンセイチ</t>
    </rPh>
    <rPh sb="4" eb="6">
      <t>ウチワケ</t>
    </rPh>
    <phoneticPr fontId="3"/>
  </si>
  <si>
    <t>分納</t>
    <rPh sb="0" eb="2">
      <t>ブンノウ</t>
    </rPh>
    <phoneticPr fontId="3"/>
  </si>
  <si>
    <t>即納</t>
    <rPh sb="0" eb="2">
      <t>ソクノウ</t>
    </rPh>
    <phoneticPr fontId="3"/>
  </si>
  <si>
    <t>予納</t>
    <rPh sb="0" eb="1">
      <t>ヨボウ</t>
    </rPh>
    <rPh sb="1" eb="2">
      <t>ノウ</t>
    </rPh>
    <phoneticPr fontId="3"/>
  </si>
  <si>
    <t>代金収納方法</t>
    <rPh sb="0" eb="2">
      <t>ダイキン</t>
    </rPh>
    <rPh sb="2" eb="4">
      <t>シュウノウ</t>
    </rPh>
    <rPh sb="4" eb="6">
      <t>ホウホウ</t>
    </rPh>
    <phoneticPr fontId="3"/>
  </si>
  <si>
    <t>㎡当たり売却単価（円）</t>
    <rPh sb="1" eb="2">
      <t>ア</t>
    </rPh>
    <rPh sb="4" eb="6">
      <t>バイキャク</t>
    </rPh>
    <rPh sb="6" eb="8">
      <t>タンカ</t>
    </rPh>
    <rPh sb="9" eb="10">
      <t>エン</t>
    </rPh>
    <phoneticPr fontId="3"/>
  </si>
  <si>
    <t>売却代金（千円）</t>
    <rPh sb="0" eb="2">
      <t>バイキャク</t>
    </rPh>
    <rPh sb="2" eb="4">
      <t>ダイキン</t>
    </rPh>
    <rPh sb="5" eb="7">
      <t>センエン</t>
    </rPh>
    <phoneticPr fontId="3"/>
  </si>
  <si>
    <t>売却面積（㎡）</t>
    <rPh sb="0" eb="2">
      <t>バイキャク</t>
    </rPh>
    <rPh sb="2" eb="4">
      <t>メンセキ</t>
    </rPh>
    <phoneticPr fontId="3"/>
  </si>
  <si>
    <t>当年度状況</t>
    <rPh sb="0" eb="3">
      <t>トウネンド</t>
    </rPh>
    <rPh sb="3" eb="5">
      <t>ジョウキョウ</t>
    </rPh>
    <phoneticPr fontId="3"/>
  </si>
  <si>
    <t>未売却分事業費（千円）</t>
    <rPh sb="0" eb="1">
      <t>ミ</t>
    </rPh>
    <rPh sb="1" eb="4">
      <t>バイキャクブン</t>
    </rPh>
    <rPh sb="4" eb="7">
      <t>ジギョウヒ</t>
    </rPh>
    <rPh sb="8" eb="10">
      <t>センエン</t>
    </rPh>
    <phoneticPr fontId="3"/>
  </si>
  <si>
    <t>当年度までの累計事業費（千円）</t>
    <rPh sb="0" eb="3">
      <t>トウネンド</t>
    </rPh>
    <rPh sb="6" eb="8">
      <t>ルイケイ</t>
    </rPh>
    <rPh sb="8" eb="11">
      <t>ジギョウヒ</t>
    </rPh>
    <rPh sb="12" eb="14">
      <t>センエン</t>
    </rPh>
    <phoneticPr fontId="3"/>
  </si>
  <si>
    <t>事業費（千円）</t>
    <rPh sb="0" eb="3">
      <t>ジギョウヒ</t>
    </rPh>
    <rPh sb="4" eb="6">
      <t>センエン</t>
    </rPh>
    <phoneticPr fontId="3"/>
  </si>
  <si>
    <t>うち当年度完成分</t>
    <rPh sb="2" eb="5">
      <t>トウネンド</t>
    </rPh>
    <rPh sb="5" eb="7">
      <t>カンセイ</t>
    </rPh>
    <rPh sb="7" eb="8">
      <t>ブン</t>
    </rPh>
    <phoneticPr fontId="3"/>
  </si>
  <si>
    <t>完成分</t>
    <rPh sb="0" eb="2">
      <t>カンセイ</t>
    </rPh>
    <rPh sb="2" eb="3">
      <t>ブン</t>
    </rPh>
    <phoneticPr fontId="3"/>
  </si>
  <si>
    <t>㎡当たり売却予定単価（円）</t>
    <rPh sb="1" eb="2">
      <t>ア</t>
    </rPh>
    <rPh sb="4" eb="6">
      <t>バイキャク</t>
    </rPh>
    <rPh sb="6" eb="8">
      <t>ヨテイ</t>
    </rPh>
    <rPh sb="8" eb="10">
      <t>タンカ</t>
    </rPh>
    <rPh sb="11" eb="12">
      <t>エン</t>
    </rPh>
    <phoneticPr fontId="3"/>
  </si>
  <si>
    <t>売却予定面積（㎡）</t>
    <rPh sb="0" eb="2">
      <t>バイキャク</t>
    </rPh>
    <rPh sb="2" eb="4">
      <t>ヨテイ</t>
    </rPh>
    <rPh sb="4" eb="6">
      <t>メンセキ</t>
    </rPh>
    <phoneticPr fontId="3"/>
  </si>
  <si>
    <t>㎡当たり造成予定単価（円）</t>
    <rPh sb="1" eb="2">
      <t>ア</t>
    </rPh>
    <rPh sb="4" eb="6">
      <t>ゾウセイ</t>
    </rPh>
    <rPh sb="6" eb="8">
      <t>ヨテイ</t>
    </rPh>
    <rPh sb="8" eb="10">
      <t>タンカ</t>
    </rPh>
    <rPh sb="11" eb="12">
      <t>エン</t>
    </rPh>
    <phoneticPr fontId="3"/>
  </si>
  <si>
    <t>総面積（㎡）</t>
    <rPh sb="0" eb="3">
      <t>ソウメンセキ</t>
    </rPh>
    <phoneticPr fontId="3"/>
  </si>
  <si>
    <t>総事業費（千円）</t>
    <rPh sb="0" eb="1">
      <t>ソウ</t>
    </rPh>
    <rPh sb="1" eb="4">
      <t>ジギョウヒ</t>
    </rPh>
    <rPh sb="5" eb="7">
      <t>センエン</t>
    </rPh>
    <phoneticPr fontId="3"/>
  </si>
  <si>
    <t>土地造成状況</t>
    <rPh sb="0" eb="2">
      <t>トチ</t>
    </rPh>
    <rPh sb="2" eb="4">
      <t>ゾウセイ</t>
    </rPh>
    <rPh sb="4" eb="6">
      <t>ジョウキョウ</t>
    </rPh>
    <phoneticPr fontId="3"/>
  </si>
  <si>
    <t>造成地区の建設着手年月日</t>
    <rPh sb="0" eb="2">
      <t>ゾウセイ</t>
    </rPh>
    <rPh sb="2" eb="4">
      <t>チク</t>
    </rPh>
    <rPh sb="5" eb="7">
      <t>ケンセツ</t>
    </rPh>
    <rPh sb="7" eb="9">
      <t>チャクシュ</t>
    </rPh>
    <rPh sb="9" eb="12">
      <t>ネンガッピ</t>
    </rPh>
    <phoneticPr fontId="3"/>
  </si>
  <si>
    <t>宮津市</t>
    <rPh sb="0" eb="3">
      <t>ミヤヅシ</t>
    </rPh>
    <phoneticPr fontId="3"/>
  </si>
  <si>
    <t>その２　施設・業務概況（付表）</t>
    <rPh sb="4" eb="6">
      <t>シセツ</t>
    </rPh>
    <rPh sb="7" eb="9">
      <t>ギョウム</t>
    </rPh>
    <rPh sb="9" eb="11">
      <t>ガイキョウ</t>
    </rPh>
    <rPh sb="12" eb="14">
      <t>フヒョウ</t>
    </rPh>
    <phoneticPr fontId="3"/>
  </si>
  <si>
    <t>職員数
（人）</t>
    <rPh sb="0" eb="3">
      <t>ショクインスウ</t>
    </rPh>
    <rPh sb="5" eb="6">
      <t>ニン</t>
    </rPh>
    <phoneticPr fontId="3"/>
  </si>
  <si>
    <t>売却済分（㎡）</t>
    <rPh sb="0" eb="2">
      <t>バイキャク</t>
    </rPh>
    <rPh sb="2" eb="3">
      <t>ズ</t>
    </rPh>
    <rPh sb="3" eb="4">
      <t>ブン</t>
    </rPh>
    <phoneticPr fontId="3"/>
  </si>
  <si>
    <t>非売却分（㎡）</t>
    <rPh sb="0" eb="1">
      <t>ヒ</t>
    </rPh>
    <rPh sb="1" eb="3">
      <t>バイキャク</t>
    </rPh>
    <rPh sb="3" eb="4">
      <t>ブン</t>
    </rPh>
    <phoneticPr fontId="3"/>
  </si>
  <si>
    <t>完成地の内訳</t>
    <rPh sb="0" eb="2">
      <t>カンセイ</t>
    </rPh>
    <rPh sb="2" eb="3">
      <t>チ</t>
    </rPh>
    <rPh sb="4" eb="6">
      <t>ウチワケ</t>
    </rPh>
    <phoneticPr fontId="3"/>
  </si>
  <si>
    <t>予納</t>
    <rPh sb="0" eb="2">
      <t>ヨノウ</t>
    </rPh>
    <phoneticPr fontId="3"/>
  </si>
  <si>
    <t>翌年度以降分</t>
    <rPh sb="0" eb="3">
      <t>ヨクネンド</t>
    </rPh>
    <rPh sb="3" eb="6">
      <t>イコウブン</t>
    </rPh>
    <phoneticPr fontId="3"/>
  </si>
  <si>
    <t>前年度からの繰越金　　　　　　　　 　　 (N)</t>
    <rPh sb="0" eb="3">
      <t>ゼンネンド</t>
    </rPh>
    <rPh sb="6" eb="9">
      <t>クリコシキン</t>
    </rPh>
    <phoneticPr fontId="3"/>
  </si>
  <si>
    <t>　　ア．営業費用                     (E)</t>
    <rPh sb="4" eb="6">
      <t>エイギョウ</t>
    </rPh>
    <rPh sb="6" eb="8">
      <t>ヒヨウ</t>
    </rPh>
    <phoneticPr fontId="3"/>
  </si>
  <si>
    <t>その３　決算概況</t>
    <rPh sb="4" eb="6">
      <t>ケッサン</t>
    </rPh>
    <rPh sb="6" eb="8">
      <t>ガイキョウ</t>
    </rPh>
    <phoneticPr fontId="3"/>
  </si>
  <si>
    <t>事務費</t>
  </si>
  <si>
    <t>その他</t>
  </si>
  <si>
    <t>(ウ)</t>
  </si>
  <si>
    <t>用地及び補償費</t>
    <phoneticPr fontId="3"/>
  </si>
  <si>
    <t>(イ)</t>
  </si>
  <si>
    <t>工費</t>
    <rPh sb="0" eb="2">
      <t>コウヒ</t>
    </rPh>
    <phoneticPr fontId="3"/>
  </si>
  <si>
    <t>(ア)</t>
  </si>
  <si>
    <t>工
事
費</t>
    <phoneticPr fontId="3"/>
  </si>
  <si>
    <t>合併施行の状況</t>
    <rPh sb="0" eb="2">
      <t>ガッペイ</t>
    </rPh>
    <rPh sb="2" eb="4">
      <t>セコウ</t>
    </rPh>
    <rPh sb="5" eb="7">
      <t>ジョウキョウ</t>
    </rPh>
    <phoneticPr fontId="3"/>
  </si>
  <si>
    <t>　　計</t>
    <phoneticPr fontId="3"/>
  </si>
  <si>
    <t>資本勘定所属職員</t>
  </si>
  <si>
    <t>損益勘定所属職員</t>
  </si>
  <si>
    <t>委託料(千円)</t>
  </si>
  <si>
    <t>4.　その他</t>
    <phoneticPr fontId="3"/>
  </si>
  <si>
    <t>3.　他の地方公共団体</t>
    <phoneticPr fontId="3"/>
  </si>
  <si>
    <t>2.　その他公社</t>
    <phoneticPr fontId="3"/>
  </si>
  <si>
    <t>1.　駐車場公社</t>
    <phoneticPr fontId="3"/>
  </si>
  <si>
    <t>委託先</t>
    <rPh sb="0" eb="3">
      <t>イタクサキ</t>
    </rPh>
    <phoneticPr fontId="3"/>
  </si>
  <si>
    <t>委託年月日</t>
    <rPh sb="0" eb="2">
      <t>イタク</t>
    </rPh>
    <rPh sb="2" eb="5">
      <t>ネンガッピ</t>
    </rPh>
    <phoneticPr fontId="3"/>
  </si>
  <si>
    <t>料金の徴収委託の状況</t>
    <rPh sb="0" eb="2">
      <t>リョウキン</t>
    </rPh>
    <rPh sb="3" eb="5">
      <t>チョウシュウ</t>
    </rPh>
    <rPh sb="5" eb="7">
      <t>イタク</t>
    </rPh>
    <rPh sb="8" eb="10">
      <t>ジョウキョウ</t>
    </rPh>
    <phoneticPr fontId="3"/>
  </si>
  <si>
    <t>供用開始以降
累    計(千台)</t>
    <phoneticPr fontId="3"/>
  </si>
  <si>
    <t>イ</t>
  </si>
  <si>
    <t>一日平均(台)</t>
  </si>
  <si>
    <t>ア</t>
  </si>
  <si>
    <t>駐　車
台　数</t>
    <phoneticPr fontId="3"/>
  </si>
  <si>
    <t>収支差(ア－イ)</t>
    <phoneticPr fontId="3"/>
  </si>
  <si>
    <t>ウ</t>
  </si>
  <si>
    <t>職員給与費</t>
  </si>
  <si>
    <t>うち</t>
  </si>
  <si>
    <t>イ　支出</t>
    <rPh sb="2" eb="4">
      <t>シシュツ</t>
    </rPh>
    <phoneticPr fontId="3"/>
  </si>
  <si>
    <t>ア　収入</t>
    <rPh sb="2" eb="4">
      <t>シュウニュウ</t>
    </rPh>
    <phoneticPr fontId="3"/>
  </si>
  <si>
    <t>供用開
始以降
累　計
(千円)</t>
    <phoneticPr fontId="3"/>
  </si>
  <si>
    <t>当年度
(千円)</t>
    <phoneticPr fontId="3"/>
  </si>
  <si>
    <t>実　　　績</t>
    <rPh sb="0" eb="5">
      <t>ジッセキ</t>
    </rPh>
    <phoneticPr fontId="3"/>
  </si>
  <si>
    <t>供用開始以降
累   計（千台）</t>
    <rPh sb="7" eb="12">
      <t>ルイケイ</t>
    </rPh>
    <rPh sb="13" eb="14">
      <t>セン</t>
    </rPh>
    <rPh sb="14" eb="15">
      <t>ダイ</t>
    </rPh>
    <phoneticPr fontId="3"/>
  </si>
  <si>
    <t>当年度
（千円）</t>
    <rPh sb="0" eb="3">
      <t>トウネンド</t>
    </rPh>
    <rPh sb="5" eb="7">
      <t>センエン</t>
    </rPh>
    <phoneticPr fontId="3"/>
  </si>
  <si>
    <t>事業計画上の数値</t>
  </si>
  <si>
    <t>夜間</t>
    <rPh sb="0" eb="2">
      <t>ヤカン</t>
    </rPh>
    <phoneticPr fontId="3"/>
  </si>
  <si>
    <t>昼間</t>
    <rPh sb="0" eb="2">
      <t>ヒルマ</t>
    </rPh>
    <phoneticPr fontId="3"/>
  </si>
  <si>
    <t>料金（円）</t>
    <rPh sb="0" eb="2">
      <t>リョウキン</t>
    </rPh>
    <rPh sb="3" eb="4">
      <t>エン</t>
    </rPh>
    <phoneticPr fontId="3"/>
  </si>
  <si>
    <t>竣工</t>
    <rPh sb="0" eb="2">
      <t>シュンコウ</t>
    </rPh>
    <phoneticPr fontId="3"/>
  </si>
  <si>
    <t>着工</t>
    <rPh sb="0" eb="2">
      <t>チャッコウ</t>
    </rPh>
    <phoneticPr fontId="3"/>
  </si>
  <si>
    <t>都市計画事業認可</t>
    <rPh sb="0" eb="2">
      <t>トシ</t>
    </rPh>
    <rPh sb="2" eb="4">
      <t>ケイカク</t>
    </rPh>
    <rPh sb="4" eb="6">
      <t>ジギョウ</t>
    </rPh>
    <rPh sb="6" eb="8">
      <t>ニンカ</t>
    </rPh>
    <phoneticPr fontId="3"/>
  </si>
  <si>
    <t>都市計画決定</t>
    <rPh sb="0" eb="2">
      <t>トシ</t>
    </rPh>
    <rPh sb="2" eb="4">
      <t>ケイカク</t>
    </rPh>
    <rPh sb="4" eb="6">
      <t>ケッテイ</t>
    </rPh>
    <phoneticPr fontId="3"/>
  </si>
  <si>
    <t>許認可等年月日</t>
    <rPh sb="0" eb="3">
      <t>キョニンカ</t>
    </rPh>
    <rPh sb="3" eb="4">
      <t>トウ</t>
    </rPh>
    <rPh sb="4" eb="7">
      <t>ネンガッピ</t>
    </rPh>
    <phoneticPr fontId="3"/>
  </si>
  <si>
    <t>料金の徴収期間(年)</t>
  </si>
  <si>
    <t>縁故資金</t>
    <rPh sb="0" eb="2">
      <t>エンコ</t>
    </rPh>
    <rPh sb="2" eb="4">
      <t>シキン</t>
    </rPh>
    <phoneticPr fontId="3"/>
  </si>
  <si>
    <t>無利子貸付金</t>
    <rPh sb="0" eb="3">
      <t>ムリシ</t>
    </rPh>
    <rPh sb="3" eb="6">
      <t>カシツケキン</t>
    </rPh>
    <phoneticPr fontId="3"/>
  </si>
  <si>
    <t>財源内訳（千円）</t>
    <rPh sb="0" eb="2">
      <t>ザイゲン</t>
    </rPh>
    <rPh sb="2" eb="4">
      <t>ウチワケ</t>
    </rPh>
    <rPh sb="5" eb="7">
      <t>センエン</t>
    </rPh>
    <phoneticPr fontId="3"/>
  </si>
  <si>
    <t>事務費</t>
    <rPh sb="0" eb="3">
      <t>ジムヒ</t>
    </rPh>
    <phoneticPr fontId="3"/>
  </si>
  <si>
    <t>用地及び補償費</t>
    <rPh sb="0" eb="2">
      <t>ヨウチ</t>
    </rPh>
    <rPh sb="2" eb="3">
      <t>オヨ</t>
    </rPh>
    <rPh sb="4" eb="7">
      <t>ホショウヒ</t>
    </rPh>
    <phoneticPr fontId="3"/>
  </si>
  <si>
    <t>工事費</t>
    <rPh sb="0" eb="3">
      <t>コウジヒ</t>
    </rPh>
    <phoneticPr fontId="3"/>
  </si>
  <si>
    <t>総事業費</t>
    <rPh sb="0" eb="1">
      <t>ソウ</t>
    </rPh>
    <rPh sb="1" eb="4">
      <t>ジギョウヒ</t>
    </rPh>
    <phoneticPr fontId="3"/>
  </si>
  <si>
    <t xml:space="preserve"> 終      了</t>
    <phoneticPr fontId="3"/>
  </si>
  <si>
    <t xml:space="preserve"> 開      始</t>
    <phoneticPr fontId="3"/>
  </si>
  <si>
    <r>
      <t xml:space="preserve">営業時間
</t>
    </r>
    <r>
      <rPr>
        <sz val="9"/>
        <rFont val="ＭＳ Ｐ明朝"/>
        <family val="1"/>
        <charset val="128"/>
      </rPr>
      <t>（24時間表記）</t>
    </r>
    <rPh sb="0" eb="2">
      <t>エイギョウ</t>
    </rPh>
    <rPh sb="2" eb="4">
      <t>ジカン</t>
    </rPh>
    <rPh sb="8" eb="10">
      <t>ジカン</t>
    </rPh>
    <rPh sb="10" eb="12">
      <t>ヒョウキ</t>
    </rPh>
    <phoneticPr fontId="3"/>
  </si>
  <si>
    <t>階層（階）</t>
    <rPh sb="0" eb="2">
      <t>カイソウ</t>
    </rPh>
    <rPh sb="3" eb="4">
      <t>カイ</t>
    </rPh>
    <phoneticPr fontId="3"/>
  </si>
  <si>
    <t>○</t>
    <phoneticPr fontId="3"/>
  </si>
  <si>
    <t>構造</t>
    <rPh sb="0" eb="2">
      <t>コウゾウ</t>
    </rPh>
    <phoneticPr fontId="3"/>
  </si>
  <si>
    <t>施　　設</t>
    <rPh sb="0" eb="4">
      <t>シセツ</t>
    </rPh>
    <phoneticPr fontId="3"/>
  </si>
  <si>
    <t>供用開始年月日</t>
    <phoneticPr fontId="3"/>
  </si>
  <si>
    <t xml:space="preserve">八幡市営
駐車場                                              </t>
    <phoneticPr fontId="3"/>
  </si>
  <si>
    <t>長岡京市営
長岡京駅西
駐車場</t>
    <rPh sb="0" eb="4">
      <t>ナガオカキョウシ</t>
    </rPh>
    <rPh sb="4" eb="5">
      <t>エイ</t>
    </rPh>
    <rPh sb="6" eb="9">
      <t>ナガオカキョウ</t>
    </rPh>
    <rPh sb="9" eb="10">
      <t>エキ</t>
    </rPh>
    <rPh sb="10" eb="11">
      <t>ニシ</t>
    </rPh>
    <rPh sb="12" eb="15">
      <t>チュウシャジョウ</t>
    </rPh>
    <phoneticPr fontId="3"/>
  </si>
  <si>
    <t xml:space="preserve">綾部市営
綾部駅北
駐車場                                      </t>
    <phoneticPr fontId="3"/>
  </si>
  <si>
    <t xml:space="preserve">綾部市営
綾部駅南
駐車場                                      </t>
    <phoneticPr fontId="3"/>
  </si>
  <si>
    <t xml:space="preserve">綾部市営
天神町
駐車場                                        </t>
    <phoneticPr fontId="3"/>
  </si>
  <si>
    <t>南田辺
駐車場</t>
    <phoneticPr fontId="3"/>
  </si>
  <si>
    <t>七条海岸
駐車場</t>
    <phoneticPr fontId="3"/>
  </si>
  <si>
    <t>東舞鶴駅
駐車場</t>
    <phoneticPr fontId="3"/>
  </si>
  <si>
    <t>西舞鶴駅
駐車場</t>
    <phoneticPr fontId="3"/>
  </si>
  <si>
    <t>駐車場名</t>
    <rPh sb="0" eb="3">
      <t>チュウシャジョウ</t>
    </rPh>
    <rPh sb="3" eb="4">
      <t>メイ</t>
    </rPh>
    <phoneticPr fontId="3"/>
  </si>
  <si>
    <t>長岡京市</t>
    <rPh sb="0" eb="4">
      <t>ナガオカキョウシ</t>
    </rPh>
    <phoneticPr fontId="3"/>
  </si>
  <si>
    <t>前年度からの繰越金　　　 　　　　　　 　(N)</t>
    <rPh sb="0" eb="3">
      <t>ゼンネンド</t>
    </rPh>
    <rPh sb="6" eb="9">
      <t>クリコシキン</t>
    </rPh>
    <phoneticPr fontId="3"/>
  </si>
  <si>
    <t>（３）収　益　差　引　　　(H)-(I)　　(K)</t>
    <rPh sb="3" eb="6">
      <t>シュウエキ</t>
    </rPh>
    <rPh sb="7" eb="10">
      <t>サシヒキ</t>
    </rPh>
    <phoneticPr fontId="3"/>
  </si>
  <si>
    <t>うち</t>
    <phoneticPr fontId="3"/>
  </si>
  <si>
    <t>　　ア．営業費用　　　　　　　　　   (E)</t>
    <rPh sb="4" eb="6">
      <t>エイギョウ</t>
    </rPh>
    <rPh sb="6" eb="8">
      <t>ヒヨウ</t>
    </rPh>
    <phoneticPr fontId="3"/>
  </si>
  <si>
    <t>140</t>
    <phoneticPr fontId="3"/>
  </si>
  <si>
    <t>28</t>
    <phoneticPr fontId="3"/>
  </si>
  <si>
    <t>一般会計との合併施行実施の有無 (1有 2無)</t>
    <rPh sb="0" eb="2">
      <t>イッパン</t>
    </rPh>
    <rPh sb="2" eb="4">
      <t>カイケイ</t>
    </rPh>
    <rPh sb="6" eb="8">
      <t>ガッペイ</t>
    </rPh>
    <rPh sb="8" eb="10">
      <t>セコウ</t>
    </rPh>
    <rPh sb="10" eb="12">
      <t>ジッシ</t>
    </rPh>
    <rPh sb="13" eb="15">
      <t>ウム</t>
    </rPh>
    <rPh sb="18" eb="19">
      <t>ア</t>
    </rPh>
    <rPh sb="21" eb="22">
      <t>ナ</t>
    </rPh>
    <phoneticPr fontId="3"/>
  </si>
  <si>
    <t>資本勘定職員数</t>
    <rPh sb="0" eb="2">
      <t>シホン</t>
    </rPh>
    <rPh sb="2" eb="4">
      <t>カンジョウ</t>
    </rPh>
    <rPh sb="4" eb="7">
      <t>ショクインスウ</t>
    </rPh>
    <phoneticPr fontId="3"/>
  </si>
  <si>
    <t>損益勘定職員数</t>
    <rPh sb="0" eb="2">
      <t>ソンエキ</t>
    </rPh>
    <rPh sb="2" eb="4">
      <t>カンジョウ</t>
    </rPh>
    <rPh sb="4" eb="7">
      <t>ショクインスウ</t>
    </rPh>
    <phoneticPr fontId="3"/>
  </si>
  <si>
    <t>職員数</t>
    <rPh sb="0" eb="3">
      <t>ショクインスウ</t>
    </rPh>
    <phoneticPr fontId="3"/>
  </si>
  <si>
    <t>その他職員</t>
    <rPh sb="2" eb="3">
      <t>タ</t>
    </rPh>
    <rPh sb="3" eb="5">
      <t>ショクイン</t>
    </rPh>
    <phoneticPr fontId="3"/>
  </si>
  <si>
    <t>事務職員</t>
    <rPh sb="0" eb="2">
      <t>ジム</t>
    </rPh>
    <rPh sb="2" eb="4">
      <t>ショクイン</t>
    </rPh>
    <phoneticPr fontId="3"/>
  </si>
  <si>
    <t>理学療法士又は作業療法士</t>
    <rPh sb="0" eb="2">
      <t>リガク</t>
    </rPh>
    <rPh sb="2" eb="5">
      <t>リョウホウシ</t>
    </rPh>
    <rPh sb="5" eb="6">
      <t>マタ</t>
    </rPh>
    <rPh sb="7" eb="9">
      <t>サギョウ</t>
    </rPh>
    <rPh sb="9" eb="12">
      <t>リョウホウシ</t>
    </rPh>
    <phoneticPr fontId="3"/>
  </si>
  <si>
    <t>介護支援専門員</t>
    <rPh sb="0" eb="2">
      <t>カイゴ</t>
    </rPh>
    <rPh sb="2" eb="4">
      <t>シエン</t>
    </rPh>
    <rPh sb="4" eb="7">
      <t>センモンイン</t>
    </rPh>
    <phoneticPr fontId="3"/>
  </si>
  <si>
    <t>介護職員</t>
    <rPh sb="0" eb="2">
      <t>カイゴ</t>
    </rPh>
    <rPh sb="2" eb="4">
      <t>ショクイン</t>
    </rPh>
    <phoneticPr fontId="3"/>
  </si>
  <si>
    <t>看護職員</t>
    <rPh sb="0" eb="2">
      <t>カンゴ</t>
    </rPh>
    <rPh sb="2" eb="4">
      <t>ショクイン</t>
    </rPh>
    <phoneticPr fontId="3"/>
  </si>
  <si>
    <t>医師</t>
    <rPh sb="0" eb="2">
      <t>イシ</t>
    </rPh>
    <phoneticPr fontId="3"/>
  </si>
  <si>
    <t>職種別職員数</t>
    <rPh sb="0" eb="3">
      <t>ショクシュベツ</t>
    </rPh>
    <rPh sb="3" eb="6">
      <t>ショクインスウ</t>
    </rPh>
    <phoneticPr fontId="3"/>
  </si>
  <si>
    <t>職　　　員</t>
    <rPh sb="0" eb="5">
      <t>ショクイン</t>
    </rPh>
    <phoneticPr fontId="3"/>
  </si>
  <si>
    <t>年延外来患者数</t>
    <rPh sb="0" eb="1">
      <t>ネン</t>
    </rPh>
    <rPh sb="1" eb="2">
      <t>ノ</t>
    </rPh>
    <rPh sb="2" eb="4">
      <t>ガイライ</t>
    </rPh>
    <rPh sb="4" eb="7">
      <t>カンジャスウ</t>
    </rPh>
    <phoneticPr fontId="3"/>
  </si>
  <si>
    <t>居宅療養管理指導</t>
    <rPh sb="0" eb="2">
      <t>キョタク</t>
    </rPh>
    <rPh sb="2" eb="4">
      <t>リョウヨウ</t>
    </rPh>
    <rPh sb="4" eb="6">
      <t>カンリ</t>
    </rPh>
    <rPh sb="6" eb="8">
      <t>シドウ</t>
    </rPh>
    <phoneticPr fontId="3"/>
  </si>
  <si>
    <t>訪問リハビリテーション</t>
    <rPh sb="0" eb="2">
      <t>ホウモン</t>
    </rPh>
    <phoneticPr fontId="3"/>
  </si>
  <si>
    <t>訪問看護</t>
    <rPh sb="0" eb="2">
      <t>ホウモン</t>
    </rPh>
    <rPh sb="2" eb="4">
      <t>カンゴ</t>
    </rPh>
    <phoneticPr fontId="3"/>
  </si>
  <si>
    <t>うち医療分</t>
    <rPh sb="2" eb="4">
      <t>イリョウ</t>
    </rPh>
    <rPh sb="4" eb="5">
      <t>ブン</t>
    </rPh>
    <phoneticPr fontId="3"/>
  </si>
  <si>
    <t>年延介護サービス利用者数</t>
    <rPh sb="0" eb="1">
      <t>ネン</t>
    </rPh>
    <rPh sb="1" eb="2">
      <t>ノ</t>
    </rPh>
    <rPh sb="2" eb="4">
      <t>カイゴ</t>
    </rPh>
    <rPh sb="8" eb="11">
      <t>リヨウシャ</t>
    </rPh>
    <rPh sb="11" eb="12">
      <t>スウ</t>
    </rPh>
    <phoneticPr fontId="3"/>
  </si>
  <si>
    <t>介護サービス日数</t>
    <rPh sb="0" eb="2">
      <t>カイゴ</t>
    </rPh>
    <rPh sb="6" eb="8">
      <t>ニッスウ</t>
    </rPh>
    <phoneticPr fontId="3"/>
  </si>
  <si>
    <t>年延居宅介護支援利用者数</t>
    <rPh sb="0" eb="1">
      <t>ネン</t>
    </rPh>
    <rPh sb="1" eb="2">
      <t>ノ</t>
    </rPh>
    <rPh sb="2" eb="4">
      <t>キョタク</t>
    </rPh>
    <rPh sb="4" eb="6">
      <t>カイゴ</t>
    </rPh>
    <rPh sb="6" eb="8">
      <t>シエン</t>
    </rPh>
    <rPh sb="8" eb="11">
      <t>リヨウシャ</t>
    </rPh>
    <rPh sb="11" eb="12">
      <t>スウ</t>
    </rPh>
    <phoneticPr fontId="3"/>
  </si>
  <si>
    <t>居宅介護支援</t>
    <rPh sb="0" eb="2">
      <t>キョタク</t>
    </rPh>
    <rPh sb="2" eb="4">
      <t>カイゴ</t>
    </rPh>
    <rPh sb="4" eb="6">
      <t>シエン</t>
    </rPh>
    <phoneticPr fontId="3"/>
  </si>
  <si>
    <t>年延居宅サービス利用者数</t>
    <rPh sb="0" eb="1">
      <t>ネン</t>
    </rPh>
    <rPh sb="1" eb="2">
      <t>ノ</t>
    </rPh>
    <rPh sb="2" eb="4">
      <t>キョタク</t>
    </rPh>
    <rPh sb="8" eb="11">
      <t>リヨウシャ</t>
    </rPh>
    <rPh sb="11" eb="12">
      <t>スウ</t>
    </rPh>
    <phoneticPr fontId="3"/>
  </si>
  <si>
    <t>福祉用具貸与</t>
    <rPh sb="0" eb="2">
      <t>フクシ</t>
    </rPh>
    <rPh sb="2" eb="4">
      <t>ヨウグ</t>
    </rPh>
    <rPh sb="4" eb="6">
      <t>タイヨ</t>
    </rPh>
    <phoneticPr fontId="3"/>
  </si>
  <si>
    <t>居宅サービス日数</t>
    <rPh sb="0" eb="2">
      <t>キョタク</t>
    </rPh>
    <rPh sb="6" eb="8">
      <t>ニッスウ</t>
    </rPh>
    <phoneticPr fontId="3"/>
  </si>
  <si>
    <t>短期入所療養介護</t>
    <rPh sb="0" eb="2">
      <t>タンキ</t>
    </rPh>
    <rPh sb="2" eb="4">
      <t>ニュウショ</t>
    </rPh>
    <rPh sb="4" eb="6">
      <t>リョウヨウ</t>
    </rPh>
    <rPh sb="6" eb="8">
      <t>カイゴ</t>
    </rPh>
    <phoneticPr fontId="3"/>
  </si>
  <si>
    <t>年延入所定員</t>
    <rPh sb="0" eb="1">
      <t>ネン</t>
    </rPh>
    <rPh sb="1" eb="2">
      <t>ノ</t>
    </rPh>
    <rPh sb="2" eb="4">
      <t>ニュウショ</t>
    </rPh>
    <rPh sb="4" eb="6">
      <t>テイイン</t>
    </rPh>
    <phoneticPr fontId="3"/>
  </si>
  <si>
    <t>短期入所生活介護</t>
    <rPh sb="0" eb="2">
      <t>タンキ</t>
    </rPh>
    <rPh sb="2" eb="4">
      <t>ニュウショ</t>
    </rPh>
    <rPh sb="4" eb="6">
      <t>セイカツ</t>
    </rPh>
    <rPh sb="6" eb="8">
      <t>カイゴ</t>
    </rPh>
    <phoneticPr fontId="3"/>
  </si>
  <si>
    <t>通所リハビリテーション</t>
    <rPh sb="0" eb="2">
      <t>ツウショ</t>
    </rPh>
    <phoneticPr fontId="3"/>
  </si>
  <si>
    <t>通所介護</t>
    <rPh sb="0" eb="2">
      <t>ツウショ</t>
    </rPh>
    <rPh sb="2" eb="4">
      <t>カイゴ</t>
    </rPh>
    <phoneticPr fontId="3"/>
  </si>
  <si>
    <t>訪問入浴介護</t>
    <rPh sb="0" eb="2">
      <t>ホウモン</t>
    </rPh>
    <rPh sb="2" eb="4">
      <t>ニュウヨク</t>
    </rPh>
    <rPh sb="4" eb="6">
      <t>カイゴ</t>
    </rPh>
    <phoneticPr fontId="3"/>
  </si>
  <si>
    <t>訪問介護</t>
    <rPh sb="0" eb="2">
      <t>ホウモン</t>
    </rPh>
    <rPh sb="2" eb="4">
      <t>カイゴ</t>
    </rPh>
    <phoneticPr fontId="3"/>
  </si>
  <si>
    <t>居宅サービス</t>
    <rPh sb="0" eb="2">
      <t>キョタク</t>
    </rPh>
    <phoneticPr fontId="3"/>
  </si>
  <si>
    <t>年延施設サービス利用者数</t>
    <rPh sb="0" eb="1">
      <t>ネン</t>
    </rPh>
    <rPh sb="1" eb="2">
      <t>ノ</t>
    </rPh>
    <rPh sb="2" eb="4">
      <t>シセツ</t>
    </rPh>
    <rPh sb="8" eb="10">
      <t>リヨウ</t>
    </rPh>
    <rPh sb="10" eb="11">
      <t>シャ</t>
    </rPh>
    <rPh sb="11" eb="12">
      <t>スウ</t>
    </rPh>
    <phoneticPr fontId="3"/>
  </si>
  <si>
    <t>施設サービス日数</t>
    <rPh sb="0" eb="2">
      <t>シセツ</t>
    </rPh>
    <rPh sb="6" eb="8">
      <t>ニッスウ</t>
    </rPh>
    <phoneticPr fontId="3"/>
  </si>
  <si>
    <t>施設サービス</t>
    <rPh sb="0" eb="2">
      <t>シセツ</t>
    </rPh>
    <phoneticPr fontId="3"/>
  </si>
  <si>
    <t>業　　　　　　　務</t>
    <rPh sb="0" eb="9">
      <t>ギョウム</t>
    </rPh>
    <phoneticPr fontId="3"/>
  </si>
  <si>
    <t>居室床面積（㎡）</t>
    <rPh sb="0" eb="2">
      <t>キョシツ</t>
    </rPh>
    <rPh sb="2" eb="3">
      <t>ユカ</t>
    </rPh>
    <rPh sb="3" eb="5">
      <t>メンセキ</t>
    </rPh>
    <phoneticPr fontId="3"/>
  </si>
  <si>
    <t>延床面積（㎡）</t>
    <rPh sb="0" eb="1">
      <t>ノ</t>
    </rPh>
    <rPh sb="1" eb="2">
      <t>ユカ</t>
    </rPh>
    <rPh sb="2" eb="4">
      <t>メンセキ</t>
    </rPh>
    <phoneticPr fontId="3"/>
  </si>
  <si>
    <t>介護老人保健施設</t>
    <rPh sb="0" eb="2">
      <t>カイゴ</t>
    </rPh>
    <rPh sb="2" eb="4">
      <t>ロウジン</t>
    </rPh>
    <rPh sb="4" eb="6">
      <t>ホケン</t>
    </rPh>
    <rPh sb="6" eb="8">
      <t>シセツ</t>
    </rPh>
    <phoneticPr fontId="3"/>
  </si>
  <si>
    <t>指定介護老人福祉施設</t>
    <rPh sb="0" eb="2">
      <t>シテイ</t>
    </rPh>
    <rPh sb="2" eb="4">
      <t>カイゴ</t>
    </rPh>
    <rPh sb="4" eb="6">
      <t>ロウジン</t>
    </rPh>
    <rPh sb="6" eb="8">
      <t>フクシ</t>
    </rPh>
    <rPh sb="8" eb="10">
      <t>シセツ</t>
    </rPh>
    <phoneticPr fontId="3"/>
  </si>
  <si>
    <t>定員</t>
    <rPh sb="0" eb="2">
      <t>テイイン</t>
    </rPh>
    <phoneticPr fontId="3"/>
  </si>
  <si>
    <t>事業開始年月日</t>
    <rPh sb="0" eb="2">
      <t>ジギョウ</t>
    </rPh>
    <rPh sb="2" eb="4">
      <t>カイシ</t>
    </rPh>
    <rPh sb="4" eb="5">
      <t>ネン</t>
    </rPh>
    <rPh sb="5" eb="7">
      <t>ツキヒ</t>
    </rPh>
    <phoneticPr fontId="3"/>
  </si>
  <si>
    <t xml:space="preserve">伊根町訪問看護ステーション                                  </t>
  </si>
  <si>
    <t>ふくじゅ
老人保健施設</t>
    <rPh sb="5" eb="7">
      <t>ロウジン</t>
    </rPh>
    <rPh sb="7" eb="9">
      <t>ホケン</t>
    </rPh>
    <rPh sb="9" eb="11">
      <t>シセツ</t>
    </rPh>
    <phoneticPr fontId="3"/>
  </si>
  <si>
    <t>事業名</t>
    <rPh sb="0" eb="2">
      <t>ジギョウ</t>
    </rPh>
    <rPh sb="2" eb="3">
      <t>メイ</t>
    </rPh>
    <phoneticPr fontId="3"/>
  </si>
  <si>
    <t>資本的収支に関する他会計繰入金合計</t>
    <rPh sb="0" eb="3">
      <t>シホンテキ</t>
    </rPh>
    <rPh sb="3" eb="5">
      <t>シュウシ</t>
    </rPh>
    <rPh sb="6" eb="7">
      <t>カン</t>
    </rPh>
    <rPh sb="9" eb="10">
      <t>タ</t>
    </rPh>
    <rPh sb="10" eb="12">
      <t>カイケイ</t>
    </rPh>
    <rPh sb="12" eb="15">
      <t>クリイレキン</t>
    </rPh>
    <rPh sb="15" eb="17">
      <t>ゴウケイ</t>
    </rPh>
    <phoneticPr fontId="3"/>
  </si>
  <si>
    <t>収益的収支に関する他会計繰入金合計</t>
    <rPh sb="0" eb="3">
      <t>シュウエキテキ</t>
    </rPh>
    <rPh sb="3" eb="5">
      <t>シュウシ</t>
    </rPh>
    <rPh sb="6" eb="7">
      <t>カン</t>
    </rPh>
    <rPh sb="9" eb="12">
      <t>タカイケイ</t>
    </rPh>
    <rPh sb="12" eb="15">
      <t>クリイレキン</t>
    </rPh>
    <rPh sb="15" eb="17">
      <t>ゴウケイ</t>
    </rPh>
    <phoneticPr fontId="3"/>
  </si>
  <si>
    <t>その他収益</t>
    <rPh sb="2" eb="3">
      <t>タ</t>
    </rPh>
    <rPh sb="3" eb="5">
      <t>シュウエキ</t>
    </rPh>
    <phoneticPr fontId="3"/>
  </si>
  <si>
    <t>居宅介護支援等収益</t>
    <rPh sb="0" eb="2">
      <t>キョタク</t>
    </rPh>
    <rPh sb="2" eb="4">
      <t>カイゴ</t>
    </rPh>
    <rPh sb="4" eb="6">
      <t>シエン</t>
    </rPh>
    <rPh sb="6" eb="7">
      <t>トウ</t>
    </rPh>
    <rPh sb="7" eb="9">
      <t>シュウエキ</t>
    </rPh>
    <phoneticPr fontId="3"/>
  </si>
  <si>
    <t>施設サービス収益</t>
    <rPh sb="0" eb="2">
      <t>シセツ</t>
    </rPh>
    <rPh sb="6" eb="8">
      <t>シュウエキ</t>
    </rPh>
    <phoneticPr fontId="3"/>
  </si>
  <si>
    <t>居宅サービス収益</t>
    <rPh sb="0" eb="2">
      <t>キョタク</t>
    </rPh>
    <rPh sb="6" eb="8">
      <t>シュウエキ</t>
    </rPh>
    <phoneticPr fontId="3"/>
  </si>
  <si>
    <t>料金収入内訳</t>
    <rPh sb="0" eb="2">
      <t>リョウキン</t>
    </rPh>
    <rPh sb="2" eb="4">
      <t>シュウニュウ</t>
    </rPh>
    <rPh sb="4" eb="6">
      <t>ウチワケ</t>
    </rPh>
    <phoneticPr fontId="3"/>
  </si>
  <si>
    <t>前年度からの繰越金　　　　　　　　 　 　(N)</t>
    <rPh sb="0" eb="3">
      <t>ゼンネンド</t>
    </rPh>
    <rPh sb="6" eb="9">
      <t>クリコシキン</t>
    </rPh>
    <phoneticPr fontId="3"/>
  </si>
  <si>
    <t>　　イ．介護サービス外費用　　　　　 (F)</t>
    <rPh sb="4" eb="6">
      <t>カイゴ</t>
    </rPh>
    <rPh sb="10" eb="11">
      <t>エイギョウガイ</t>
    </rPh>
    <rPh sb="11" eb="13">
      <t>ヒヨウ</t>
    </rPh>
    <phoneticPr fontId="3"/>
  </si>
  <si>
    <t>　　（イ）材料費</t>
    <rPh sb="5" eb="8">
      <t>ザイリョウヒ</t>
    </rPh>
    <phoneticPr fontId="3"/>
  </si>
  <si>
    <t>　　ア．介護サービス費用　　　　　　 (E)</t>
    <rPh sb="4" eb="6">
      <t>カイゴ</t>
    </rPh>
    <rPh sb="10" eb="12">
      <t>ヒヨウ</t>
    </rPh>
    <phoneticPr fontId="3"/>
  </si>
  <si>
    <t>　　イ．介護サービス外収益　　　　　（C）</t>
    <rPh sb="4" eb="6">
      <t>カイゴ</t>
    </rPh>
    <rPh sb="10" eb="11">
      <t>エイギョウガイ</t>
    </rPh>
    <rPh sb="11" eb="13">
      <t>シュウエキ</t>
    </rPh>
    <phoneticPr fontId="3"/>
  </si>
  <si>
    <t>　　ア．介護サービス収益　　　　　　（B)</t>
    <rPh sb="4" eb="6">
      <t>カイゴ</t>
    </rPh>
    <rPh sb="10" eb="12">
      <t>シュウエキ</t>
    </rPh>
    <phoneticPr fontId="3"/>
  </si>
  <si>
    <t>費用合計</t>
    <rPh sb="0" eb="2">
      <t>ヒヨウ</t>
    </rPh>
    <rPh sb="2" eb="4">
      <t>ゴウケイ</t>
    </rPh>
    <phoneticPr fontId="3"/>
  </si>
  <si>
    <t>附帯事業費</t>
    <rPh sb="0" eb="2">
      <t>フタイ</t>
    </rPh>
    <rPh sb="2" eb="5">
      <t>ジギョウヒ</t>
    </rPh>
    <phoneticPr fontId="3"/>
  </si>
  <si>
    <t>給食材料費</t>
    <rPh sb="0" eb="2">
      <t>キュウショク</t>
    </rPh>
    <rPh sb="2" eb="5">
      <t>ザイリョウヒ</t>
    </rPh>
    <phoneticPr fontId="3"/>
  </si>
  <si>
    <t>医療材料費</t>
    <rPh sb="0" eb="2">
      <t>イリョウ</t>
    </rPh>
    <rPh sb="2" eb="5">
      <t>ザイリョウヒ</t>
    </rPh>
    <phoneticPr fontId="3"/>
  </si>
  <si>
    <t>介護材料費</t>
    <rPh sb="0" eb="2">
      <t>カイゴ</t>
    </rPh>
    <rPh sb="2" eb="5">
      <t>ザイリョウヒ</t>
    </rPh>
    <phoneticPr fontId="3"/>
  </si>
  <si>
    <t>材料費</t>
    <rPh sb="0" eb="3">
      <t>ザイリョウヒ</t>
    </rPh>
    <phoneticPr fontId="3"/>
  </si>
  <si>
    <t>委託料</t>
    <rPh sb="0" eb="3">
      <t>イタクリョウ</t>
    </rPh>
    <phoneticPr fontId="3"/>
  </si>
  <si>
    <t>研究研修費</t>
    <rPh sb="0" eb="2">
      <t>ケンキュウ</t>
    </rPh>
    <rPh sb="2" eb="5">
      <t>ケンシュウヒ</t>
    </rPh>
    <phoneticPr fontId="3"/>
  </si>
  <si>
    <t>修繕費</t>
    <rPh sb="0" eb="3">
      <t>シュウゼンヒ</t>
    </rPh>
    <phoneticPr fontId="3"/>
  </si>
  <si>
    <t>通信運搬費</t>
    <rPh sb="0" eb="2">
      <t>ツウシン</t>
    </rPh>
    <rPh sb="2" eb="5">
      <t>ウンパンヒ</t>
    </rPh>
    <phoneticPr fontId="3"/>
  </si>
  <si>
    <t>光熱水費</t>
    <rPh sb="0" eb="2">
      <t>コウネツ</t>
    </rPh>
    <rPh sb="2" eb="3">
      <t>スイ</t>
    </rPh>
    <rPh sb="3" eb="4">
      <t>ヒ</t>
    </rPh>
    <phoneticPr fontId="3"/>
  </si>
  <si>
    <t>その他借入金利息</t>
    <rPh sb="2" eb="3">
      <t>タ</t>
    </rPh>
    <rPh sb="3" eb="6">
      <t>カリイレキン</t>
    </rPh>
    <rPh sb="6" eb="8">
      <t>リソク</t>
    </rPh>
    <phoneticPr fontId="3"/>
  </si>
  <si>
    <t>地方債利息</t>
    <rPh sb="0" eb="3">
      <t>チホウサイ</t>
    </rPh>
    <rPh sb="3" eb="5">
      <t>リソク</t>
    </rPh>
    <phoneticPr fontId="3"/>
  </si>
  <si>
    <t>一時借入金利息</t>
    <rPh sb="0" eb="2">
      <t>イチジ</t>
    </rPh>
    <rPh sb="2" eb="5">
      <t>カリイレキン</t>
    </rPh>
    <rPh sb="5" eb="7">
      <t>リソク</t>
    </rPh>
    <phoneticPr fontId="3"/>
  </si>
  <si>
    <t>支払利息</t>
    <rPh sb="0" eb="2">
      <t>シハライ</t>
    </rPh>
    <rPh sb="2" eb="4">
      <t>リソク</t>
    </rPh>
    <phoneticPr fontId="3"/>
  </si>
  <si>
    <t>法定福利費</t>
    <rPh sb="0" eb="2">
      <t>ホウテイ</t>
    </rPh>
    <rPh sb="2" eb="4">
      <t>フクリ</t>
    </rPh>
    <rPh sb="4" eb="5">
      <t>ヒ</t>
    </rPh>
    <phoneticPr fontId="3"/>
  </si>
  <si>
    <t>退職給与金</t>
    <rPh sb="0" eb="2">
      <t>タイショク</t>
    </rPh>
    <rPh sb="2" eb="4">
      <t>キュウヨ</t>
    </rPh>
    <rPh sb="4" eb="5">
      <t>キン</t>
    </rPh>
    <phoneticPr fontId="3"/>
  </si>
  <si>
    <t>賃金</t>
    <rPh sb="0" eb="2">
      <t>チンギン</t>
    </rPh>
    <phoneticPr fontId="3"/>
  </si>
  <si>
    <t>手当</t>
    <rPh sb="0" eb="2">
      <t>テアテ</t>
    </rPh>
    <phoneticPr fontId="3"/>
  </si>
  <si>
    <t>基本給</t>
    <rPh sb="0" eb="3">
      <t>キホンキュウ</t>
    </rPh>
    <phoneticPr fontId="3"/>
  </si>
  <si>
    <t>構成比率（％）</t>
    <rPh sb="0" eb="3">
      <t>コウセイヒ</t>
    </rPh>
    <rPh sb="3" eb="4">
      <t>リツ</t>
    </rPh>
    <phoneticPr fontId="3"/>
  </si>
  <si>
    <t>延経験年数</t>
    <rPh sb="0" eb="1">
      <t>ノ</t>
    </rPh>
    <rPh sb="1" eb="3">
      <t>ケイケン</t>
    </rPh>
    <rPh sb="3" eb="5">
      <t>ネンスウ</t>
    </rPh>
    <phoneticPr fontId="3"/>
  </si>
  <si>
    <t>年度末職員数</t>
    <rPh sb="0" eb="3">
      <t>ネンドマツ</t>
    </rPh>
    <rPh sb="3" eb="6">
      <t>ショクインスウ</t>
    </rPh>
    <phoneticPr fontId="3"/>
  </si>
  <si>
    <t>年間延職員数</t>
    <rPh sb="0" eb="2">
      <t>ネンカン</t>
    </rPh>
    <rPh sb="2" eb="3">
      <t>ノ</t>
    </rPh>
    <rPh sb="3" eb="6">
      <t>ショクインスウ</t>
    </rPh>
    <phoneticPr fontId="3"/>
  </si>
  <si>
    <t>職員数等</t>
    <rPh sb="0" eb="3">
      <t>ショクインスウ</t>
    </rPh>
    <rPh sb="3" eb="4">
      <t>トウ</t>
    </rPh>
    <phoneticPr fontId="3"/>
  </si>
  <si>
    <t>退職給与金</t>
    <rPh sb="0" eb="2">
      <t>タイショク</t>
    </rPh>
    <rPh sb="2" eb="4">
      <t>キュウヨガク</t>
    </rPh>
    <rPh sb="4" eb="5">
      <t>キン</t>
    </rPh>
    <phoneticPr fontId="3"/>
  </si>
  <si>
    <t>金額（千円）</t>
    <rPh sb="0" eb="2">
      <t>キンガク</t>
    </rPh>
    <rPh sb="3" eb="5">
      <t>センエン</t>
    </rPh>
    <phoneticPr fontId="3"/>
  </si>
  <si>
    <t>その３　費用構成表</t>
    <rPh sb="4" eb="6">
      <t>ヒヨウ</t>
    </rPh>
    <rPh sb="6" eb="8">
      <t>コウセイ</t>
    </rPh>
    <rPh sb="8" eb="9">
      <t>ヒョウ</t>
    </rPh>
    <phoneticPr fontId="3"/>
  </si>
  <si>
    <t>162</t>
    <phoneticPr fontId="3"/>
  </si>
  <si>
    <t>指定管理者制度 (1代行制 2利用料金制 3無)</t>
    <rPh sb="0" eb="2">
      <t>シテイ</t>
    </rPh>
    <rPh sb="2" eb="5">
      <t>カンリシャ</t>
    </rPh>
    <rPh sb="5" eb="7">
      <t>セイド</t>
    </rPh>
    <rPh sb="10" eb="13">
      <t>ダイコウセイ</t>
    </rPh>
    <rPh sb="15" eb="17">
      <t>リヨウ</t>
    </rPh>
    <rPh sb="17" eb="19">
      <t>リョウキン</t>
    </rPh>
    <rPh sb="19" eb="20">
      <t>セイ</t>
    </rPh>
    <rPh sb="22" eb="23">
      <t>ナ</t>
    </rPh>
    <phoneticPr fontId="3"/>
  </si>
  <si>
    <t>※汚水処理原価、汚水処理原価回収率、維持管理費回収率の算出に際しては、汚水処理費から借換債収入分及び資本費平準化債収入分を控除している。</t>
    <rPh sb="1" eb="3">
      <t>オスイ</t>
    </rPh>
    <rPh sb="3" eb="5">
      <t>ショリ</t>
    </rPh>
    <rPh sb="5" eb="7">
      <t>ゲンカ</t>
    </rPh>
    <rPh sb="8" eb="10">
      <t>オスイ</t>
    </rPh>
    <rPh sb="10" eb="12">
      <t>ショリ</t>
    </rPh>
    <rPh sb="12" eb="14">
      <t>ゲンカ</t>
    </rPh>
    <rPh sb="14" eb="17">
      <t>カイシュウリツ</t>
    </rPh>
    <rPh sb="18" eb="20">
      <t>イジ</t>
    </rPh>
    <rPh sb="20" eb="23">
      <t>カンリヒ</t>
    </rPh>
    <rPh sb="23" eb="26">
      <t>カイシュウリツ</t>
    </rPh>
    <rPh sb="27" eb="29">
      <t>サンシュツ</t>
    </rPh>
    <rPh sb="30" eb="31">
      <t>サイ</t>
    </rPh>
    <rPh sb="35" eb="37">
      <t>オスイ</t>
    </rPh>
    <rPh sb="37" eb="40">
      <t>ショリヒ</t>
    </rPh>
    <rPh sb="42" eb="45">
      <t>カリカエサイ</t>
    </rPh>
    <rPh sb="45" eb="48">
      <t>シュウニュウブン</t>
    </rPh>
    <rPh sb="48" eb="49">
      <t>オヨ</t>
    </rPh>
    <rPh sb="50" eb="53">
      <t>シホンヒ</t>
    </rPh>
    <rPh sb="53" eb="56">
      <t>ヘイジュンカ</t>
    </rPh>
    <rPh sb="56" eb="57">
      <t>サイ</t>
    </rPh>
    <rPh sb="57" eb="59">
      <t>シュウニュウ</t>
    </rPh>
    <rPh sb="59" eb="60">
      <t>ブン</t>
    </rPh>
    <rPh sb="61" eb="63">
      <t>コウジョ</t>
    </rPh>
    <phoneticPr fontId="3"/>
  </si>
  <si>
    <t>・うち維持管理費回収率＝処理原価回収率×維持管理費分汚水処理費／汚水処理費</t>
    <rPh sb="3" eb="5">
      <t>イジ</t>
    </rPh>
    <rPh sb="5" eb="8">
      <t>カンリヒ</t>
    </rPh>
    <rPh sb="8" eb="11">
      <t>カイシュウリツ</t>
    </rPh>
    <rPh sb="12" eb="14">
      <t>ショリ</t>
    </rPh>
    <rPh sb="14" eb="16">
      <t>ゲンカ</t>
    </rPh>
    <rPh sb="16" eb="19">
      <t>カイシュウリツ</t>
    </rPh>
    <rPh sb="20" eb="22">
      <t>イジ</t>
    </rPh>
    <rPh sb="22" eb="25">
      <t>カンリヒ</t>
    </rPh>
    <rPh sb="25" eb="26">
      <t>ブン</t>
    </rPh>
    <rPh sb="26" eb="28">
      <t>オスイ</t>
    </rPh>
    <rPh sb="28" eb="31">
      <t>ショリヒ</t>
    </rPh>
    <rPh sb="32" eb="34">
      <t>オスイ</t>
    </rPh>
    <rPh sb="34" eb="37">
      <t>ショリヒ</t>
    </rPh>
    <phoneticPr fontId="3"/>
  </si>
  <si>
    <t>・処理原価回収率：使用料／汚水処理費</t>
    <rPh sb="1" eb="3">
      <t>ショリ</t>
    </rPh>
    <rPh sb="3" eb="5">
      <t>ゲンカ</t>
    </rPh>
    <rPh sb="5" eb="8">
      <t>カイシュウリツ</t>
    </rPh>
    <rPh sb="9" eb="11">
      <t>シヨウ</t>
    </rPh>
    <rPh sb="11" eb="12">
      <t>シヨウリョウ</t>
    </rPh>
    <rPh sb="13" eb="15">
      <t>オスイ</t>
    </rPh>
    <rPh sb="15" eb="18">
      <t>ショリヒ</t>
    </rPh>
    <phoneticPr fontId="3"/>
  </si>
  <si>
    <t>・処理原価：汚水処理費／年間有収水量</t>
    <rPh sb="1" eb="3">
      <t>ショリ</t>
    </rPh>
    <rPh sb="3" eb="5">
      <t>ゲンカ</t>
    </rPh>
    <rPh sb="6" eb="8">
      <t>オスイ</t>
    </rPh>
    <rPh sb="8" eb="10">
      <t>ショリリョウ</t>
    </rPh>
    <rPh sb="10" eb="11">
      <t>ヒ</t>
    </rPh>
    <rPh sb="12" eb="14">
      <t>ネンカン</t>
    </rPh>
    <rPh sb="14" eb="16">
      <t>ユウシュウ</t>
    </rPh>
    <rPh sb="16" eb="18">
      <t>スイリョウ</t>
    </rPh>
    <phoneticPr fontId="3"/>
  </si>
  <si>
    <t>・料金単価：下水道使用料／年間有収水量</t>
    <rPh sb="1" eb="3">
      <t>リョウキン</t>
    </rPh>
    <rPh sb="3" eb="5">
      <t>タンカ</t>
    </rPh>
    <rPh sb="6" eb="9">
      <t>ゲスイドウ</t>
    </rPh>
    <rPh sb="9" eb="12">
      <t>シヨウリョウ</t>
    </rPh>
    <rPh sb="13" eb="15">
      <t>ネンカン</t>
    </rPh>
    <rPh sb="15" eb="17">
      <t>ユウシュウ</t>
    </rPh>
    <rPh sb="17" eb="19">
      <t>スイリョウ</t>
    </rPh>
    <phoneticPr fontId="3"/>
  </si>
  <si>
    <t>維持管理費回収率 (%)</t>
    <rPh sb="0" eb="2">
      <t>イジ</t>
    </rPh>
    <rPh sb="2" eb="5">
      <t>カンリヒ</t>
    </rPh>
    <rPh sb="5" eb="8">
      <t>カイシュウリツ</t>
    </rPh>
    <phoneticPr fontId="3"/>
  </si>
  <si>
    <t>うち</t>
    <phoneticPr fontId="3"/>
  </si>
  <si>
    <r>
      <t>処理原価回収率　</t>
    </r>
    <r>
      <rPr>
        <sz val="10"/>
        <rFont val="ＭＳ Ｐ明朝"/>
        <family val="1"/>
        <charset val="128"/>
      </rPr>
      <t>料金収入/汚水処理費（%)</t>
    </r>
    <rPh sb="0" eb="2">
      <t>ショリ</t>
    </rPh>
    <rPh sb="2" eb="3">
      <t>ゲン</t>
    </rPh>
    <rPh sb="3" eb="4">
      <t>カ</t>
    </rPh>
    <rPh sb="4" eb="7">
      <t>カイシュウリツ</t>
    </rPh>
    <rPh sb="8" eb="10">
      <t>リョウキン</t>
    </rPh>
    <rPh sb="10" eb="12">
      <t>シュウニュウ</t>
    </rPh>
    <rPh sb="13" eb="15">
      <t>オスイ</t>
    </rPh>
    <rPh sb="15" eb="17">
      <t>ショリ</t>
    </rPh>
    <rPh sb="17" eb="18">
      <t>ヒ</t>
    </rPh>
    <phoneticPr fontId="3"/>
  </si>
  <si>
    <r>
      <t>資本費分　　 (円/m</t>
    </r>
    <r>
      <rPr>
        <vertAlign val="superscript"/>
        <sz val="9"/>
        <rFont val="ＭＳ Ｐ明朝"/>
        <family val="1"/>
        <charset val="128"/>
      </rPr>
      <t>3</t>
    </r>
    <r>
      <rPr>
        <sz val="12"/>
        <rFont val="ＭＳ Ｐ明朝"/>
        <family val="1"/>
        <charset val="128"/>
      </rPr>
      <t>)</t>
    </r>
    <rPh sb="0" eb="2">
      <t>シホン</t>
    </rPh>
    <rPh sb="2" eb="3">
      <t>ヒ</t>
    </rPh>
    <rPh sb="3" eb="4">
      <t>ブン</t>
    </rPh>
    <rPh sb="8" eb="9">
      <t>エン</t>
    </rPh>
    <phoneticPr fontId="3"/>
  </si>
  <si>
    <r>
      <t>維持管理費分（円/m</t>
    </r>
    <r>
      <rPr>
        <vertAlign val="superscript"/>
        <sz val="9"/>
        <rFont val="ＭＳ Ｐ明朝"/>
        <family val="1"/>
        <charset val="128"/>
      </rPr>
      <t>3</t>
    </r>
    <r>
      <rPr>
        <sz val="12"/>
        <rFont val="ＭＳ Ｐ明朝"/>
        <family val="1"/>
        <charset val="128"/>
      </rPr>
      <t>)</t>
    </r>
    <rPh sb="0" eb="2">
      <t>イジ</t>
    </rPh>
    <rPh sb="2" eb="5">
      <t>カンリヒ</t>
    </rPh>
    <rPh sb="5" eb="6">
      <t>ブン</t>
    </rPh>
    <rPh sb="7" eb="8">
      <t>エン</t>
    </rPh>
    <phoneticPr fontId="3"/>
  </si>
  <si>
    <r>
      <t>処理原価　</t>
    </r>
    <r>
      <rPr>
        <sz val="10"/>
        <rFont val="ＭＳ Ｐ明朝"/>
        <family val="1"/>
        <charset val="128"/>
      </rPr>
      <t>汚水処理費/(N)　（円/m</t>
    </r>
    <r>
      <rPr>
        <vertAlign val="superscript"/>
        <sz val="10"/>
        <rFont val="ＭＳ Ｐ明朝"/>
        <family val="1"/>
        <charset val="128"/>
      </rPr>
      <t>3</t>
    </r>
    <r>
      <rPr>
        <sz val="10"/>
        <rFont val="ＭＳ Ｐ明朝"/>
        <family val="1"/>
        <charset val="128"/>
      </rPr>
      <t>)</t>
    </r>
    <rPh sb="0" eb="2">
      <t>ショリ</t>
    </rPh>
    <rPh sb="2" eb="4">
      <t>ゲンカ</t>
    </rPh>
    <rPh sb="5" eb="7">
      <t>オスイ</t>
    </rPh>
    <rPh sb="7" eb="9">
      <t>ショリ</t>
    </rPh>
    <rPh sb="9" eb="10">
      <t>ヒ</t>
    </rPh>
    <phoneticPr fontId="3"/>
  </si>
  <si>
    <r>
      <t>料金単価　</t>
    </r>
    <r>
      <rPr>
        <sz val="10"/>
        <rFont val="ＭＳ Ｐ明朝"/>
        <family val="1"/>
        <charset val="128"/>
      </rPr>
      <t>料金収入/(N)　（円/m</t>
    </r>
    <r>
      <rPr>
        <vertAlign val="superscript"/>
        <sz val="10"/>
        <rFont val="ＭＳ Ｐ明朝"/>
        <family val="1"/>
        <charset val="128"/>
      </rPr>
      <t>3</t>
    </r>
    <r>
      <rPr>
        <sz val="10"/>
        <rFont val="ＭＳ Ｐ明朝"/>
        <family val="1"/>
        <charset val="128"/>
      </rPr>
      <t>)</t>
    </r>
    <rPh sb="0" eb="2">
      <t>リョウキン</t>
    </rPh>
    <rPh sb="2" eb="4">
      <t>タンカ</t>
    </rPh>
    <rPh sb="5" eb="7">
      <t>リョウキン</t>
    </rPh>
    <rPh sb="7" eb="9">
      <t>シュウニュウ</t>
    </rPh>
    <rPh sb="15" eb="16">
      <t>エン</t>
    </rPh>
    <phoneticPr fontId="3"/>
  </si>
  <si>
    <r>
      <t>職員1人当たりの汚水処理量 (M)/(O)</t>
    </r>
    <r>
      <rPr>
        <sz val="10"/>
        <rFont val="ＭＳ Ｐ明朝"/>
        <family val="1"/>
        <charset val="128"/>
      </rPr>
      <t>(m</t>
    </r>
    <r>
      <rPr>
        <vertAlign val="superscript"/>
        <sz val="10"/>
        <rFont val="ＭＳ Ｐ明朝"/>
        <family val="1"/>
        <charset val="128"/>
      </rPr>
      <t>3</t>
    </r>
    <r>
      <rPr>
        <sz val="10"/>
        <rFont val="ＭＳ Ｐ明朝"/>
        <family val="1"/>
        <charset val="128"/>
      </rPr>
      <t>)</t>
    </r>
    <rPh sb="0" eb="2">
      <t>ショクイン</t>
    </rPh>
    <rPh sb="3" eb="4">
      <t>ニン</t>
    </rPh>
    <rPh sb="4" eb="5">
      <t>ア</t>
    </rPh>
    <rPh sb="8" eb="10">
      <t>オスイ</t>
    </rPh>
    <rPh sb="10" eb="12">
      <t>ショリ</t>
    </rPh>
    <rPh sb="12" eb="13">
      <t>リョウ</t>
    </rPh>
    <phoneticPr fontId="3"/>
  </si>
  <si>
    <t>終末処理場施設利用率 (J)/(H)(%)</t>
    <rPh sb="0" eb="2">
      <t>シュウマツ</t>
    </rPh>
    <rPh sb="2" eb="5">
      <t>ショリジョウ</t>
    </rPh>
    <rPh sb="5" eb="7">
      <t>シセツ</t>
    </rPh>
    <rPh sb="7" eb="10">
      <t>リヨウリツ</t>
    </rPh>
    <phoneticPr fontId="3"/>
  </si>
  <si>
    <t>雨天時最大稼働率　(L)/(K)   (%)</t>
    <rPh sb="0" eb="3">
      <t>ウテンジ</t>
    </rPh>
    <rPh sb="3" eb="5">
      <t>サイダイ</t>
    </rPh>
    <rPh sb="5" eb="8">
      <t>カドウリツ</t>
    </rPh>
    <phoneticPr fontId="3"/>
  </si>
  <si>
    <t>晴天時最大稼働率  (I)/(H)   (%)</t>
    <rPh sb="0" eb="3">
      <t>セイテンジ</t>
    </rPh>
    <rPh sb="3" eb="5">
      <t>サイダイ</t>
    </rPh>
    <rPh sb="5" eb="8">
      <t>カドウリツ</t>
    </rPh>
    <phoneticPr fontId="3"/>
  </si>
  <si>
    <t>経営分析</t>
    <rPh sb="0" eb="2">
      <t>ケイエイ</t>
    </rPh>
    <rPh sb="2" eb="4">
      <t>ブンセキ</t>
    </rPh>
    <phoneticPr fontId="3"/>
  </si>
  <si>
    <t>　計　（〃）</t>
    <rPh sb="1" eb="2">
      <t>ケイ</t>
    </rPh>
    <phoneticPr fontId="3"/>
  </si>
  <si>
    <t>資本勘定所属職員　（〃）</t>
    <rPh sb="0" eb="2">
      <t>シホン</t>
    </rPh>
    <rPh sb="2" eb="4">
      <t>カンジョウ</t>
    </rPh>
    <rPh sb="4" eb="6">
      <t>ショゾク</t>
    </rPh>
    <rPh sb="6" eb="8">
      <t>ショクイン</t>
    </rPh>
    <phoneticPr fontId="3"/>
  </si>
  <si>
    <t>その他（総務・管理部門）（〃）</t>
    <rPh sb="2" eb="3">
      <t>タ</t>
    </rPh>
    <rPh sb="4" eb="6">
      <t>ソウム</t>
    </rPh>
    <rPh sb="7" eb="9">
      <t>カンリ</t>
    </rPh>
    <rPh sb="9" eb="11">
      <t>ブモン</t>
    </rPh>
    <phoneticPr fontId="3"/>
  </si>
  <si>
    <t>処理場部門（〃）</t>
    <rPh sb="0" eb="3">
      <t>ショリジョウ</t>
    </rPh>
    <rPh sb="3" eb="5">
      <t>ブモン</t>
    </rPh>
    <phoneticPr fontId="3"/>
  </si>
  <si>
    <t>ポンプ場部門（〃）</t>
    <rPh sb="3" eb="4">
      <t>ジョウ</t>
    </rPh>
    <rPh sb="4" eb="6">
      <t>ブモン</t>
    </rPh>
    <phoneticPr fontId="3"/>
  </si>
  <si>
    <t>管渠部門（〃）</t>
    <rPh sb="0" eb="2">
      <t>カンキョ</t>
    </rPh>
    <rPh sb="2" eb="4">
      <t>ブモン</t>
    </rPh>
    <phoneticPr fontId="3"/>
  </si>
  <si>
    <t>損益勘定所属職員　（人）   (O)</t>
    <rPh sb="0" eb="2">
      <t>ソンエキ</t>
    </rPh>
    <rPh sb="2" eb="4">
      <t>カンジョウショ</t>
    </rPh>
    <rPh sb="4" eb="6">
      <t>ショゾク</t>
    </rPh>
    <rPh sb="6" eb="8">
      <t>ショクイン</t>
    </rPh>
    <rPh sb="10" eb="11">
      <t>ニン</t>
    </rPh>
    <phoneticPr fontId="3"/>
  </si>
  <si>
    <r>
      <t>雨天時（m</t>
    </r>
    <r>
      <rPr>
        <vertAlign val="superscript"/>
        <sz val="9"/>
        <rFont val="ＭＳ Ｐ明朝"/>
        <family val="1"/>
        <charset val="128"/>
      </rPr>
      <t>3</t>
    </r>
    <r>
      <rPr>
        <sz val="12"/>
        <rFont val="ＭＳ Ｐ明朝"/>
        <family val="1"/>
        <charset val="128"/>
      </rPr>
      <t>/分）</t>
    </r>
    <rPh sb="0" eb="3">
      <t>ウテンジ</t>
    </rPh>
    <rPh sb="7" eb="8">
      <t>フン</t>
    </rPh>
    <phoneticPr fontId="3"/>
  </si>
  <si>
    <r>
      <t>晴天時（m</t>
    </r>
    <r>
      <rPr>
        <vertAlign val="superscript"/>
        <sz val="9"/>
        <rFont val="ＭＳ Ｐ明朝"/>
        <family val="1"/>
        <charset val="128"/>
      </rPr>
      <t>3</t>
    </r>
    <r>
      <rPr>
        <sz val="12"/>
        <rFont val="ＭＳ Ｐ明朝"/>
        <family val="1"/>
        <charset val="128"/>
      </rPr>
      <t>/日）</t>
    </r>
    <rPh sb="0" eb="3">
      <t>セイテンジ</t>
    </rPh>
    <phoneticPr fontId="3"/>
  </si>
  <si>
    <t>排水
能力</t>
    <rPh sb="0" eb="2">
      <t>ハイスイ</t>
    </rPh>
    <rPh sb="3" eb="5">
      <t>ノウリョク</t>
    </rPh>
    <phoneticPr fontId="3"/>
  </si>
  <si>
    <t>ポンプ場数　　　　　（箇所）</t>
    <rPh sb="3" eb="4">
      <t>ジョウ</t>
    </rPh>
    <rPh sb="4" eb="5">
      <t>スウ</t>
    </rPh>
    <rPh sb="11" eb="13">
      <t>カショ</t>
    </rPh>
    <phoneticPr fontId="3"/>
  </si>
  <si>
    <t>ポンプ場</t>
    <rPh sb="3" eb="4">
      <t>ジョウ</t>
    </rPh>
    <phoneticPr fontId="3"/>
  </si>
  <si>
    <r>
      <t>年間総汚泥処分量　　（m</t>
    </r>
    <r>
      <rPr>
        <vertAlign val="superscript"/>
        <sz val="9"/>
        <rFont val="ＭＳ Ｐ明朝"/>
        <family val="1"/>
        <charset val="128"/>
      </rPr>
      <t>3</t>
    </r>
    <r>
      <rPr>
        <sz val="12"/>
        <rFont val="ＭＳ Ｐ明朝"/>
        <family val="1"/>
        <charset val="128"/>
      </rPr>
      <t>）</t>
    </r>
    <rPh sb="0" eb="2">
      <t>ネンカン</t>
    </rPh>
    <rPh sb="2" eb="3">
      <t>ソウ</t>
    </rPh>
    <rPh sb="3" eb="5">
      <t>オデイ</t>
    </rPh>
    <rPh sb="5" eb="8">
      <t>ショブンリョウ</t>
    </rPh>
    <phoneticPr fontId="3"/>
  </si>
  <si>
    <t>含水率（%）</t>
    <rPh sb="0" eb="3">
      <t>ガンスイリツ</t>
    </rPh>
    <phoneticPr fontId="3"/>
  </si>
  <si>
    <r>
      <t>汚泥量（m</t>
    </r>
    <r>
      <rPr>
        <vertAlign val="superscript"/>
        <sz val="10"/>
        <rFont val="ＭＳ Ｐ明朝"/>
        <family val="1"/>
        <charset val="128"/>
      </rPr>
      <t>3</t>
    </r>
    <r>
      <rPr>
        <sz val="12"/>
        <rFont val="ＭＳ Ｐ明朝"/>
        <family val="1"/>
        <charset val="128"/>
      </rPr>
      <t>/日）</t>
    </r>
    <rPh sb="0" eb="3">
      <t>オデイリョウ</t>
    </rPh>
    <rPh sb="7" eb="8">
      <t>ヒ</t>
    </rPh>
    <phoneticPr fontId="3"/>
  </si>
  <si>
    <t>汚泥処理能力</t>
    <rPh sb="0" eb="2">
      <t>オデイ</t>
    </rPh>
    <rPh sb="2" eb="4">
      <t>ショリ</t>
    </rPh>
    <rPh sb="4" eb="6">
      <t>ノウリョク</t>
    </rPh>
    <phoneticPr fontId="3"/>
  </si>
  <si>
    <t>有収率  (N)/(M)  (%)</t>
    <rPh sb="0" eb="2">
      <t>ユウシュウ</t>
    </rPh>
    <rPh sb="2" eb="3">
      <t>リツ</t>
    </rPh>
    <phoneticPr fontId="3"/>
  </si>
  <si>
    <t>年間有収水量（〃）          (N)</t>
    <rPh sb="0" eb="2">
      <t>ネンカン</t>
    </rPh>
    <rPh sb="2" eb="4">
      <t>ユウシュウ</t>
    </rPh>
    <rPh sb="4" eb="6">
      <t>スイリョウ</t>
    </rPh>
    <phoneticPr fontId="3"/>
  </si>
  <si>
    <t>雨水処理水量（〃）</t>
    <rPh sb="0" eb="2">
      <t>ウスイ</t>
    </rPh>
    <rPh sb="2" eb="4">
      <t>ショリ</t>
    </rPh>
    <rPh sb="4" eb="6">
      <t>スイリョウ</t>
    </rPh>
    <phoneticPr fontId="3"/>
  </si>
  <si>
    <t>汚水処理水量（〃）   (M)</t>
    <rPh sb="0" eb="2">
      <t>オスイ</t>
    </rPh>
    <rPh sb="2" eb="4">
      <t>ショリ</t>
    </rPh>
    <rPh sb="4" eb="6">
      <t>スイリョウ</t>
    </rPh>
    <phoneticPr fontId="3"/>
  </si>
  <si>
    <r>
      <t>年間総処理水量（m</t>
    </r>
    <r>
      <rPr>
        <vertAlign val="superscript"/>
        <sz val="9"/>
        <rFont val="ＭＳ Ｐ明朝"/>
        <family val="1"/>
        <charset val="128"/>
      </rPr>
      <t>3</t>
    </r>
    <r>
      <rPr>
        <sz val="12"/>
        <rFont val="ＭＳ Ｐ明朝"/>
        <family val="1"/>
        <charset val="128"/>
      </rPr>
      <t>）</t>
    </r>
    <rPh sb="0" eb="2">
      <t>ネンカン</t>
    </rPh>
    <rPh sb="2" eb="3">
      <t>ソウ</t>
    </rPh>
    <rPh sb="3" eb="5">
      <t>ショリ</t>
    </rPh>
    <rPh sb="5" eb="7">
      <t>スイリョウ</t>
    </rPh>
    <phoneticPr fontId="3"/>
  </si>
  <si>
    <r>
      <t>現在晴天時平均処理水量(m</t>
    </r>
    <r>
      <rPr>
        <vertAlign val="superscript"/>
        <sz val="8"/>
        <rFont val="ＭＳ Ｐ明朝"/>
        <family val="1"/>
        <charset val="128"/>
      </rPr>
      <t>3</t>
    </r>
    <r>
      <rPr>
        <sz val="11"/>
        <rFont val="ＭＳ Ｐ明朝"/>
        <family val="1"/>
        <charset val="128"/>
      </rPr>
      <t>/日) (J)</t>
    </r>
    <rPh sb="0" eb="2">
      <t>ゲンザイ</t>
    </rPh>
    <rPh sb="2" eb="5">
      <t>セイテンジ</t>
    </rPh>
    <rPh sb="5" eb="7">
      <t>ヘイキン</t>
    </rPh>
    <rPh sb="7" eb="9">
      <t>ショリ</t>
    </rPh>
    <rPh sb="9" eb="11">
      <t>スイリョウ</t>
    </rPh>
    <rPh sb="15" eb="16">
      <t>ヒ</t>
    </rPh>
    <phoneticPr fontId="3"/>
  </si>
  <si>
    <r>
      <t>雨天時（m</t>
    </r>
    <r>
      <rPr>
        <vertAlign val="superscript"/>
        <sz val="9"/>
        <rFont val="ＭＳ Ｐ明朝"/>
        <family val="1"/>
        <charset val="128"/>
      </rPr>
      <t>3</t>
    </r>
    <r>
      <rPr>
        <sz val="12"/>
        <rFont val="ＭＳ Ｐ明朝"/>
        <family val="1"/>
        <charset val="128"/>
      </rPr>
      <t>/分）   (L)</t>
    </r>
    <rPh sb="0" eb="3">
      <t>ウテンジ</t>
    </rPh>
    <rPh sb="7" eb="8">
      <t>フン</t>
    </rPh>
    <phoneticPr fontId="3"/>
  </si>
  <si>
    <r>
      <t>晴天時（m</t>
    </r>
    <r>
      <rPr>
        <vertAlign val="superscript"/>
        <sz val="9"/>
        <rFont val="ＭＳ Ｐ明朝"/>
        <family val="1"/>
        <charset val="128"/>
      </rPr>
      <t>3</t>
    </r>
    <r>
      <rPr>
        <sz val="12"/>
        <rFont val="ＭＳ Ｐ明朝"/>
        <family val="1"/>
        <charset val="128"/>
      </rPr>
      <t>/日）   (I)</t>
    </r>
    <rPh sb="0" eb="3">
      <t>セイテンジ</t>
    </rPh>
    <phoneticPr fontId="3"/>
  </si>
  <si>
    <t>現在最大処理水量</t>
    <rPh sb="0" eb="2">
      <t>ゲンザイ</t>
    </rPh>
    <rPh sb="2" eb="4">
      <t>サイダイ</t>
    </rPh>
    <rPh sb="4" eb="6">
      <t>ショリ</t>
    </rPh>
    <rPh sb="6" eb="8">
      <t>スイリョウ</t>
    </rPh>
    <phoneticPr fontId="3"/>
  </si>
  <si>
    <r>
      <t>雨天時（m</t>
    </r>
    <r>
      <rPr>
        <vertAlign val="superscript"/>
        <sz val="9"/>
        <rFont val="ＭＳ Ｐ明朝"/>
        <family val="1"/>
        <charset val="128"/>
      </rPr>
      <t>3</t>
    </r>
    <r>
      <rPr>
        <sz val="12"/>
        <rFont val="ＭＳ Ｐ明朝"/>
        <family val="1"/>
        <charset val="128"/>
      </rPr>
      <t>/分）   (K)</t>
    </r>
    <rPh sb="0" eb="3">
      <t>ウテンジ</t>
    </rPh>
    <rPh sb="7" eb="8">
      <t>フン</t>
    </rPh>
    <phoneticPr fontId="3"/>
  </si>
  <si>
    <r>
      <t>晴天時（m</t>
    </r>
    <r>
      <rPr>
        <vertAlign val="superscript"/>
        <sz val="9"/>
        <rFont val="ＭＳ Ｐ明朝"/>
        <family val="1"/>
        <charset val="128"/>
      </rPr>
      <t>3</t>
    </r>
    <r>
      <rPr>
        <sz val="12"/>
        <rFont val="ＭＳ Ｐ明朝"/>
        <family val="1"/>
        <charset val="128"/>
      </rPr>
      <t>/日）   (H)</t>
    </r>
    <rPh sb="0" eb="3">
      <t>セイテンジ</t>
    </rPh>
    <phoneticPr fontId="3"/>
  </si>
  <si>
    <t>現在処理能力</t>
    <rPh sb="0" eb="2">
      <t>ゲンザイ</t>
    </rPh>
    <rPh sb="2" eb="4">
      <t>ショリ</t>
    </rPh>
    <rPh sb="4" eb="6">
      <t>ノウリョク</t>
    </rPh>
    <phoneticPr fontId="3"/>
  </si>
  <si>
    <r>
      <t>計画処理能力（m</t>
    </r>
    <r>
      <rPr>
        <vertAlign val="superscript"/>
        <sz val="9"/>
        <rFont val="ＭＳ Ｐ明朝"/>
        <family val="1"/>
        <charset val="128"/>
      </rPr>
      <t>3</t>
    </r>
    <r>
      <rPr>
        <sz val="12"/>
        <rFont val="ＭＳ Ｐ明朝"/>
        <family val="1"/>
        <charset val="128"/>
      </rPr>
      <t>/日）</t>
    </r>
    <rPh sb="0" eb="2">
      <t>ケイカク</t>
    </rPh>
    <rPh sb="2" eb="4">
      <t>ショリ</t>
    </rPh>
    <rPh sb="4" eb="6">
      <t>ノウリョク</t>
    </rPh>
    <rPh sb="10" eb="11">
      <t>ニチ</t>
    </rPh>
    <phoneticPr fontId="3"/>
  </si>
  <si>
    <t>簡易処理（〃）</t>
    <rPh sb="0" eb="2">
      <t>カンイ</t>
    </rPh>
    <rPh sb="2" eb="4">
      <t>ショリ</t>
    </rPh>
    <phoneticPr fontId="3"/>
  </si>
  <si>
    <t>中級処理（〃）</t>
    <rPh sb="0" eb="2">
      <t>チュウキュウ</t>
    </rPh>
    <rPh sb="2" eb="4">
      <t>ショリ</t>
    </rPh>
    <phoneticPr fontId="3"/>
  </si>
  <si>
    <t>高級処理（〃）</t>
    <rPh sb="0" eb="2">
      <t>コウキュウ</t>
    </rPh>
    <rPh sb="2" eb="4">
      <t>ショリ</t>
    </rPh>
    <phoneticPr fontId="3"/>
  </si>
  <si>
    <t>高度処理（〃）</t>
    <rPh sb="0" eb="2">
      <t>コウド</t>
    </rPh>
    <rPh sb="2" eb="4">
      <t>ショリ</t>
    </rPh>
    <phoneticPr fontId="3"/>
  </si>
  <si>
    <t>処理方法別内訳</t>
    <rPh sb="0" eb="2">
      <t>ショリ</t>
    </rPh>
    <rPh sb="2" eb="4">
      <t>ホウホウ</t>
    </rPh>
    <rPh sb="4" eb="5">
      <t>ベツ</t>
    </rPh>
    <rPh sb="5" eb="7">
      <t>ウチワケ</t>
    </rPh>
    <phoneticPr fontId="3"/>
  </si>
  <si>
    <t>終末処理場数（箇所）</t>
    <rPh sb="0" eb="2">
      <t>シュウマツ</t>
    </rPh>
    <rPh sb="2" eb="5">
      <t>ショリジョウ</t>
    </rPh>
    <rPh sb="5" eb="6">
      <t>スウ</t>
    </rPh>
    <rPh sb="7" eb="9">
      <t>カショ</t>
    </rPh>
    <phoneticPr fontId="3"/>
  </si>
  <si>
    <t>処理場</t>
    <rPh sb="0" eb="3">
      <t>ショリジョウ</t>
    </rPh>
    <phoneticPr fontId="3"/>
  </si>
  <si>
    <t>合流管（〃）</t>
    <rPh sb="0" eb="2">
      <t>ゴウリュウ</t>
    </rPh>
    <rPh sb="2" eb="3">
      <t>カン</t>
    </rPh>
    <phoneticPr fontId="3"/>
  </si>
  <si>
    <t>雨水管（〃）</t>
    <rPh sb="0" eb="3">
      <t>ウスイカン</t>
    </rPh>
    <phoneticPr fontId="3"/>
  </si>
  <si>
    <t>汚水管（〃）</t>
    <rPh sb="0" eb="2">
      <t>オスイ</t>
    </rPh>
    <rPh sb="2" eb="3">
      <t>カン</t>
    </rPh>
    <phoneticPr fontId="3"/>
  </si>
  <si>
    <t>うち
未供用</t>
    <rPh sb="3" eb="4">
      <t>ミ</t>
    </rPh>
    <rPh sb="4" eb="6">
      <t>キョウヨウ</t>
    </rPh>
    <phoneticPr fontId="3"/>
  </si>
  <si>
    <t>種別
延長</t>
    <rPh sb="0" eb="2">
      <t>シュベツ</t>
    </rPh>
    <rPh sb="3" eb="5">
      <t>エンチョウ</t>
    </rPh>
    <phoneticPr fontId="3"/>
  </si>
  <si>
    <t>下水管布設延長（km）</t>
    <rPh sb="0" eb="3">
      <t>ゲスイカン</t>
    </rPh>
    <rPh sb="3" eb="5">
      <t>フセツ</t>
    </rPh>
    <rPh sb="5" eb="7">
      <t>エンチョウ</t>
    </rPh>
    <phoneticPr fontId="3"/>
  </si>
  <si>
    <t>管渠</t>
    <rPh sb="0" eb="2">
      <t>カンキョ</t>
    </rPh>
    <phoneticPr fontId="3"/>
  </si>
  <si>
    <t>補助対象事業費(千円)</t>
    <rPh sb="0" eb="2">
      <t>ホジョ</t>
    </rPh>
    <rPh sb="2" eb="4">
      <t>タイショウ</t>
    </rPh>
    <rPh sb="4" eb="7">
      <t>ジギョウヒ</t>
    </rPh>
    <rPh sb="8" eb="10">
      <t>センエン</t>
    </rPh>
    <phoneticPr fontId="3"/>
  </si>
  <si>
    <t>その他（千円）</t>
    <rPh sb="2" eb="3">
      <t>タ</t>
    </rPh>
    <rPh sb="4" eb="6">
      <t>センエン</t>
    </rPh>
    <phoneticPr fontId="3"/>
  </si>
  <si>
    <t>流域下水道建設費負担金（千円）</t>
    <rPh sb="0" eb="2">
      <t>リュウイキ</t>
    </rPh>
    <rPh sb="2" eb="5">
      <t>ゲスイドウ</t>
    </rPh>
    <rPh sb="5" eb="8">
      <t>ケンセツヒ</t>
    </rPh>
    <rPh sb="8" eb="11">
      <t>フタンキン</t>
    </rPh>
    <rPh sb="12" eb="14">
      <t>センエン</t>
    </rPh>
    <phoneticPr fontId="3"/>
  </si>
  <si>
    <t>処理場費（千円）</t>
    <rPh sb="0" eb="3">
      <t>ショリジョウ</t>
    </rPh>
    <rPh sb="3" eb="4">
      <t>ヒ</t>
    </rPh>
    <rPh sb="5" eb="7">
      <t>センエン</t>
    </rPh>
    <phoneticPr fontId="3"/>
  </si>
  <si>
    <t>ポンプ場費（千円）</t>
    <rPh sb="3" eb="4">
      <t>ジョウ</t>
    </rPh>
    <rPh sb="4" eb="5">
      <t>ヒ</t>
    </rPh>
    <rPh sb="6" eb="8">
      <t>センエン</t>
    </rPh>
    <phoneticPr fontId="3"/>
  </si>
  <si>
    <t>管渠費（千円）</t>
    <rPh sb="0" eb="2">
      <t>カンキョ</t>
    </rPh>
    <rPh sb="2" eb="3">
      <t>ヒ</t>
    </rPh>
    <rPh sb="4" eb="6">
      <t>センエン</t>
    </rPh>
    <phoneticPr fontId="3"/>
  </si>
  <si>
    <t>上記使途内訳</t>
    <rPh sb="0" eb="2">
      <t>ジョウキ</t>
    </rPh>
    <rPh sb="2" eb="4">
      <t>シト</t>
    </rPh>
    <rPh sb="4" eb="6">
      <t>ウチワケ</t>
    </rPh>
    <phoneticPr fontId="3"/>
  </si>
  <si>
    <t>受益者負担金（千円）</t>
    <rPh sb="0" eb="3">
      <t>ジュエキシャ</t>
    </rPh>
    <rPh sb="3" eb="6">
      <t>フタンキン</t>
    </rPh>
    <rPh sb="7" eb="9">
      <t>センエン</t>
    </rPh>
    <phoneticPr fontId="3"/>
  </si>
  <si>
    <t>地方債（千円）</t>
    <rPh sb="0" eb="2">
      <t>チホウ</t>
    </rPh>
    <rPh sb="2" eb="3">
      <t>キギョウサイ</t>
    </rPh>
    <rPh sb="4" eb="6">
      <t>センエン</t>
    </rPh>
    <phoneticPr fontId="3"/>
  </si>
  <si>
    <r>
      <t xml:space="preserve">国庫補助金（千円）
</t>
    </r>
    <r>
      <rPr>
        <sz val="9"/>
        <rFont val="ＭＳ Ｐ明朝"/>
        <family val="1"/>
        <charset val="128"/>
      </rPr>
      <t>（ＮＴＴ無利子貸付金含む）</t>
    </r>
    <rPh sb="0" eb="2">
      <t>コッコ</t>
    </rPh>
    <rPh sb="2" eb="5">
      <t>ホジョキン</t>
    </rPh>
    <rPh sb="6" eb="8">
      <t>センエン</t>
    </rPh>
    <rPh sb="14" eb="17">
      <t>ムリシ</t>
    </rPh>
    <rPh sb="17" eb="20">
      <t>カシツケキン</t>
    </rPh>
    <rPh sb="20" eb="21">
      <t>フク</t>
    </rPh>
    <phoneticPr fontId="3"/>
  </si>
  <si>
    <t>上記財源内訳</t>
    <rPh sb="0" eb="2">
      <t>ジョウキ</t>
    </rPh>
    <rPh sb="2" eb="4">
      <t>ザイゲン</t>
    </rPh>
    <rPh sb="4" eb="6">
      <t>ウチワケ</t>
    </rPh>
    <phoneticPr fontId="3"/>
  </si>
  <si>
    <t>総事業費(千円)</t>
    <rPh sb="0" eb="1">
      <t>ソウ</t>
    </rPh>
    <rPh sb="1" eb="4">
      <t>ジギョウヒ</t>
    </rPh>
    <rPh sb="5" eb="7">
      <t>センエン</t>
    </rPh>
    <phoneticPr fontId="3"/>
  </si>
  <si>
    <t>事業費</t>
    <rPh sb="0" eb="3">
      <t>ジギョウヒ</t>
    </rPh>
    <phoneticPr fontId="3"/>
  </si>
  <si>
    <t>(G)/(F)      (%)</t>
    <phoneticPr fontId="3"/>
  </si>
  <si>
    <t>(G)/(E)      (%)</t>
    <phoneticPr fontId="3"/>
  </si>
  <si>
    <t>(D)/(C)      (%)</t>
    <phoneticPr fontId="3"/>
  </si>
  <si>
    <t>(C)/(B)      (%)</t>
    <phoneticPr fontId="3"/>
  </si>
  <si>
    <t>(C)/(A)      (%)</t>
    <phoneticPr fontId="3"/>
  </si>
  <si>
    <t>現在処理区域面積（〃）      (G)</t>
    <rPh sb="0" eb="2">
      <t>ゲンザイ</t>
    </rPh>
    <rPh sb="2" eb="4">
      <t>ショリ</t>
    </rPh>
    <rPh sb="4" eb="6">
      <t>クイキ</t>
    </rPh>
    <rPh sb="6" eb="8">
      <t>メンセキ</t>
    </rPh>
    <phoneticPr fontId="3"/>
  </si>
  <si>
    <t>現在排水区域面積（〃）</t>
    <rPh sb="0" eb="2">
      <t>ゲンザイ</t>
    </rPh>
    <rPh sb="2" eb="4">
      <t>ハイスイ</t>
    </rPh>
    <rPh sb="4" eb="6">
      <t>クイキ</t>
    </rPh>
    <rPh sb="6" eb="8">
      <t>メンセキ</t>
    </rPh>
    <phoneticPr fontId="3"/>
  </si>
  <si>
    <t>全体計画面積（〃）          (F)</t>
    <rPh sb="0" eb="2">
      <t>ゼンタイ</t>
    </rPh>
    <rPh sb="2" eb="4">
      <t>ケイカク</t>
    </rPh>
    <rPh sb="4" eb="6">
      <t>メンセキ</t>
    </rPh>
    <phoneticPr fontId="3"/>
  </si>
  <si>
    <t>市街地面積（〃）</t>
    <rPh sb="0" eb="3">
      <t>シガイチ</t>
    </rPh>
    <rPh sb="3" eb="5">
      <t>メンセキ</t>
    </rPh>
    <phoneticPr fontId="3"/>
  </si>
  <si>
    <t>行政区域面積（ha）          (E)</t>
    <rPh sb="0" eb="2">
      <t>ギョウセイ</t>
    </rPh>
    <rPh sb="2" eb="4">
      <t>クイキ</t>
    </rPh>
    <rPh sb="4" eb="6">
      <t>メンセキ</t>
    </rPh>
    <phoneticPr fontId="3"/>
  </si>
  <si>
    <r>
      <t>現在水洗便所設置済人口</t>
    </r>
    <r>
      <rPr>
        <sz val="12"/>
        <rFont val="ＭＳ Ｐ明朝"/>
        <family val="1"/>
        <charset val="128"/>
      </rPr>
      <t xml:space="preserve">（〃） </t>
    </r>
    <r>
      <rPr>
        <sz val="11"/>
        <rFont val="ＭＳ Ｐ明朝"/>
        <family val="1"/>
        <charset val="128"/>
      </rPr>
      <t xml:space="preserve"> </t>
    </r>
    <r>
      <rPr>
        <sz val="12"/>
        <rFont val="ＭＳ Ｐ明朝"/>
        <family val="1"/>
        <charset val="128"/>
      </rPr>
      <t>(D)</t>
    </r>
    <rPh sb="0" eb="2">
      <t>ゲンザイ</t>
    </rPh>
    <rPh sb="2" eb="4">
      <t>スイセン</t>
    </rPh>
    <rPh sb="4" eb="6">
      <t>ベンジョ</t>
    </rPh>
    <rPh sb="6" eb="8">
      <t>セッチ</t>
    </rPh>
    <rPh sb="8" eb="9">
      <t>ズ</t>
    </rPh>
    <rPh sb="9" eb="11">
      <t>ジンコウ</t>
    </rPh>
    <phoneticPr fontId="3"/>
  </si>
  <si>
    <t>現在処理区域内人口（〃）    (C)</t>
    <rPh sb="0" eb="2">
      <t>ゲンザイ</t>
    </rPh>
    <rPh sb="2" eb="4">
      <t>ショリ</t>
    </rPh>
    <rPh sb="4" eb="7">
      <t>クイキナイ</t>
    </rPh>
    <rPh sb="7" eb="9">
      <t>ジンコウ</t>
    </rPh>
    <phoneticPr fontId="3"/>
  </si>
  <si>
    <t>現在排水区域内人口（〃）</t>
    <rPh sb="0" eb="2">
      <t>ゲンザイ</t>
    </rPh>
    <rPh sb="2" eb="4">
      <t>ハイスイ</t>
    </rPh>
    <rPh sb="4" eb="7">
      <t>クイキナイ</t>
    </rPh>
    <rPh sb="7" eb="9">
      <t>ジンコウ</t>
    </rPh>
    <phoneticPr fontId="3"/>
  </si>
  <si>
    <t>全体計画人口（〃）          (B)</t>
    <rPh sb="0" eb="2">
      <t>ゼンタイ</t>
    </rPh>
    <rPh sb="2" eb="4">
      <t>ケイカク</t>
    </rPh>
    <rPh sb="4" eb="6">
      <t>ジンコウ</t>
    </rPh>
    <phoneticPr fontId="3"/>
  </si>
  <si>
    <t>市街地人口（〃)</t>
    <rPh sb="0" eb="3">
      <t>シガイチ</t>
    </rPh>
    <rPh sb="3" eb="5">
      <t>ジンコウ</t>
    </rPh>
    <phoneticPr fontId="3"/>
  </si>
  <si>
    <t>行政区域内人口（人）　　　　(A)</t>
    <rPh sb="0" eb="2">
      <t>ギョウセイ</t>
    </rPh>
    <rPh sb="2" eb="5">
      <t>クイキナイ</t>
    </rPh>
    <rPh sb="5" eb="7">
      <t>ジンコウ</t>
    </rPh>
    <rPh sb="8" eb="9">
      <t>ニン</t>
    </rPh>
    <phoneticPr fontId="3"/>
  </si>
  <si>
    <t>普及状況</t>
    <rPh sb="0" eb="2">
      <t>フキュウ</t>
    </rPh>
    <rPh sb="2" eb="4">
      <t>ジョウキョウ</t>
    </rPh>
    <phoneticPr fontId="3"/>
  </si>
  <si>
    <t>下水道事業実施状況</t>
    <rPh sb="0" eb="3">
      <t>ゲスイドウ</t>
    </rPh>
    <rPh sb="3" eb="5">
      <t>ジギョウ</t>
    </rPh>
    <rPh sb="5" eb="7">
      <t>ジッシ</t>
    </rPh>
    <rPh sb="7" eb="9">
      <t>ジョウキョウ</t>
    </rPh>
    <phoneticPr fontId="3"/>
  </si>
  <si>
    <t>特別会計設置年月日</t>
    <rPh sb="0" eb="2">
      <t>トクベツ</t>
    </rPh>
    <rPh sb="2" eb="4">
      <t>カイケイ</t>
    </rPh>
    <rPh sb="4" eb="6">
      <t>セッチ</t>
    </rPh>
    <rPh sb="6" eb="9">
      <t>ネンガッピ</t>
    </rPh>
    <phoneticPr fontId="3"/>
  </si>
  <si>
    <t>供用開始年月日</t>
    <rPh sb="0" eb="2">
      <t>キョウヨウ</t>
    </rPh>
    <rPh sb="2" eb="4">
      <t>カイシ</t>
    </rPh>
    <rPh sb="4" eb="7">
      <t>ネンガッピ</t>
    </rPh>
    <phoneticPr fontId="3"/>
  </si>
  <si>
    <t>建設事業開始年月日</t>
    <rPh sb="0" eb="2">
      <t>ケンセツ</t>
    </rPh>
    <rPh sb="2" eb="4">
      <t>ジギョウ</t>
    </rPh>
    <rPh sb="4" eb="6">
      <t>カイシ</t>
    </rPh>
    <rPh sb="6" eb="9">
      <t>ネンガッピ</t>
    </rPh>
    <phoneticPr fontId="3"/>
  </si>
  <si>
    <t>分流式</t>
    <rPh sb="0" eb="2">
      <t>ブンリュウ</t>
    </rPh>
    <rPh sb="2" eb="3">
      <t>シキ</t>
    </rPh>
    <phoneticPr fontId="3"/>
  </si>
  <si>
    <t>排除方式別</t>
    <rPh sb="0" eb="2">
      <t>ハイジョ</t>
    </rPh>
    <rPh sb="2" eb="5">
      <t>ホウシキベツ</t>
    </rPh>
    <phoneticPr fontId="3"/>
  </si>
  <si>
    <t>流域</t>
    <rPh sb="0" eb="2">
      <t>リュウイキ</t>
    </rPh>
    <phoneticPr fontId="3"/>
  </si>
  <si>
    <t>流域下水道接続関係</t>
    <rPh sb="0" eb="2">
      <t>リュウイキ</t>
    </rPh>
    <rPh sb="2" eb="5">
      <t>ゲスイドウ</t>
    </rPh>
    <rPh sb="5" eb="7">
      <t>セツゾク</t>
    </rPh>
    <rPh sb="7" eb="9">
      <t>カンケイ</t>
    </rPh>
    <phoneticPr fontId="3"/>
  </si>
  <si>
    <t>その１　施設・業務概況及び経営分析</t>
    <rPh sb="4" eb="6">
      <t>シセツ</t>
    </rPh>
    <rPh sb="7" eb="9">
      <t>ギョウム</t>
    </rPh>
    <rPh sb="9" eb="11">
      <t>ガイキョウ</t>
    </rPh>
    <rPh sb="11" eb="12">
      <t>オヨ</t>
    </rPh>
    <rPh sb="13" eb="15">
      <t>ケイエイ</t>
    </rPh>
    <rPh sb="15" eb="17">
      <t>ブンセキ</t>
    </rPh>
    <phoneticPr fontId="3"/>
  </si>
  <si>
    <t>　　①公共下水道事業</t>
    <rPh sb="3" eb="5">
      <t>コウキョウ</t>
    </rPh>
    <rPh sb="5" eb="8">
      <t>ゲスイドウ</t>
    </rPh>
    <rPh sb="8" eb="10">
      <t>ジギョウ</t>
    </rPh>
    <phoneticPr fontId="3"/>
  </si>
  <si>
    <t>（２）下水道事業</t>
    <rPh sb="3" eb="6">
      <t>ゲスイドウ</t>
    </rPh>
    <rPh sb="6" eb="8">
      <t>ジギョウ</t>
    </rPh>
    <phoneticPr fontId="3"/>
  </si>
  <si>
    <t>うち</t>
    <phoneticPr fontId="3"/>
  </si>
  <si>
    <t>資本費平準化債</t>
    <phoneticPr fontId="3"/>
  </si>
  <si>
    <t>建設改良のための地方債償還金</t>
    <phoneticPr fontId="3"/>
  </si>
  <si>
    <t>（２）資本的支出 イ．地方債償還金のうち</t>
    <rPh sb="11" eb="14">
      <t>チホウサイ</t>
    </rPh>
    <rPh sb="14" eb="17">
      <t>ショウカンキン</t>
    </rPh>
    <phoneticPr fontId="3"/>
  </si>
  <si>
    <t>（１）資本的収入 ア．地方債のうち資本費平準化債</t>
    <rPh sb="3" eb="6">
      <t>シホンテキ</t>
    </rPh>
    <rPh sb="6" eb="8">
      <t>シュウニュウ</t>
    </rPh>
    <rPh sb="11" eb="14">
      <t>チホウサイ</t>
    </rPh>
    <rPh sb="17" eb="19">
      <t>シホン</t>
    </rPh>
    <rPh sb="19" eb="20">
      <t>ヒ</t>
    </rPh>
    <rPh sb="20" eb="23">
      <t>ヘイジュンカ</t>
    </rPh>
    <rPh sb="23" eb="24">
      <t>サイ</t>
    </rPh>
    <phoneticPr fontId="3"/>
  </si>
  <si>
    <t>処理場費</t>
    <rPh sb="0" eb="3">
      <t>ショリジョウ</t>
    </rPh>
    <rPh sb="3" eb="4">
      <t>ヒ</t>
    </rPh>
    <phoneticPr fontId="3"/>
  </si>
  <si>
    <t>ポンプ場費</t>
    <rPh sb="3" eb="4">
      <t>ジョウ</t>
    </rPh>
    <rPh sb="4" eb="5">
      <t>ヒ</t>
    </rPh>
    <phoneticPr fontId="3"/>
  </si>
  <si>
    <t>前年度からの繰越金　　 　　　　　　　 　(N)</t>
    <rPh sb="0" eb="3">
      <t>ゼンネンド</t>
    </rPh>
    <rPh sb="6" eb="9">
      <t>クリコシキン</t>
    </rPh>
    <phoneticPr fontId="3"/>
  </si>
  <si>
    <t>　　（ウ）受託工事収益</t>
    <rPh sb="5" eb="7">
      <t>ジュタク</t>
    </rPh>
    <rPh sb="7" eb="9">
      <t>コウジ</t>
    </rPh>
    <rPh sb="9" eb="11">
      <t>シュウエキ</t>
    </rPh>
    <phoneticPr fontId="3"/>
  </si>
  <si>
    <t>　　（イ）雨水処理負担金</t>
    <rPh sb="5" eb="7">
      <t>アマミズ</t>
    </rPh>
    <rPh sb="7" eb="9">
      <t>ショリ</t>
    </rPh>
    <rPh sb="9" eb="12">
      <t>フタンキン</t>
    </rPh>
    <phoneticPr fontId="3"/>
  </si>
  <si>
    <t>受託工事費</t>
    <rPh sb="0" eb="2">
      <t>ジュタク</t>
    </rPh>
    <rPh sb="2" eb="5">
      <t>コウジヒ</t>
    </rPh>
    <phoneticPr fontId="3"/>
  </si>
  <si>
    <t>　　小計</t>
    <rPh sb="2" eb="4">
      <t>ショウケイ</t>
    </rPh>
    <phoneticPr fontId="3"/>
  </si>
  <si>
    <t>流域下水道管理運営費負担金</t>
    <rPh sb="0" eb="2">
      <t>リュウイキ</t>
    </rPh>
    <rPh sb="2" eb="5">
      <t>ゲスイドウ</t>
    </rPh>
    <rPh sb="5" eb="7">
      <t>カンリ</t>
    </rPh>
    <rPh sb="7" eb="10">
      <t>ウンエイヒ</t>
    </rPh>
    <rPh sb="10" eb="13">
      <t>フタンキン</t>
    </rPh>
    <phoneticPr fontId="3"/>
  </si>
  <si>
    <t>路面復旧費</t>
    <rPh sb="0" eb="2">
      <t>ロメン</t>
    </rPh>
    <rPh sb="2" eb="5">
      <t>フッキュウヒ</t>
    </rPh>
    <phoneticPr fontId="3"/>
  </si>
  <si>
    <t>薬品費</t>
    <rPh sb="0" eb="2">
      <t>ヤクヒン</t>
    </rPh>
    <rPh sb="2" eb="3">
      <t>ヒ</t>
    </rPh>
    <phoneticPr fontId="3"/>
  </si>
  <si>
    <t>動力費</t>
    <rPh sb="0" eb="2">
      <t>ドウリョク</t>
    </rPh>
    <rPh sb="2" eb="3">
      <t>ヒ</t>
    </rPh>
    <phoneticPr fontId="3"/>
  </si>
  <si>
    <t>構成比率（％）</t>
    <rPh sb="0" eb="2">
      <t>コウセイ</t>
    </rPh>
    <rPh sb="2" eb="4">
      <t>ヒリツ</t>
    </rPh>
    <phoneticPr fontId="3"/>
  </si>
  <si>
    <t>与謝野町</t>
    <rPh sb="0" eb="3">
      <t>ヨサノ</t>
    </rPh>
    <phoneticPr fontId="3"/>
  </si>
  <si>
    <t>分流式下水道等に要する経費</t>
    <rPh sb="0" eb="2">
      <t>ブンリュウ</t>
    </rPh>
    <rPh sb="2" eb="3">
      <t>シキ</t>
    </rPh>
    <rPh sb="3" eb="6">
      <t>ゲスイドウ</t>
    </rPh>
    <rPh sb="6" eb="7">
      <t>トウ</t>
    </rPh>
    <rPh sb="8" eb="9">
      <t>ヨウ</t>
    </rPh>
    <rPh sb="11" eb="13">
      <t>ケイヒ</t>
    </rPh>
    <phoneticPr fontId="3"/>
  </si>
  <si>
    <t>雨水処理費</t>
    <rPh sb="0" eb="2">
      <t>ウスイ</t>
    </rPh>
    <rPh sb="2" eb="5">
      <t>ショリヒ</t>
    </rPh>
    <phoneticPr fontId="3"/>
  </si>
  <si>
    <t>汚水処理費</t>
    <rPh sb="0" eb="2">
      <t>オスイ</t>
    </rPh>
    <rPh sb="2" eb="5">
      <t>ショリヒ</t>
    </rPh>
    <phoneticPr fontId="3"/>
  </si>
  <si>
    <t>費用総合計</t>
    <rPh sb="0" eb="2">
      <t>ヒヨウ</t>
    </rPh>
    <rPh sb="2" eb="3">
      <t>ソウ</t>
    </rPh>
    <rPh sb="3" eb="5">
      <t>ゴウケイ</t>
    </rPh>
    <phoneticPr fontId="3"/>
  </si>
  <si>
    <t>高資本費対策経費</t>
    <rPh sb="0" eb="1">
      <t>コウ</t>
    </rPh>
    <rPh sb="1" eb="4">
      <t>シホンヒ</t>
    </rPh>
    <rPh sb="4" eb="6">
      <t>タイサク</t>
    </rPh>
    <rPh sb="6" eb="8">
      <t>ケイヒ</t>
    </rPh>
    <phoneticPr fontId="3"/>
  </si>
  <si>
    <t>高度処理費</t>
    <rPh sb="0" eb="2">
      <t>コウド</t>
    </rPh>
    <rPh sb="2" eb="5">
      <t>ショリヒ</t>
    </rPh>
    <phoneticPr fontId="3"/>
  </si>
  <si>
    <t>　　合計</t>
    <rPh sb="2" eb="4">
      <t>ゴウケイ</t>
    </rPh>
    <phoneticPr fontId="3"/>
  </si>
  <si>
    <t>地方債償還金等</t>
    <rPh sb="0" eb="3">
      <t>チホウサイ</t>
    </rPh>
    <rPh sb="3" eb="6">
      <t>ショウカンキン</t>
    </rPh>
    <rPh sb="6" eb="7">
      <t>トウ</t>
    </rPh>
    <phoneticPr fontId="3"/>
  </si>
  <si>
    <t>地方債等利息等</t>
    <rPh sb="0" eb="2">
      <t>チホウ</t>
    </rPh>
    <rPh sb="2" eb="3">
      <t>キギョウサイ</t>
    </rPh>
    <rPh sb="3" eb="4">
      <t>トウ</t>
    </rPh>
    <rPh sb="4" eb="6">
      <t>リソク</t>
    </rPh>
    <rPh sb="6" eb="7">
      <t>トウ</t>
    </rPh>
    <phoneticPr fontId="3"/>
  </si>
  <si>
    <t>資本費</t>
    <rPh sb="0" eb="3">
      <t>シホンヒ</t>
    </rPh>
    <phoneticPr fontId="3"/>
  </si>
  <si>
    <t>不明水処理費</t>
    <rPh sb="0" eb="2">
      <t>フメイ</t>
    </rPh>
    <rPh sb="2" eb="3">
      <t>スイ</t>
    </rPh>
    <rPh sb="3" eb="6">
      <t>ショリヒ</t>
    </rPh>
    <phoneticPr fontId="3"/>
  </si>
  <si>
    <t>水洗便所等普及費</t>
    <rPh sb="0" eb="2">
      <t>スイセン</t>
    </rPh>
    <rPh sb="2" eb="4">
      <t>ベンジョ</t>
    </rPh>
    <rPh sb="4" eb="5">
      <t>トウ</t>
    </rPh>
    <rPh sb="5" eb="8">
      <t>フキュウヒ</t>
    </rPh>
    <phoneticPr fontId="3"/>
  </si>
  <si>
    <t>水質規制費</t>
    <rPh sb="0" eb="2">
      <t>スイシツ</t>
    </rPh>
    <rPh sb="2" eb="4">
      <t>キセイ</t>
    </rPh>
    <rPh sb="4" eb="5">
      <t>ヒ</t>
    </rPh>
    <phoneticPr fontId="3"/>
  </si>
  <si>
    <t>委託費</t>
    <rPh sb="0" eb="3">
      <t>イタクヒ</t>
    </rPh>
    <phoneticPr fontId="3"/>
  </si>
  <si>
    <t>うち電気料</t>
    <rPh sb="2" eb="4">
      <t>デンキ</t>
    </rPh>
    <rPh sb="4" eb="5">
      <t>リョウ</t>
    </rPh>
    <phoneticPr fontId="3"/>
  </si>
  <si>
    <t>動力費</t>
    <rPh sb="0" eb="3">
      <t>ドウリョクヒ</t>
    </rPh>
    <phoneticPr fontId="3"/>
  </si>
  <si>
    <t>路面復旧費</t>
    <rPh sb="0" eb="2">
      <t>ロメン</t>
    </rPh>
    <rPh sb="2" eb="4">
      <t>フッキュウ</t>
    </rPh>
    <rPh sb="4" eb="5">
      <t>ヒ</t>
    </rPh>
    <phoneticPr fontId="3"/>
  </si>
  <si>
    <t>管渠費</t>
    <rPh sb="0" eb="3">
      <t>カンキョヒ</t>
    </rPh>
    <phoneticPr fontId="3"/>
  </si>
  <si>
    <t>維持管理費</t>
    <rPh sb="0" eb="2">
      <t>イジ</t>
    </rPh>
    <rPh sb="2" eb="4">
      <t>カンリ</t>
    </rPh>
    <rPh sb="4" eb="5">
      <t>ヒ</t>
    </rPh>
    <phoneticPr fontId="3"/>
  </si>
  <si>
    <t>合　計</t>
    <rPh sb="0" eb="1">
      <t>ゴウケイ</t>
    </rPh>
    <rPh sb="2" eb="3">
      <t>ケイ</t>
    </rPh>
    <phoneticPr fontId="3"/>
  </si>
  <si>
    <t>その４　経営分析①</t>
    <rPh sb="4" eb="6">
      <t>ケイエイ</t>
    </rPh>
    <rPh sb="6" eb="8">
      <t>ブンセキ</t>
    </rPh>
    <phoneticPr fontId="3"/>
  </si>
  <si>
    <t>注）32、33列･･･単位0.1％</t>
    <rPh sb="0" eb="1">
      <t>チュウ</t>
    </rPh>
    <rPh sb="7" eb="8">
      <t>レツ</t>
    </rPh>
    <rPh sb="11" eb="13">
      <t>タンイ</t>
    </rPh>
    <phoneticPr fontId="3"/>
  </si>
  <si>
    <t>建設中施設の企業債償還金（千円）</t>
    <rPh sb="0" eb="3">
      <t>ケンセツチュウ</t>
    </rPh>
    <rPh sb="3" eb="5">
      <t>シセツ</t>
    </rPh>
    <rPh sb="6" eb="8">
      <t>キギョウ</t>
    </rPh>
    <rPh sb="8" eb="9">
      <t>サイ</t>
    </rPh>
    <rPh sb="9" eb="12">
      <t>ショウカンキン</t>
    </rPh>
    <rPh sb="13" eb="15">
      <t>センエン</t>
    </rPh>
    <phoneticPr fontId="3"/>
  </si>
  <si>
    <t>工事負担金当年度徴収額計　　（千円）</t>
    <rPh sb="0" eb="2">
      <t>コウジ</t>
    </rPh>
    <rPh sb="2" eb="5">
      <t>フタンキン</t>
    </rPh>
    <rPh sb="5" eb="8">
      <t>トウネンド</t>
    </rPh>
    <rPh sb="8" eb="11">
      <t>チョウシュウガク</t>
    </rPh>
    <rPh sb="11" eb="12">
      <t>ケイ</t>
    </rPh>
    <rPh sb="15" eb="17">
      <t>センエン</t>
    </rPh>
    <phoneticPr fontId="3"/>
  </si>
  <si>
    <t>その他の負担金当年度徴収額　（千円）</t>
    <rPh sb="2" eb="3">
      <t>タ</t>
    </rPh>
    <rPh sb="4" eb="7">
      <t>フタンキン</t>
    </rPh>
    <rPh sb="7" eb="10">
      <t>トウネンド</t>
    </rPh>
    <rPh sb="10" eb="13">
      <t>チョウシュウガク</t>
    </rPh>
    <rPh sb="15" eb="17">
      <t>センエン</t>
    </rPh>
    <phoneticPr fontId="3"/>
  </si>
  <si>
    <t>当年度収入額 　(千円）</t>
    <rPh sb="0" eb="3">
      <t>トウネンド</t>
    </rPh>
    <rPh sb="3" eb="6">
      <t>シュウニュウガク</t>
    </rPh>
    <rPh sb="9" eb="11">
      <t>センエン</t>
    </rPh>
    <phoneticPr fontId="3"/>
  </si>
  <si>
    <t>負担率（％）</t>
    <rPh sb="0" eb="3">
      <t>フタンリツ</t>
    </rPh>
    <phoneticPr fontId="3"/>
  </si>
  <si>
    <t>流域下水道
建設費負担金</t>
    <rPh sb="0" eb="2">
      <t>リュウイキ</t>
    </rPh>
    <rPh sb="2" eb="5">
      <t>ゲスイドウ</t>
    </rPh>
    <rPh sb="6" eb="9">
      <t>ケンセツヒ</t>
    </rPh>
    <rPh sb="9" eb="12">
      <t>フタンキン</t>
    </rPh>
    <phoneticPr fontId="3"/>
  </si>
  <si>
    <t>当年度徴収額（千円）</t>
    <rPh sb="0" eb="3">
      <t>トウネンド</t>
    </rPh>
    <rPh sb="3" eb="6">
      <t>チョウシュウガク</t>
    </rPh>
    <rPh sb="7" eb="9">
      <t>センエン</t>
    </rPh>
    <phoneticPr fontId="3"/>
  </si>
  <si>
    <t>宇治市</t>
    <rPh sb="0" eb="3">
      <t>ウジシ</t>
    </rPh>
    <phoneticPr fontId="3"/>
  </si>
  <si>
    <t>JR宇治駅前自動車駐車場</t>
  </si>
  <si>
    <t>JR宇治駅前自動車駐車場</t>
    <rPh sb="2" eb="4">
      <t>ウジ</t>
    </rPh>
    <rPh sb="4" eb="5">
      <t>エキ</t>
    </rPh>
    <rPh sb="5" eb="6">
      <t>マエ</t>
    </rPh>
    <rPh sb="6" eb="9">
      <t>ジドウシャ</t>
    </rPh>
    <rPh sb="9" eb="12">
      <t>チュウシャジョウ</t>
    </rPh>
    <phoneticPr fontId="3"/>
  </si>
  <si>
    <t>近鉄大久保駅前自動車駐車場</t>
    <rPh sb="0" eb="2">
      <t>キンテツ</t>
    </rPh>
    <rPh sb="2" eb="5">
      <t>オオクボ</t>
    </rPh>
    <rPh sb="5" eb="7">
      <t>エキマエ</t>
    </rPh>
    <rPh sb="7" eb="10">
      <t>ジドウシャ</t>
    </rPh>
    <rPh sb="10" eb="13">
      <t>チュウシャジョウ</t>
    </rPh>
    <phoneticPr fontId="3"/>
  </si>
  <si>
    <t>近鉄大久保駅前自動車駐車場</t>
    <phoneticPr fontId="3"/>
  </si>
  <si>
    <t>宇治市</t>
    <rPh sb="0" eb="3">
      <t>ウジシ</t>
    </rPh>
    <phoneticPr fontId="3"/>
  </si>
  <si>
    <r>
      <rPr>
        <sz val="12"/>
        <color indexed="10"/>
        <rFont val="ＭＳ Ｐ明朝"/>
        <family val="1"/>
        <charset val="128"/>
      </rPr>
      <t>262048</t>
    </r>
    <phoneticPr fontId="3"/>
  </si>
  <si>
    <t>五条立体駐車場</t>
  </si>
  <si>
    <t>近鉄大久保駅前自動車駐車場</t>
  </si>
  <si>
    <t>児童手当に要する経費</t>
    <rPh sb="0" eb="2">
      <t>ジドウ</t>
    </rPh>
    <rPh sb="2" eb="4">
      <t>テアテ</t>
    </rPh>
    <rPh sb="5" eb="6">
      <t>ヨウ</t>
    </rPh>
    <rPh sb="8" eb="10">
      <t>ケイヒ</t>
    </rPh>
    <phoneticPr fontId="3"/>
  </si>
  <si>
    <t>006</t>
    <phoneticPr fontId="3"/>
  </si>
  <si>
    <t>五条立体駐車場</t>
    <rPh sb="0" eb="2">
      <t>ゴジョウ</t>
    </rPh>
    <rPh sb="2" eb="4">
      <t>リッタイ</t>
    </rPh>
    <rPh sb="4" eb="7">
      <t>チュウシャジョウ</t>
    </rPh>
    <phoneticPr fontId="3"/>
  </si>
  <si>
    <t>五条立体
駐車場</t>
    <rPh sb="0" eb="2">
      <t>ゴジョウ</t>
    </rPh>
    <rPh sb="2" eb="4">
      <t>リッタイ</t>
    </rPh>
    <rPh sb="5" eb="8">
      <t>チュウシャジョウ</t>
    </rPh>
    <phoneticPr fontId="3"/>
  </si>
  <si>
    <t>○</t>
    <phoneticPr fontId="3"/>
  </si>
  <si>
    <r>
      <rPr>
        <sz val="12"/>
        <color indexed="10"/>
        <rFont val="ＭＳ Ｐ明朝"/>
        <family val="1"/>
        <charset val="128"/>
      </rPr>
      <t>0</t>
    </r>
    <r>
      <rPr>
        <sz val="12"/>
        <color indexed="10"/>
        <rFont val="ＭＳ Ｐ明朝"/>
        <family val="1"/>
        <charset val="128"/>
      </rPr>
      <t>0</t>
    </r>
    <r>
      <rPr>
        <sz val="12"/>
        <color indexed="10"/>
        <rFont val="ＭＳ Ｐ明朝"/>
        <family val="1"/>
        <charset val="128"/>
      </rPr>
      <t>2</t>
    </r>
    <phoneticPr fontId="3"/>
  </si>
  <si>
    <t>土地区画整理</t>
    <rPh sb="0" eb="2">
      <t>トチ</t>
    </rPh>
    <rPh sb="2" eb="4">
      <t>クカク</t>
    </rPh>
    <rPh sb="4" eb="6">
      <t>セイリ</t>
    </rPh>
    <phoneticPr fontId="3"/>
  </si>
  <si>
    <t>長岡京市営西山天王山駅東駐車場</t>
  </si>
  <si>
    <t>大宮サイト</t>
  </si>
  <si>
    <t>網野サイト</t>
  </si>
  <si>
    <t>001</t>
    <phoneticPr fontId="3"/>
  </si>
  <si>
    <t>八幡市</t>
    <rPh sb="0" eb="3">
      <t>ヤワタシ</t>
    </rPh>
    <phoneticPr fontId="3"/>
  </si>
  <si>
    <t>003</t>
    <phoneticPr fontId="3"/>
  </si>
  <si>
    <t>040</t>
    <phoneticPr fontId="3"/>
  </si>
  <si>
    <t>京丹後市</t>
    <rPh sb="0" eb="4">
      <t>キョウタンゴシ</t>
    </rPh>
    <phoneticPr fontId="3"/>
  </si>
  <si>
    <t>040</t>
    <phoneticPr fontId="3"/>
  </si>
  <si>
    <t>発電開始年月日</t>
    <rPh sb="0" eb="2">
      <t>ハツデン</t>
    </rPh>
    <rPh sb="2" eb="4">
      <t>カイシ</t>
    </rPh>
    <rPh sb="4" eb="7">
      <t>ネンガッピ</t>
    </rPh>
    <phoneticPr fontId="3"/>
  </si>
  <si>
    <t>売電開始年月日</t>
    <rPh sb="0" eb="2">
      <t>バイデン</t>
    </rPh>
    <rPh sb="2" eb="4">
      <t>カイシ</t>
    </rPh>
    <rPh sb="4" eb="7">
      <t>ネンガッピ</t>
    </rPh>
    <phoneticPr fontId="3"/>
  </si>
  <si>
    <t>損益勘定職員</t>
    <rPh sb="0" eb="2">
      <t>ソンエキ</t>
    </rPh>
    <rPh sb="2" eb="4">
      <t>カンジョウ</t>
    </rPh>
    <rPh sb="4" eb="6">
      <t>ショクイン</t>
    </rPh>
    <phoneticPr fontId="3"/>
  </si>
  <si>
    <t>資本勘定職員</t>
    <rPh sb="0" eb="2">
      <t>シホン</t>
    </rPh>
    <rPh sb="2" eb="4">
      <t>カンジョウ</t>
    </rPh>
    <rPh sb="4" eb="6">
      <t>ショクイン</t>
    </rPh>
    <phoneticPr fontId="3"/>
  </si>
  <si>
    <t>職員数</t>
    <rPh sb="0" eb="2">
      <t>ショクイン</t>
    </rPh>
    <rPh sb="2" eb="3">
      <t>スウ</t>
    </rPh>
    <phoneticPr fontId="3"/>
  </si>
  <si>
    <t>再生可能エネルギー固定価格買取制度</t>
    <rPh sb="0" eb="2">
      <t>サイセイ</t>
    </rPh>
    <rPh sb="2" eb="4">
      <t>カノウ</t>
    </rPh>
    <rPh sb="9" eb="11">
      <t>コテイ</t>
    </rPh>
    <rPh sb="11" eb="13">
      <t>カカク</t>
    </rPh>
    <rPh sb="13" eb="14">
      <t>カ</t>
    </rPh>
    <rPh sb="14" eb="15">
      <t>ト</t>
    </rPh>
    <rPh sb="15" eb="17">
      <t>セイド</t>
    </rPh>
    <phoneticPr fontId="3"/>
  </si>
  <si>
    <t>出力</t>
    <rPh sb="0" eb="2">
      <t>シュツリョク</t>
    </rPh>
    <phoneticPr fontId="3"/>
  </si>
  <si>
    <t>最大出力（ｋｗ）</t>
    <rPh sb="0" eb="2">
      <t>サイダイ</t>
    </rPh>
    <rPh sb="2" eb="4">
      <t>シュツリョク</t>
    </rPh>
    <phoneticPr fontId="3"/>
  </si>
  <si>
    <t>常時出力（ｋｗ）</t>
    <rPh sb="0" eb="2">
      <t>ジョウジ</t>
    </rPh>
    <rPh sb="2" eb="4">
      <t>シュツリョク</t>
    </rPh>
    <phoneticPr fontId="3"/>
  </si>
  <si>
    <t>年間基準発電電力量（MWh）</t>
    <rPh sb="0" eb="2">
      <t>ネンカン</t>
    </rPh>
    <rPh sb="2" eb="4">
      <t>キジュン</t>
    </rPh>
    <rPh sb="4" eb="6">
      <t>ハツデン</t>
    </rPh>
    <rPh sb="6" eb="9">
      <t>デンリョクリョウ</t>
    </rPh>
    <phoneticPr fontId="3"/>
  </si>
  <si>
    <t>供給先</t>
    <rPh sb="0" eb="3">
      <t>キョウキュウサキ</t>
    </rPh>
    <phoneticPr fontId="3"/>
  </si>
  <si>
    <t>販売（余剰電力メニュー）</t>
    <rPh sb="0" eb="2">
      <t>ハンバイ</t>
    </rPh>
    <rPh sb="3" eb="5">
      <t>ヨジョウ</t>
    </rPh>
    <rPh sb="5" eb="7">
      <t>デンリョク</t>
    </rPh>
    <phoneticPr fontId="3"/>
  </si>
  <si>
    <t>販売（事業目的メニュー）</t>
    <rPh sb="0" eb="2">
      <t>ハンバイ</t>
    </rPh>
    <rPh sb="3" eb="5">
      <t>ジギョウ</t>
    </rPh>
    <rPh sb="5" eb="7">
      <t>モクテキ</t>
    </rPh>
    <phoneticPr fontId="3"/>
  </si>
  <si>
    <t>販売（特定供給）</t>
    <rPh sb="0" eb="2">
      <t>ハンバイ</t>
    </rPh>
    <rPh sb="3" eb="5">
      <t>トクテイ</t>
    </rPh>
    <rPh sb="5" eb="7">
      <t>キョウキュウ</t>
    </rPh>
    <phoneticPr fontId="3"/>
  </si>
  <si>
    <t>販売（固定価格買取制度）</t>
    <rPh sb="0" eb="2">
      <t>ハンバイ</t>
    </rPh>
    <rPh sb="3" eb="5">
      <t>コテイ</t>
    </rPh>
    <rPh sb="5" eb="7">
      <t>カカク</t>
    </rPh>
    <rPh sb="7" eb="9">
      <t>カイトリ</t>
    </rPh>
    <rPh sb="9" eb="11">
      <t>セイド</t>
    </rPh>
    <phoneticPr fontId="3"/>
  </si>
  <si>
    <t>年間
発電
電力量
(MWh)</t>
    <rPh sb="0" eb="2">
      <t>ネンカン</t>
    </rPh>
    <rPh sb="3" eb="5">
      <t>ハツデン</t>
    </rPh>
    <rPh sb="6" eb="9">
      <t>デンリョクリョウ</t>
    </rPh>
    <phoneticPr fontId="3"/>
  </si>
  <si>
    <t>年間
電灯
電力料
収入
(千円)</t>
    <rPh sb="0" eb="2">
      <t>ネンカン</t>
    </rPh>
    <rPh sb="3" eb="5">
      <t>デントウ</t>
    </rPh>
    <rPh sb="6" eb="8">
      <t>デンリョク</t>
    </rPh>
    <rPh sb="8" eb="9">
      <t>リョウ</t>
    </rPh>
    <rPh sb="10" eb="12">
      <t>シュウニュウ</t>
    </rPh>
    <rPh sb="14" eb="16">
      <t>センエン</t>
    </rPh>
    <phoneticPr fontId="3"/>
  </si>
  <si>
    <t>料金収入内訳（千円）</t>
    <rPh sb="0" eb="2">
      <t>リョウキン</t>
    </rPh>
    <rPh sb="2" eb="4">
      <t>シュウニュウ</t>
    </rPh>
    <rPh sb="4" eb="6">
      <t>ウチワケ</t>
    </rPh>
    <rPh sb="7" eb="9">
      <t>センエン</t>
    </rPh>
    <phoneticPr fontId="3"/>
  </si>
  <si>
    <t>契約料金内訳（千円）</t>
    <rPh sb="0" eb="2">
      <t>ケイヤク</t>
    </rPh>
    <rPh sb="2" eb="4">
      <t>リョウキン</t>
    </rPh>
    <rPh sb="4" eb="6">
      <t>ウチワケ</t>
    </rPh>
    <rPh sb="7" eb="9">
      <t>センエン</t>
    </rPh>
    <phoneticPr fontId="3"/>
  </si>
  <si>
    <t>実績</t>
    <rPh sb="0" eb="2">
      <t>ジッセキ</t>
    </rPh>
    <phoneticPr fontId="3"/>
  </si>
  <si>
    <t>契約</t>
    <rPh sb="0" eb="2">
      <t>ケイヤク</t>
    </rPh>
    <phoneticPr fontId="3"/>
  </si>
  <si>
    <t>kwh
当たり
単価
（円・銭）</t>
    <rPh sb="4" eb="5">
      <t>ア</t>
    </rPh>
    <rPh sb="8" eb="10">
      <t>タンカ</t>
    </rPh>
    <rPh sb="12" eb="13">
      <t>エン</t>
    </rPh>
    <rPh sb="14" eb="15">
      <t>セン</t>
    </rPh>
    <phoneticPr fontId="3"/>
  </si>
  <si>
    <t>年数</t>
    <rPh sb="0" eb="2">
      <t>ネンスウ</t>
    </rPh>
    <phoneticPr fontId="3"/>
  </si>
  <si>
    <t>開始年月日</t>
    <rPh sb="0" eb="2">
      <t>カイシ</t>
    </rPh>
    <rPh sb="2" eb="5">
      <t>ネンガッピ</t>
    </rPh>
    <phoneticPr fontId="3"/>
  </si>
  <si>
    <t>終了年月日</t>
    <rPh sb="0" eb="2">
      <t>シュウリョウ</t>
    </rPh>
    <rPh sb="2" eb="5">
      <t>ネンガッピ</t>
    </rPh>
    <phoneticPr fontId="3"/>
  </si>
  <si>
    <t>料金契約期間</t>
    <rPh sb="0" eb="2">
      <t>リョウキン</t>
    </rPh>
    <rPh sb="2" eb="4">
      <t>ケイヤク</t>
    </rPh>
    <rPh sb="4" eb="6">
      <t>キカン</t>
    </rPh>
    <phoneticPr fontId="3"/>
  </si>
  <si>
    <r>
      <t>有効貯水量（千ｍ</t>
    </r>
    <r>
      <rPr>
        <vertAlign val="superscript"/>
        <sz val="12"/>
        <rFont val="ＭＳ Ｐ明朝"/>
        <family val="1"/>
        <charset val="128"/>
      </rPr>
      <t>３</t>
    </r>
    <r>
      <rPr>
        <sz val="12"/>
        <rFont val="ＭＳ Ｐ明朝"/>
        <family val="1"/>
        <charset val="128"/>
      </rPr>
      <t>）</t>
    </r>
    <rPh sb="0" eb="2">
      <t>ユウコウ</t>
    </rPh>
    <rPh sb="2" eb="5">
      <t>チョスイリョウ</t>
    </rPh>
    <rPh sb="6" eb="7">
      <t>セン</t>
    </rPh>
    <phoneticPr fontId="3"/>
  </si>
  <si>
    <r>
      <t>年間発電使用水量（千ｍ</t>
    </r>
    <r>
      <rPr>
        <vertAlign val="superscript"/>
        <sz val="12"/>
        <rFont val="ＭＳ Ｐ明朝"/>
        <family val="1"/>
        <charset val="128"/>
      </rPr>
      <t>３</t>
    </r>
    <r>
      <rPr>
        <sz val="12"/>
        <rFont val="ＭＳ Ｐ明朝"/>
        <family val="1"/>
        <charset val="128"/>
      </rPr>
      <t>）</t>
    </r>
    <rPh sb="0" eb="2">
      <t>ネンカン</t>
    </rPh>
    <rPh sb="2" eb="4">
      <t>ハツデン</t>
    </rPh>
    <rPh sb="4" eb="6">
      <t>シヨウ</t>
    </rPh>
    <rPh sb="6" eb="7">
      <t>ミズ</t>
    </rPh>
    <rPh sb="7" eb="8">
      <t>リョウ</t>
    </rPh>
    <rPh sb="9" eb="10">
      <t>セン</t>
    </rPh>
    <phoneticPr fontId="3"/>
  </si>
  <si>
    <t>蒸気タービン分（kw）</t>
    <rPh sb="0" eb="2">
      <t>ジョウキ</t>
    </rPh>
    <rPh sb="6" eb="7">
      <t>ブン</t>
    </rPh>
    <phoneticPr fontId="3"/>
  </si>
  <si>
    <t>ガスタービン分（kw）</t>
    <rPh sb="6" eb="7">
      <t>ブン</t>
    </rPh>
    <phoneticPr fontId="3"/>
  </si>
  <si>
    <t>最大出力
の内訳</t>
    <rPh sb="0" eb="2">
      <t>サイダイ</t>
    </rPh>
    <rPh sb="2" eb="4">
      <t>シュツリョク</t>
    </rPh>
    <rPh sb="6" eb="8">
      <t>ウチワケ</t>
    </rPh>
    <phoneticPr fontId="3"/>
  </si>
  <si>
    <t>ごみ焼却能力（t/日）</t>
    <rPh sb="2" eb="4">
      <t>ショウキャク</t>
    </rPh>
    <rPh sb="4" eb="6">
      <t>ノウリョク</t>
    </rPh>
    <rPh sb="9" eb="10">
      <t>ニチ</t>
    </rPh>
    <phoneticPr fontId="3"/>
  </si>
  <si>
    <t>ごみ処理日量（t）</t>
    <rPh sb="2" eb="4">
      <t>ショリ</t>
    </rPh>
    <rPh sb="4" eb="6">
      <t>ニチリョウ</t>
    </rPh>
    <phoneticPr fontId="3"/>
  </si>
  <si>
    <t>収集圏域人口（千人）</t>
    <rPh sb="0" eb="2">
      <t>シュウシュウ</t>
    </rPh>
    <rPh sb="2" eb="4">
      <t>ケンイキ</t>
    </rPh>
    <rPh sb="4" eb="6">
      <t>ジンコウ</t>
    </rPh>
    <rPh sb="7" eb="9">
      <t>センニン</t>
    </rPh>
    <phoneticPr fontId="3"/>
  </si>
  <si>
    <t>当年度</t>
    <rPh sb="0" eb="3">
      <t>トウネンド</t>
    </rPh>
    <phoneticPr fontId="3"/>
  </si>
  <si>
    <t>計画年度</t>
    <rPh sb="0" eb="2">
      <t>ケイカク</t>
    </rPh>
    <rPh sb="2" eb="4">
      <t>ネンド</t>
    </rPh>
    <phoneticPr fontId="3"/>
  </si>
  <si>
    <t>ごみ固形燃料投入量
（t/年）</t>
    <rPh sb="2" eb="4">
      <t>コケイ</t>
    </rPh>
    <rPh sb="4" eb="6">
      <t>ネンリョウ</t>
    </rPh>
    <rPh sb="6" eb="9">
      <t>トウニュウリョウ</t>
    </rPh>
    <rPh sb="13" eb="14">
      <t>ネン</t>
    </rPh>
    <phoneticPr fontId="3"/>
  </si>
  <si>
    <t>発電施設分年間使用電力量（MWh）</t>
    <rPh sb="0" eb="2">
      <t>ハツデン</t>
    </rPh>
    <rPh sb="2" eb="4">
      <t>シセツ</t>
    </rPh>
    <rPh sb="4" eb="5">
      <t>ブン</t>
    </rPh>
    <rPh sb="5" eb="7">
      <t>ネンカン</t>
    </rPh>
    <rPh sb="7" eb="9">
      <t>シヨウ</t>
    </rPh>
    <rPh sb="9" eb="11">
      <t>デンリョク</t>
    </rPh>
    <rPh sb="11" eb="12">
      <t>リョウ</t>
    </rPh>
    <phoneticPr fontId="3"/>
  </si>
  <si>
    <t>施設名</t>
    <rPh sb="0" eb="3">
      <t>シセツメイ</t>
    </rPh>
    <phoneticPr fontId="3"/>
  </si>
  <si>
    <t>年間使用電力量（MWh）</t>
    <rPh sb="0" eb="2">
      <t>ネンカン</t>
    </rPh>
    <rPh sb="2" eb="4">
      <t>シヨウ</t>
    </rPh>
    <rPh sb="4" eb="7">
      <t>デンリョクリョウ</t>
    </rPh>
    <phoneticPr fontId="3"/>
  </si>
  <si>
    <t>契約単価（円・銭）</t>
    <rPh sb="0" eb="2">
      <t>ケイヤク</t>
    </rPh>
    <rPh sb="2" eb="4">
      <t>タンカ</t>
    </rPh>
    <rPh sb="5" eb="6">
      <t>エン</t>
    </rPh>
    <rPh sb="7" eb="8">
      <t>セン</t>
    </rPh>
    <phoneticPr fontId="3"/>
  </si>
  <si>
    <t>収入額（千円）</t>
    <rPh sb="0" eb="3">
      <t>シュウニュウガク</t>
    </rPh>
    <rPh sb="4" eb="6">
      <t>センエン</t>
    </rPh>
    <phoneticPr fontId="3"/>
  </si>
  <si>
    <t>その他施設</t>
    <rPh sb="2" eb="3">
      <t>タ</t>
    </rPh>
    <rPh sb="3" eb="5">
      <t>シセツ</t>
    </rPh>
    <phoneticPr fontId="3"/>
  </si>
  <si>
    <t>年間発電
電力量
（自家用）の内訳</t>
    <rPh sb="0" eb="2">
      <t>ネンカン</t>
    </rPh>
    <rPh sb="2" eb="4">
      <t>ハツデン</t>
    </rPh>
    <rPh sb="5" eb="8">
      <t>デンリョクリョウ</t>
    </rPh>
    <rPh sb="10" eb="13">
      <t>ジカヨウ</t>
    </rPh>
    <rPh sb="15" eb="17">
      <t>ウチワケ</t>
    </rPh>
    <phoneticPr fontId="3"/>
  </si>
  <si>
    <t>年間販売電力量（MWh）</t>
    <rPh sb="0" eb="2">
      <t>ネンカン</t>
    </rPh>
    <rPh sb="2" eb="4">
      <t>ハンバイ</t>
    </rPh>
    <rPh sb="4" eb="7">
      <t>デンリョクリョウ</t>
    </rPh>
    <phoneticPr fontId="3"/>
  </si>
  <si>
    <t>年間発電
電力量
の供給先</t>
    <rPh sb="0" eb="2">
      <t>ネンカン</t>
    </rPh>
    <rPh sb="2" eb="4">
      <t>ハツデン</t>
    </rPh>
    <rPh sb="5" eb="8">
      <t>デンリョクリョウ</t>
    </rPh>
    <rPh sb="10" eb="13">
      <t>キョウキュウサキ</t>
    </rPh>
    <phoneticPr fontId="3"/>
  </si>
  <si>
    <t>供給先（特定供給）</t>
    <rPh sb="0" eb="3">
      <t>キョウキュウサキ</t>
    </rPh>
    <rPh sb="4" eb="6">
      <t>トクテイ</t>
    </rPh>
    <rPh sb="6" eb="8">
      <t>キョウキュウ</t>
    </rPh>
    <phoneticPr fontId="3"/>
  </si>
  <si>
    <t>余剰電力
メニュー</t>
    <rPh sb="0" eb="2">
      <t>ヨジョウ</t>
    </rPh>
    <rPh sb="2" eb="4">
      <t>デンリョク</t>
    </rPh>
    <phoneticPr fontId="3"/>
  </si>
  <si>
    <t>夏季</t>
    <rPh sb="0" eb="2">
      <t>カキ</t>
    </rPh>
    <phoneticPr fontId="3"/>
  </si>
  <si>
    <t>他季節</t>
    <rPh sb="0" eb="1">
      <t>ホカ</t>
    </rPh>
    <rPh sb="1" eb="3">
      <t>キセツ</t>
    </rPh>
    <phoneticPr fontId="3"/>
  </si>
  <si>
    <t>単価
（円/kWh）</t>
    <rPh sb="0" eb="2">
      <t>タンカ</t>
    </rPh>
    <rPh sb="4" eb="5">
      <t>エン</t>
    </rPh>
    <phoneticPr fontId="3"/>
  </si>
  <si>
    <t>昼間×14×1</t>
    <rPh sb="0" eb="2">
      <t>ヒルマ</t>
    </rPh>
    <phoneticPr fontId="3"/>
  </si>
  <si>
    <t>夜間×10×1</t>
    <rPh sb="0" eb="2">
      <t>ヤカン</t>
    </rPh>
    <phoneticPr fontId="3"/>
  </si>
  <si>
    <t>昼間×14×3</t>
    <rPh sb="0" eb="2">
      <t>ヒルマ</t>
    </rPh>
    <phoneticPr fontId="3"/>
  </si>
  <si>
    <t>夜間×10×3</t>
    <rPh sb="0" eb="2">
      <t>ヤカン</t>
    </rPh>
    <phoneticPr fontId="3"/>
  </si>
  <si>
    <t>加重平均（円/kwh）</t>
    <rPh sb="0" eb="2">
      <t>カジュウ</t>
    </rPh>
    <rPh sb="2" eb="4">
      <t>ヘイキン</t>
    </rPh>
    <rPh sb="5" eb="6">
      <t>エン</t>
    </rPh>
    <phoneticPr fontId="3"/>
  </si>
  <si>
    <t>大宮サイト</t>
    <rPh sb="0" eb="2">
      <t>オオミヤ</t>
    </rPh>
    <phoneticPr fontId="3"/>
  </si>
  <si>
    <t>網野サイト</t>
    <rPh sb="0" eb="2">
      <t>アミノ</t>
    </rPh>
    <phoneticPr fontId="3"/>
  </si>
  <si>
    <t>07</t>
    <phoneticPr fontId="3"/>
  </si>
  <si>
    <t>自家用</t>
    <rPh sb="0" eb="3">
      <t>ジカヨウ</t>
    </rPh>
    <phoneticPr fontId="3"/>
  </si>
  <si>
    <t>太陽光</t>
    <rPh sb="0" eb="3">
      <t>タイヨウコウ</t>
    </rPh>
    <phoneticPr fontId="3"/>
  </si>
  <si>
    <t>認定</t>
    <rPh sb="0" eb="2">
      <t>ニンテイ</t>
    </rPh>
    <phoneticPr fontId="3"/>
  </si>
  <si>
    <t>各表に、数式ではなく手入力欄があるので、新規事業や新規事業次年度など変化がありそうなものについては、要チェック</t>
    <rPh sb="0" eb="1">
      <t>カク</t>
    </rPh>
    <rPh sb="1" eb="2">
      <t>ヒョウ</t>
    </rPh>
    <rPh sb="4" eb="6">
      <t>スウシキ</t>
    </rPh>
    <rPh sb="10" eb="11">
      <t>テ</t>
    </rPh>
    <rPh sb="11" eb="13">
      <t>ニュウリョク</t>
    </rPh>
    <rPh sb="13" eb="14">
      <t>ラン</t>
    </rPh>
    <rPh sb="20" eb="22">
      <t>シンキ</t>
    </rPh>
    <rPh sb="22" eb="24">
      <t>ジギョウ</t>
    </rPh>
    <rPh sb="25" eb="27">
      <t>シンキ</t>
    </rPh>
    <rPh sb="27" eb="29">
      <t>ジギョウ</t>
    </rPh>
    <rPh sb="29" eb="32">
      <t>ジネンド</t>
    </rPh>
    <rPh sb="34" eb="36">
      <t>ヘンカ</t>
    </rPh>
    <rPh sb="50" eb="51">
      <t>ヨウ</t>
    </rPh>
    <phoneticPr fontId="3"/>
  </si>
  <si>
    <t>（６）電気事業</t>
    <rPh sb="3" eb="5">
      <t>デンキ</t>
    </rPh>
    <rPh sb="5" eb="7">
      <t>ジギョウ</t>
    </rPh>
    <phoneticPr fontId="3"/>
  </si>
  <si>
    <t>(８)  駐車場整備事業</t>
    <rPh sb="5" eb="8">
      <t>チュウシャジョウ</t>
    </rPh>
    <rPh sb="8" eb="10">
      <t>セイビ</t>
    </rPh>
    <rPh sb="10" eb="12">
      <t>ジギョウ</t>
    </rPh>
    <phoneticPr fontId="3"/>
  </si>
  <si>
    <t>（９）介護サービス事業</t>
    <rPh sb="3" eb="5">
      <t>カイゴ</t>
    </rPh>
    <rPh sb="9" eb="11">
      <t>ジギョウ</t>
    </rPh>
    <phoneticPr fontId="3"/>
  </si>
  <si>
    <t>赤坂サテライト</t>
  </si>
  <si>
    <t>赤坂サテライト</t>
    <rPh sb="0" eb="2">
      <t>アカサカ</t>
    </rPh>
    <phoneticPr fontId="3"/>
  </si>
  <si>
    <t>大宮中学校サテライト</t>
  </si>
  <si>
    <t>1行2列のうち借換債収入分</t>
    <rPh sb="1" eb="2">
      <t>ギョウ</t>
    </rPh>
    <rPh sb="3" eb="4">
      <t>レツ</t>
    </rPh>
    <rPh sb="7" eb="10">
      <t>カリカエサイ</t>
    </rPh>
    <rPh sb="10" eb="13">
      <t>シュウニュウブン</t>
    </rPh>
    <phoneticPr fontId="3"/>
  </si>
  <si>
    <t>○</t>
    <phoneticPr fontId="3"/>
  </si>
  <si>
    <t>○</t>
    <phoneticPr fontId="3"/>
  </si>
  <si>
    <t>○</t>
    <phoneticPr fontId="3"/>
  </si>
  <si>
    <t>004</t>
    <phoneticPr fontId="3"/>
  </si>
  <si>
    <t>○</t>
    <phoneticPr fontId="3"/>
  </si>
  <si>
    <t>○</t>
    <phoneticPr fontId="3"/>
  </si>
  <si>
    <t>○</t>
    <phoneticPr fontId="3"/>
  </si>
  <si>
    <t>網野デイ</t>
  </si>
  <si>
    <t>一時借入金利息</t>
    <phoneticPr fontId="3"/>
  </si>
  <si>
    <t>地方債利息</t>
    <phoneticPr fontId="3"/>
  </si>
  <si>
    <t>○</t>
    <phoneticPr fontId="3"/>
  </si>
  <si>
    <t>○</t>
    <phoneticPr fontId="3"/>
  </si>
  <si>
    <t>一時借入金利息</t>
    <phoneticPr fontId="3"/>
  </si>
  <si>
    <t>地方債利息</t>
    <phoneticPr fontId="3"/>
  </si>
  <si>
    <t>○</t>
    <phoneticPr fontId="3"/>
  </si>
  <si>
    <t>網野デイサービスセンター</t>
    <rPh sb="0" eb="2">
      <t>アミノ</t>
    </rPh>
    <phoneticPr fontId="3"/>
  </si>
  <si>
    <t>一時借入金利息</t>
    <phoneticPr fontId="3"/>
  </si>
  <si>
    <t>借換に係るもの</t>
    <rPh sb="0" eb="2">
      <t>カリカエ</t>
    </rPh>
    <rPh sb="3" eb="4">
      <t>カカ</t>
    </rPh>
    <phoneticPr fontId="3"/>
  </si>
  <si>
    <t>借換に係るもののうち民間資金によるもの</t>
    <rPh sb="10" eb="12">
      <t>ミンカン</t>
    </rPh>
    <rPh sb="12" eb="14">
      <t>シキン</t>
    </rPh>
    <phoneticPr fontId="3"/>
  </si>
  <si>
    <t>資本費平準化債に係るもの</t>
    <rPh sb="0" eb="3">
      <t>シホンヒ</t>
    </rPh>
    <rPh sb="3" eb="6">
      <t>ヘイジュンカ</t>
    </rPh>
    <rPh sb="6" eb="7">
      <t>サイ</t>
    </rPh>
    <rPh sb="8" eb="9">
      <t>カカ</t>
    </rPh>
    <phoneticPr fontId="3"/>
  </si>
  <si>
    <t>供給先（一般送配電事業）</t>
    <rPh sb="0" eb="3">
      <t>キョウキュウサキ</t>
    </rPh>
    <rPh sb="4" eb="6">
      <t>イッパン</t>
    </rPh>
    <rPh sb="6" eb="9">
      <t>ソウハイデン</t>
    </rPh>
    <rPh sb="9" eb="11">
      <t>ジギョウ</t>
    </rPh>
    <phoneticPr fontId="3"/>
  </si>
  <si>
    <t>供給先（新電力）</t>
    <rPh sb="0" eb="3">
      <t>キョウキュウサキ</t>
    </rPh>
    <rPh sb="4" eb="5">
      <t>シン</t>
    </rPh>
    <rPh sb="5" eb="7">
      <t>デンリョク</t>
    </rPh>
    <phoneticPr fontId="3"/>
  </si>
  <si>
    <t>料金収入（税抜き）</t>
    <rPh sb="0" eb="2">
      <t>リョウキン</t>
    </rPh>
    <rPh sb="2" eb="4">
      <t>シュウニュウ</t>
    </rPh>
    <rPh sb="5" eb="6">
      <t>ゼイ</t>
    </rPh>
    <rPh sb="6" eb="7">
      <t>ヌ</t>
    </rPh>
    <phoneticPr fontId="3"/>
  </si>
  <si>
    <t>料金収入（打切決算未収分を含む）</t>
    <rPh sb="0" eb="2">
      <t>リョウキン</t>
    </rPh>
    <rPh sb="2" eb="4">
      <t>シュウニュウ</t>
    </rPh>
    <rPh sb="5" eb="6">
      <t>ウ</t>
    </rPh>
    <rPh sb="6" eb="7">
      <t>キ</t>
    </rPh>
    <rPh sb="7" eb="9">
      <t>ケッサン</t>
    </rPh>
    <rPh sb="9" eb="11">
      <t>ミシュウ</t>
    </rPh>
    <rPh sb="11" eb="12">
      <t>ブン</t>
    </rPh>
    <rPh sb="13" eb="14">
      <t>フク</t>
    </rPh>
    <phoneticPr fontId="3"/>
  </si>
  <si>
    <t>雨水処理負担金（用地に係る元金償還金等以外のもの）</t>
    <rPh sb="0" eb="2">
      <t>ウスイ</t>
    </rPh>
    <rPh sb="2" eb="4">
      <t>ショリ</t>
    </rPh>
    <rPh sb="4" eb="7">
      <t>フタンキン</t>
    </rPh>
    <rPh sb="8" eb="10">
      <t>ヨウチ</t>
    </rPh>
    <rPh sb="11" eb="12">
      <t>カカ</t>
    </rPh>
    <rPh sb="13" eb="15">
      <t>ガンキン</t>
    </rPh>
    <rPh sb="15" eb="18">
      <t>ショウカンキン</t>
    </rPh>
    <rPh sb="18" eb="19">
      <t>トウ</t>
    </rPh>
    <rPh sb="19" eb="21">
      <t>イガイ</t>
    </rPh>
    <phoneticPr fontId="3"/>
  </si>
  <si>
    <r>
      <t xml:space="preserve">雨水処理費
</t>
    </r>
    <r>
      <rPr>
        <sz val="10"/>
        <rFont val="ＭＳ Ｐ明朝"/>
        <family val="1"/>
        <charset val="128"/>
      </rPr>
      <t>（用地に係る元金償還金等）</t>
    </r>
    <rPh sb="0" eb="2">
      <t>ウスイ</t>
    </rPh>
    <rPh sb="2" eb="5">
      <t>ショリヒ</t>
    </rPh>
    <rPh sb="7" eb="9">
      <t>ヨウチ</t>
    </rPh>
    <rPh sb="10" eb="11">
      <t>カカ</t>
    </rPh>
    <rPh sb="12" eb="14">
      <t>ガンキン</t>
    </rPh>
    <rPh sb="14" eb="17">
      <t>ショウカンキン</t>
    </rPh>
    <rPh sb="17" eb="18">
      <t>トウ</t>
    </rPh>
    <phoneticPr fontId="3"/>
  </si>
  <si>
    <r>
      <t>雨水処理費</t>
    </r>
    <r>
      <rPr>
        <sz val="10"/>
        <rFont val="ＭＳ Ｐ明朝"/>
        <family val="1"/>
        <charset val="128"/>
      </rPr>
      <t>（用地に係る元金償還金等）</t>
    </r>
    <rPh sb="0" eb="2">
      <t>ウスイ</t>
    </rPh>
    <rPh sb="2" eb="5">
      <t>ショリヒ</t>
    </rPh>
    <rPh sb="6" eb="8">
      <t>ヨウチ</t>
    </rPh>
    <rPh sb="9" eb="10">
      <t>カカ</t>
    </rPh>
    <rPh sb="11" eb="13">
      <t>ガンキン</t>
    </rPh>
    <rPh sb="13" eb="16">
      <t>ショウカンキン</t>
    </rPh>
    <rPh sb="16" eb="17">
      <t>トウ</t>
    </rPh>
    <phoneticPr fontId="3"/>
  </si>
  <si>
    <t>経営支援の活用に要する経費</t>
    <rPh sb="0" eb="2">
      <t>ケイエイ</t>
    </rPh>
    <rPh sb="2" eb="4">
      <t>シエン</t>
    </rPh>
    <rPh sb="5" eb="7">
      <t>カツヨウ</t>
    </rPh>
    <rPh sb="8" eb="9">
      <t>ヨウ</t>
    </rPh>
    <rPh sb="11" eb="13">
      <t>ケイヒ</t>
    </rPh>
    <phoneticPr fontId="3"/>
  </si>
  <si>
    <t>171</t>
  </si>
  <si>
    <t>175</t>
  </si>
  <si>
    <t>176</t>
  </si>
  <si>
    <t>177</t>
  </si>
  <si>
    <t>178</t>
  </si>
  <si>
    <t>180</t>
  </si>
  <si>
    <t>年間最大使用料収入可能額（千円）税込み</t>
    <rPh sb="0" eb="2">
      <t>ネンカン</t>
    </rPh>
    <rPh sb="2" eb="4">
      <t>サイダイ</t>
    </rPh>
    <rPh sb="4" eb="6">
      <t>シヨウ</t>
    </rPh>
    <rPh sb="6" eb="7">
      <t>リョウ</t>
    </rPh>
    <rPh sb="7" eb="9">
      <t>シュウニュウ</t>
    </rPh>
    <rPh sb="9" eb="12">
      <t>カノウガク</t>
    </rPh>
    <rPh sb="13" eb="15">
      <t>センエン</t>
    </rPh>
    <rPh sb="16" eb="18">
      <t>ゼイコ</t>
    </rPh>
    <phoneticPr fontId="3"/>
  </si>
  <si>
    <t>080</t>
  </si>
  <si>
    <t>年間使用料収入額（千円）税込み</t>
    <rPh sb="0" eb="2">
      <t>ネンカン</t>
    </rPh>
    <rPh sb="2" eb="5">
      <t>シヨウリョウ</t>
    </rPh>
    <rPh sb="5" eb="8">
      <t>シュウニュウガク</t>
    </rPh>
    <rPh sb="9" eb="11">
      <t>センエン</t>
    </rPh>
    <rPh sb="12" eb="14">
      <t>ゼイコ</t>
    </rPh>
    <phoneticPr fontId="3"/>
  </si>
  <si>
    <t>年間支出額（千円）税込み</t>
    <rPh sb="0" eb="2">
      <t>ネンカン</t>
    </rPh>
    <rPh sb="2" eb="4">
      <t>シシュツ</t>
    </rPh>
    <rPh sb="4" eb="5">
      <t>ガク</t>
    </rPh>
    <rPh sb="6" eb="8">
      <t>センエン</t>
    </rPh>
    <rPh sb="9" eb="11">
      <t>ゼイコ</t>
    </rPh>
    <phoneticPr fontId="3"/>
  </si>
  <si>
    <t>港湾計画上の造成予定面積（㎡）</t>
    <rPh sb="0" eb="2">
      <t>コウワン</t>
    </rPh>
    <rPh sb="2" eb="5">
      <t>ケイカクジョウ</t>
    </rPh>
    <rPh sb="6" eb="8">
      <t>ゾウセイ</t>
    </rPh>
    <rPh sb="8" eb="10">
      <t>ヨテイ</t>
    </rPh>
    <rPh sb="10" eb="12">
      <t>メンセキ</t>
    </rPh>
    <phoneticPr fontId="3"/>
  </si>
  <si>
    <t>その他施設</t>
    <rPh sb="2" eb="3">
      <t>タ</t>
    </rPh>
    <rPh sb="3" eb="5">
      <t>シセツ</t>
    </rPh>
    <phoneticPr fontId="3"/>
  </si>
  <si>
    <t>年間最大使用料収入可能額　計</t>
    <rPh sb="0" eb="2">
      <t>ネンカン</t>
    </rPh>
    <rPh sb="2" eb="4">
      <t>サイダイ</t>
    </rPh>
    <rPh sb="4" eb="7">
      <t>シヨウリョウ</t>
    </rPh>
    <rPh sb="7" eb="9">
      <t>シュウニュウ</t>
    </rPh>
    <rPh sb="9" eb="12">
      <t>カノウガク</t>
    </rPh>
    <rPh sb="13" eb="14">
      <t>ケイ</t>
    </rPh>
    <phoneticPr fontId="3"/>
  </si>
  <si>
    <t>年間支出額　計</t>
    <rPh sb="0" eb="2">
      <t>ネンカン</t>
    </rPh>
    <rPh sb="2" eb="4">
      <t>シシュツ</t>
    </rPh>
    <rPh sb="4" eb="5">
      <t>ガク</t>
    </rPh>
    <rPh sb="6" eb="7">
      <t>ケイ</t>
    </rPh>
    <phoneticPr fontId="3"/>
  </si>
  <si>
    <t>090</t>
  </si>
  <si>
    <t>収益勘定繰入金</t>
    <rPh sb="0" eb="2">
      <t>シュウエキ</t>
    </rPh>
    <rPh sb="2" eb="4">
      <t>カンジョウ</t>
    </rPh>
    <rPh sb="4" eb="7">
      <t>クリイレキン</t>
    </rPh>
    <phoneticPr fontId="3"/>
  </si>
  <si>
    <t>資本勘定繰入金</t>
    <rPh sb="0" eb="2">
      <t>シホン</t>
    </rPh>
    <rPh sb="2" eb="4">
      <t>カンジョウ</t>
    </rPh>
    <rPh sb="4" eb="7">
      <t>クリイレキン</t>
    </rPh>
    <phoneticPr fontId="3"/>
  </si>
  <si>
    <t>造成地売却状況</t>
    <rPh sb="0" eb="3">
      <t>ゾウセイチ</t>
    </rPh>
    <rPh sb="3" eb="5">
      <t>バイキャク</t>
    </rPh>
    <rPh sb="5" eb="7">
      <t>ジョウキョウ</t>
    </rPh>
    <phoneticPr fontId="3"/>
  </si>
  <si>
    <t>うち保有期間５年以上の土地の事業費（千円）</t>
    <rPh sb="2" eb="4">
      <t>ホユウ</t>
    </rPh>
    <rPh sb="4" eb="6">
      <t>キカン</t>
    </rPh>
    <rPh sb="7" eb="8">
      <t>ネン</t>
    </rPh>
    <rPh sb="8" eb="10">
      <t>イジョウ</t>
    </rPh>
    <rPh sb="11" eb="13">
      <t>トチ</t>
    </rPh>
    <rPh sb="14" eb="17">
      <t>ジギョウヒ</t>
    </rPh>
    <rPh sb="18" eb="20">
      <t>センエン</t>
    </rPh>
    <phoneticPr fontId="3"/>
  </si>
  <si>
    <t>うち保有期間１０年以上の土地の事業費（千円）</t>
    <rPh sb="2" eb="4">
      <t>ホユウ</t>
    </rPh>
    <rPh sb="4" eb="6">
      <t>キカン</t>
    </rPh>
    <rPh sb="8" eb="9">
      <t>ネン</t>
    </rPh>
    <rPh sb="9" eb="11">
      <t>イジョウ</t>
    </rPh>
    <rPh sb="12" eb="14">
      <t>トチ</t>
    </rPh>
    <rPh sb="15" eb="18">
      <t>ジギョウヒ</t>
    </rPh>
    <rPh sb="19" eb="21">
      <t>センエン</t>
    </rPh>
    <phoneticPr fontId="3"/>
  </si>
  <si>
    <t>造成計画における前年度までの売却予定面積（㎡）</t>
    <rPh sb="0" eb="2">
      <t>ゾウセイ</t>
    </rPh>
    <rPh sb="2" eb="4">
      <t>ケイカク</t>
    </rPh>
    <rPh sb="8" eb="11">
      <t>ゼンネンド</t>
    </rPh>
    <rPh sb="14" eb="16">
      <t>バイキャク</t>
    </rPh>
    <rPh sb="16" eb="18">
      <t>ヨテイ</t>
    </rPh>
    <rPh sb="18" eb="20">
      <t>メンセキ</t>
    </rPh>
    <phoneticPr fontId="3"/>
  </si>
  <si>
    <t>造成計画における売却予定面積（㎡）</t>
    <rPh sb="0" eb="2">
      <t>ゾウセイ</t>
    </rPh>
    <rPh sb="2" eb="4">
      <t>ケイカク</t>
    </rPh>
    <rPh sb="8" eb="10">
      <t>バイキャク</t>
    </rPh>
    <rPh sb="10" eb="12">
      <t>ヨテイ</t>
    </rPh>
    <rPh sb="12" eb="14">
      <t>メンセキ</t>
    </rPh>
    <phoneticPr fontId="3"/>
  </si>
  <si>
    <t>うち保有期間５年以上の土地（㎡）</t>
    <rPh sb="2" eb="4">
      <t>ホユウ</t>
    </rPh>
    <rPh sb="4" eb="6">
      <t>キカン</t>
    </rPh>
    <rPh sb="7" eb="8">
      <t>ネン</t>
    </rPh>
    <rPh sb="8" eb="10">
      <t>イジョウ</t>
    </rPh>
    <rPh sb="11" eb="13">
      <t>トチ</t>
    </rPh>
    <phoneticPr fontId="3"/>
  </si>
  <si>
    <t>うち保有期間１０年以上の土地（㎡）</t>
    <rPh sb="2" eb="4">
      <t>ホユウ</t>
    </rPh>
    <rPh sb="4" eb="6">
      <t>キカン</t>
    </rPh>
    <rPh sb="8" eb="9">
      <t>ネン</t>
    </rPh>
    <rPh sb="9" eb="11">
      <t>イジョウ</t>
    </rPh>
    <rPh sb="12" eb="14">
      <t>トチ</t>
    </rPh>
    <phoneticPr fontId="3"/>
  </si>
  <si>
    <t>造成地売却状況</t>
    <rPh sb="0" eb="3">
      <t>ゾウセイチ</t>
    </rPh>
    <rPh sb="3" eb="5">
      <t>バイキャク</t>
    </rPh>
    <rPh sb="5" eb="7">
      <t>ジョウキョウ</t>
    </rPh>
    <phoneticPr fontId="3"/>
  </si>
  <si>
    <t>当年度状況</t>
    <rPh sb="0" eb="3">
      <t>トウネンド</t>
    </rPh>
    <rPh sb="3" eb="5">
      <t>ジョウキョウ</t>
    </rPh>
    <phoneticPr fontId="3"/>
  </si>
  <si>
    <t>122</t>
  </si>
  <si>
    <t>積立金残高（千円）</t>
    <rPh sb="0" eb="2">
      <t>ツミタテ</t>
    </rPh>
    <rPh sb="2" eb="3">
      <t>キン</t>
    </rPh>
    <rPh sb="3" eb="5">
      <t>ザンダカ</t>
    </rPh>
    <rPh sb="6" eb="8">
      <t>センエン</t>
    </rPh>
    <phoneticPr fontId="3"/>
  </si>
  <si>
    <t>駐車場種別</t>
    <rPh sb="0" eb="3">
      <t>チュウシャジョウ</t>
    </rPh>
    <rPh sb="3" eb="5">
      <t>シュベツ</t>
    </rPh>
    <phoneticPr fontId="3"/>
  </si>
  <si>
    <t>都市計画駐車場</t>
    <rPh sb="0" eb="2">
      <t>トシ</t>
    </rPh>
    <rPh sb="2" eb="4">
      <t>ケイカク</t>
    </rPh>
    <rPh sb="4" eb="7">
      <t>チュウシャジョウ</t>
    </rPh>
    <phoneticPr fontId="3"/>
  </si>
  <si>
    <t>届出駐車場</t>
    <rPh sb="0" eb="2">
      <t>トドケデ</t>
    </rPh>
    <rPh sb="2" eb="5">
      <t>チュウシャジョウ</t>
    </rPh>
    <phoneticPr fontId="3"/>
  </si>
  <si>
    <t>附置義務駐車施設</t>
    <rPh sb="0" eb="1">
      <t>フ</t>
    </rPh>
    <rPh sb="1" eb="2">
      <t>チ</t>
    </rPh>
    <rPh sb="2" eb="4">
      <t>ギム</t>
    </rPh>
    <rPh sb="4" eb="6">
      <t>チュウシャ</t>
    </rPh>
    <rPh sb="6" eb="8">
      <t>シセツ</t>
    </rPh>
    <phoneticPr fontId="3"/>
  </si>
  <si>
    <t>立体式</t>
    <rPh sb="0" eb="3">
      <t>リッタイシキ</t>
    </rPh>
    <phoneticPr fontId="3"/>
  </si>
  <si>
    <t>地下式</t>
    <rPh sb="0" eb="3">
      <t>チカシキ</t>
    </rPh>
    <phoneticPr fontId="3"/>
  </si>
  <si>
    <t>広場式</t>
    <rPh sb="0" eb="2">
      <t>ヒロバ</t>
    </rPh>
    <rPh sb="2" eb="3">
      <t>シキ</t>
    </rPh>
    <phoneticPr fontId="3"/>
  </si>
  <si>
    <t>地下</t>
    <rPh sb="0" eb="2">
      <t>チカ</t>
    </rPh>
    <phoneticPr fontId="3"/>
  </si>
  <si>
    <t>地上</t>
    <rPh sb="0" eb="2">
      <t>チジョウ</t>
    </rPh>
    <phoneticPr fontId="3"/>
  </si>
  <si>
    <t>140</t>
  </si>
  <si>
    <t>敷地面積（㎡）</t>
    <rPh sb="0" eb="2">
      <t>シキチ</t>
    </rPh>
    <rPh sb="2" eb="4">
      <t>メンセキ</t>
    </rPh>
    <phoneticPr fontId="3"/>
  </si>
  <si>
    <t>敷地地価（円）</t>
    <rPh sb="0" eb="2">
      <t>シキチ</t>
    </rPh>
    <rPh sb="2" eb="4">
      <t>チカ</t>
    </rPh>
    <rPh sb="5" eb="6">
      <t>エン</t>
    </rPh>
    <phoneticPr fontId="3"/>
  </si>
  <si>
    <t>駐車場使用面積(㎡)</t>
    <phoneticPr fontId="3"/>
  </si>
  <si>
    <t xml:space="preserve">収容台数(台) </t>
    <phoneticPr fontId="3"/>
  </si>
  <si>
    <t>平均駐車時間（分）</t>
    <rPh sb="0" eb="2">
      <t>ヘイキン</t>
    </rPh>
    <rPh sb="2" eb="4">
      <t>チュウシャ</t>
    </rPh>
    <rPh sb="4" eb="6">
      <t>ジカン</t>
    </rPh>
    <rPh sb="7" eb="8">
      <t>フン</t>
    </rPh>
    <phoneticPr fontId="3"/>
  </si>
  <si>
    <t>１時間当たりの基本料金</t>
    <rPh sb="1" eb="3">
      <t>ジカン</t>
    </rPh>
    <rPh sb="3" eb="4">
      <t>ア</t>
    </rPh>
    <rPh sb="7" eb="9">
      <t>キホン</t>
    </rPh>
    <rPh sb="9" eb="11">
      <t>リョウキン</t>
    </rPh>
    <phoneticPr fontId="3"/>
  </si>
  <si>
    <t>１時間当たりの平均料金</t>
    <rPh sb="1" eb="3">
      <t>ジカン</t>
    </rPh>
    <rPh sb="3" eb="4">
      <t>ア</t>
    </rPh>
    <rPh sb="7" eb="9">
      <t>ヘイキン</t>
    </rPh>
    <rPh sb="9" eb="11">
      <t>リョウキン</t>
    </rPh>
    <phoneticPr fontId="3"/>
  </si>
  <si>
    <t>１台当たりの平均料金</t>
    <rPh sb="1" eb="2">
      <t>ダイ</t>
    </rPh>
    <rPh sb="2" eb="3">
      <t>ア</t>
    </rPh>
    <rPh sb="6" eb="8">
      <t>ヘイキン</t>
    </rPh>
    <rPh sb="8" eb="10">
      <t>リョウキン</t>
    </rPh>
    <phoneticPr fontId="3"/>
  </si>
  <si>
    <t>経過年数（年）</t>
    <rPh sb="0" eb="2">
      <t>ケイカ</t>
    </rPh>
    <rPh sb="2" eb="4">
      <t>ネンスウ</t>
    </rPh>
    <rPh sb="5" eb="6">
      <t>ネン</t>
    </rPh>
    <phoneticPr fontId="3"/>
  </si>
  <si>
    <t>全体事業費(千円)</t>
    <phoneticPr fontId="3"/>
  </si>
  <si>
    <t>福知山市食肉センター</t>
  </si>
  <si>
    <t>宅地造成事業特別会計</t>
  </si>
  <si>
    <t>平貯木場施設</t>
  </si>
  <si>
    <t>土地建物造成事業特別会計</t>
  </si>
  <si>
    <t>工業用地造成事業特別会計</t>
  </si>
  <si>
    <t>長岡京市営西山天王山駅東駐車場</t>
    <phoneticPr fontId="3"/>
  </si>
  <si>
    <t>長岡京市営西山天王山駅東駐車場</t>
    <phoneticPr fontId="3"/>
  </si>
  <si>
    <t>002</t>
    <phoneticPr fontId="3"/>
  </si>
  <si>
    <t>ii  その他借入金利息</t>
    <rPh sb="6" eb="7">
      <t>タ</t>
    </rPh>
    <phoneticPr fontId="3"/>
  </si>
  <si>
    <t>　　　ⅱその他借入金利息</t>
    <rPh sb="6" eb="7">
      <t>タ</t>
    </rPh>
    <rPh sb="7" eb="10">
      <t>カリイレキン</t>
    </rPh>
    <rPh sb="10" eb="12">
      <t>リソク</t>
    </rPh>
    <phoneticPr fontId="3"/>
  </si>
  <si>
    <t>借換債収入分</t>
    <rPh sb="0" eb="3">
      <t>カリカエサイ</t>
    </rPh>
    <rPh sb="3" eb="6">
      <t>シュウニュウブン</t>
    </rPh>
    <phoneticPr fontId="3"/>
  </si>
  <si>
    <t>地方債利息総合計</t>
    <rPh sb="0" eb="1">
      <t>チ</t>
    </rPh>
    <rPh sb="1" eb="2">
      <t>カタ</t>
    </rPh>
    <rPh sb="2" eb="3">
      <t>サイ</t>
    </rPh>
    <rPh sb="3" eb="5">
      <t>リソク</t>
    </rPh>
    <rPh sb="5" eb="6">
      <t>ソウ</t>
    </rPh>
    <rPh sb="6" eb="7">
      <t>ゴウ</t>
    </rPh>
    <rPh sb="7" eb="8">
      <t>ケイ</t>
    </rPh>
    <phoneticPr fontId="3"/>
  </si>
  <si>
    <t>a</t>
    <phoneticPr fontId="3"/>
  </si>
  <si>
    <t>旧一般電気事業</t>
    <rPh sb="0" eb="1">
      <t>キュウ</t>
    </rPh>
    <rPh sb="1" eb="3">
      <t>イッパン</t>
    </rPh>
    <rPh sb="3" eb="5">
      <t>デンキ</t>
    </rPh>
    <rPh sb="5" eb="7">
      <t>ジギョウ</t>
    </rPh>
    <phoneticPr fontId="3"/>
  </si>
  <si>
    <t>販売（固定価格買取制度）</t>
    <rPh sb="0" eb="2">
      <t>ハンバイ</t>
    </rPh>
    <rPh sb="3" eb="5">
      <t>コテイ</t>
    </rPh>
    <rPh sb="5" eb="7">
      <t>カカク</t>
    </rPh>
    <rPh sb="7" eb="9">
      <t>カイト</t>
    </rPh>
    <rPh sb="9" eb="11">
      <t>セイド</t>
    </rPh>
    <phoneticPr fontId="3"/>
  </si>
  <si>
    <t>販売（上記以外）</t>
    <rPh sb="0" eb="2">
      <t>ハンバイ</t>
    </rPh>
    <rPh sb="3" eb="5">
      <t>ジョウキ</t>
    </rPh>
    <rPh sb="5" eb="7">
      <t>イガイ</t>
    </rPh>
    <rPh sb="7" eb="8">
      <t>デンギョウ</t>
    </rPh>
    <phoneticPr fontId="3"/>
  </si>
  <si>
    <t>自家用（料金収入）</t>
    <rPh sb="0" eb="3">
      <t>ジカヨウ</t>
    </rPh>
    <rPh sb="4" eb="6">
      <t>リョウキン</t>
    </rPh>
    <rPh sb="6" eb="8">
      <t>シュウニュウ</t>
    </rPh>
    <phoneticPr fontId="3"/>
  </si>
  <si>
    <t>販売（上記以外）</t>
    <rPh sb="0" eb="2">
      <t>ハンバイ</t>
    </rPh>
    <rPh sb="3" eb="5">
      <t>ジョウキ</t>
    </rPh>
    <rPh sb="5" eb="7">
      <t>イガイ</t>
    </rPh>
    <phoneticPr fontId="3"/>
  </si>
  <si>
    <t>自家用（料金収入）</t>
    <phoneticPr fontId="3"/>
  </si>
  <si>
    <t>〇</t>
    <phoneticPr fontId="3"/>
  </si>
  <si>
    <t>○</t>
    <phoneticPr fontId="3"/>
  </si>
  <si>
    <t>○</t>
    <phoneticPr fontId="3"/>
  </si>
  <si>
    <t>○</t>
    <phoneticPr fontId="3"/>
  </si>
  <si>
    <t>列081</t>
  </si>
  <si>
    <t>列082</t>
  </si>
  <si>
    <t>列083</t>
  </si>
  <si>
    <t>列084</t>
  </si>
  <si>
    <t>列085</t>
  </si>
  <si>
    <t>列086</t>
  </si>
  <si>
    <t>列087</t>
  </si>
  <si>
    <t>列088</t>
  </si>
  <si>
    <t>列089</t>
  </si>
  <si>
    <t>列090</t>
  </si>
  <si>
    <t>列091</t>
  </si>
  <si>
    <t>列092</t>
  </si>
  <si>
    <t>列093</t>
  </si>
  <si>
    <t>列094</t>
  </si>
  <si>
    <t>列095</t>
  </si>
  <si>
    <t>列096</t>
  </si>
  <si>
    <t>列097</t>
  </si>
  <si>
    <t>列098</t>
  </si>
  <si>
    <t>列099</t>
  </si>
  <si>
    <t>　　　　　　　　　　　　　　　　　　　　　　　　　団体名
項目</t>
    <rPh sb="25" eb="28">
      <t>ダンタイメイ</t>
    </rPh>
    <rPh sb="29" eb="31">
      <t>コウモク</t>
    </rPh>
    <phoneticPr fontId="3"/>
  </si>
  <si>
    <t>　　　　　　　　　　　　　　　　　　　　　　　　　　団体名
項目</t>
    <rPh sb="26" eb="29">
      <t>ダンタイメイ</t>
    </rPh>
    <rPh sb="30" eb="32">
      <t>コウモク</t>
    </rPh>
    <phoneticPr fontId="3"/>
  </si>
  <si>
    <t>○</t>
    <phoneticPr fontId="3"/>
  </si>
  <si>
    <t>○</t>
    <phoneticPr fontId="3"/>
  </si>
  <si>
    <t>○</t>
    <phoneticPr fontId="3"/>
  </si>
  <si>
    <t>○</t>
    <phoneticPr fontId="3"/>
  </si>
  <si>
    <t>○</t>
    <phoneticPr fontId="3"/>
  </si>
  <si>
    <t>○</t>
    <phoneticPr fontId="3"/>
  </si>
  <si>
    <t>発電型式</t>
    <rPh sb="0" eb="2">
      <t>ハツデン</t>
    </rPh>
    <rPh sb="2" eb="4">
      <t>カタシキ</t>
    </rPh>
    <phoneticPr fontId="3"/>
  </si>
  <si>
    <t>延年齢</t>
    <rPh sb="0" eb="1">
      <t>ノ</t>
    </rPh>
    <rPh sb="1" eb="3">
      <t>ネンレイ</t>
    </rPh>
    <phoneticPr fontId="3"/>
  </si>
  <si>
    <t>○</t>
    <phoneticPr fontId="3"/>
  </si>
  <si>
    <t>QRコード決済制</t>
    <rPh sb="5" eb="7">
      <t>ケッサイ</t>
    </rPh>
    <rPh sb="7" eb="8">
      <t>セイ</t>
    </rPh>
    <phoneticPr fontId="3"/>
  </si>
  <si>
    <t xml:space="preserve">伊根町訪問看護ステーション                                  </t>
    <phoneticPr fontId="3"/>
  </si>
  <si>
    <t>京丹波町介護療養型老人保健施設</t>
    <phoneticPr fontId="3"/>
  </si>
  <si>
    <t>⑦　特定地域生活排水処理事業</t>
    <rPh sb="2" eb="4">
      <t>トクテイ</t>
    </rPh>
    <rPh sb="4" eb="6">
      <t>チイキ</t>
    </rPh>
    <rPh sb="6" eb="8">
      <t>セイカツ</t>
    </rPh>
    <rPh sb="8" eb="10">
      <t>ハイスイ</t>
    </rPh>
    <rPh sb="10" eb="12">
      <t>ショリ</t>
    </rPh>
    <rPh sb="12" eb="14">
      <t>ジギョウ</t>
    </rPh>
    <phoneticPr fontId="3"/>
  </si>
  <si>
    <t>（７）宅地造成事業</t>
    <rPh sb="3" eb="5">
      <t>タクチ</t>
    </rPh>
    <rPh sb="5" eb="7">
      <t>ゾウセイ</t>
    </rPh>
    <rPh sb="7" eb="9">
      <t>ジギョウ</t>
    </rPh>
    <phoneticPr fontId="3"/>
  </si>
  <si>
    <t>石原土地区画整理事業特別会計</t>
  </si>
  <si>
    <t>住宅・工業団地特別事業特別会計</t>
  </si>
  <si>
    <t>一日平均配水量　(E)/365 (m3)   (G)</t>
    <rPh sb="0" eb="2">
      <t>イチニチ</t>
    </rPh>
    <rPh sb="2" eb="4">
      <t>ヘイキン</t>
    </rPh>
    <rPh sb="4" eb="7">
      <t>ハイスイリョウ</t>
    </rPh>
    <phoneticPr fontId="3"/>
  </si>
  <si>
    <t>一日一人平均給水量{(H)/(C)}/365*1000 (㍑)</t>
    <rPh sb="0" eb="2">
      <t>イチニチ</t>
    </rPh>
    <rPh sb="2" eb="3">
      <t>イチニン</t>
    </rPh>
    <rPh sb="3" eb="4">
      <t>ニン</t>
    </rPh>
    <rPh sb="4" eb="6">
      <t>ヘイキン</t>
    </rPh>
    <rPh sb="6" eb="9">
      <t>キュウスイリョウ</t>
    </rPh>
    <phoneticPr fontId="3"/>
  </si>
  <si>
    <t>報酬</t>
    <rPh sb="0" eb="2">
      <t>ホウシュウ</t>
    </rPh>
    <phoneticPr fontId="3"/>
  </si>
  <si>
    <t>報酬</t>
    <phoneticPr fontId="3"/>
  </si>
  <si>
    <t>財政融資資金</t>
  </si>
  <si>
    <t>経営戦略の策定・改定に要する経費</t>
    <rPh sb="0" eb="2">
      <t>ケイエイ</t>
    </rPh>
    <rPh sb="2" eb="4">
      <t>センリャク</t>
    </rPh>
    <rPh sb="5" eb="7">
      <t>サクテイ</t>
    </rPh>
    <rPh sb="8" eb="10">
      <t>カイテイ</t>
    </rPh>
    <rPh sb="11" eb="12">
      <t>ヨウ</t>
    </rPh>
    <rPh sb="14" eb="16">
      <t>ケイヒ</t>
    </rPh>
    <phoneticPr fontId="3"/>
  </si>
  <si>
    <t>経営戦略の策定・改定に要する経費</t>
    <rPh sb="0" eb="2">
      <t>ケイエイ</t>
    </rPh>
    <rPh sb="2" eb="4">
      <t>センリャク</t>
    </rPh>
    <rPh sb="5" eb="7">
      <t>サクテイ</t>
    </rPh>
    <rPh sb="11" eb="12">
      <t>ヨウ</t>
    </rPh>
    <rPh sb="14" eb="16">
      <t>ケイヒ</t>
    </rPh>
    <phoneticPr fontId="3"/>
  </si>
  <si>
    <t>　経営戦略の策定・
　改定に要する経費</t>
    <rPh sb="1" eb="3">
      <t>ケイエイ</t>
    </rPh>
    <rPh sb="3" eb="5">
      <t>センリャク</t>
    </rPh>
    <rPh sb="6" eb="8">
      <t>サクテイ</t>
    </rPh>
    <rPh sb="14" eb="15">
      <t>ヨウ</t>
    </rPh>
    <rPh sb="17" eb="19">
      <t>ケイヒ</t>
    </rPh>
    <phoneticPr fontId="3"/>
  </si>
  <si>
    <t>政府資金に係る繰上償還金分</t>
    <rPh sb="0" eb="2">
      <t>セイフ</t>
    </rPh>
    <rPh sb="2" eb="4">
      <t>シキン</t>
    </rPh>
    <rPh sb="3" eb="4">
      <t>ユウシ</t>
    </rPh>
    <rPh sb="5" eb="6">
      <t>カカ</t>
    </rPh>
    <rPh sb="7" eb="9">
      <t>クリアゲ</t>
    </rPh>
    <rPh sb="9" eb="12">
      <t>ショウカンキン</t>
    </rPh>
    <rPh sb="12" eb="13">
      <t>ブン</t>
    </rPh>
    <phoneticPr fontId="3"/>
  </si>
  <si>
    <t>　</t>
    <phoneticPr fontId="3"/>
  </si>
  <si>
    <t>需給調査実施の有無（１：有、２：無）</t>
    <rPh sb="0" eb="2">
      <t>ジュキュウ</t>
    </rPh>
    <rPh sb="2" eb="4">
      <t>チョウサ</t>
    </rPh>
    <rPh sb="4" eb="6">
      <t>ジッシ</t>
    </rPh>
    <rPh sb="7" eb="9">
      <t>ウム</t>
    </rPh>
    <rPh sb="12" eb="13">
      <t>ア</t>
    </rPh>
    <rPh sb="16" eb="17">
      <t>ナ</t>
    </rPh>
    <phoneticPr fontId="3"/>
  </si>
  <si>
    <t>　うち緊急自然災害防止対策事業債</t>
    <rPh sb="3" eb="5">
      <t>キンキュウ</t>
    </rPh>
    <rPh sb="5" eb="7">
      <t>シゼン</t>
    </rPh>
    <rPh sb="7" eb="9">
      <t>サイガイ</t>
    </rPh>
    <rPh sb="9" eb="11">
      <t>ボウシ</t>
    </rPh>
    <rPh sb="11" eb="13">
      <t>タイサク</t>
    </rPh>
    <rPh sb="13" eb="15">
      <t>ジギョウ</t>
    </rPh>
    <rPh sb="15" eb="16">
      <t>サイ</t>
    </rPh>
    <phoneticPr fontId="3"/>
  </si>
  <si>
    <t>実繰入額が基準額を超える部分及び繰出基準の事由以外の実繰入額</t>
    <rPh sb="16" eb="18">
      <t>クリダシ</t>
    </rPh>
    <rPh sb="18" eb="20">
      <t>キジュン</t>
    </rPh>
    <rPh sb="21" eb="23">
      <t>ジユウ</t>
    </rPh>
    <rPh sb="23" eb="25">
      <t>イガイ</t>
    </rPh>
    <rPh sb="26" eb="27">
      <t>ジツ</t>
    </rPh>
    <rPh sb="27" eb="30">
      <t>クリイレガク</t>
    </rPh>
    <phoneticPr fontId="3"/>
  </si>
  <si>
    <t>収益勘定繰入金</t>
    <rPh sb="0" eb="2">
      <t>シュウエキ</t>
    </rPh>
    <rPh sb="2" eb="4">
      <t>カンジョウ</t>
    </rPh>
    <rPh sb="4" eb="6">
      <t>クリイレ</t>
    </rPh>
    <rPh sb="6" eb="7">
      <t>キン</t>
    </rPh>
    <phoneticPr fontId="3"/>
  </si>
  <si>
    <t>資本勘定繰入金</t>
    <rPh sb="0" eb="2">
      <t>シホン</t>
    </rPh>
    <rPh sb="2" eb="4">
      <t>カンジョウ</t>
    </rPh>
    <rPh sb="4" eb="6">
      <t>クリイレ</t>
    </rPh>
    <rPh sb="6" eb="7">
      <t>キン</t>
    </rPh>
    <phoneticPr fontId="3"/>
  </si>
  <si>
    <t>○</t>
    <phoneticPr fontId="3"/>
  </si>
  <si>
    <t>2022</t>
  </si>
  <si>
    <t>管理棟　卸売棟　冷蔵庫・バナナ棟　関連店舗Ａ棟　関連店舗Ｂ棟　倉庫棟Ａ棟　倉庫棟Ｂ棟　ごみ集積場</t>
  </si>
  <si>
    <t>住宅・工業団地事業特別会計</t>
  </si>
  <si>
    <t>12.令和４年度市町村別法非適用公営企業決算状況</t>
    <rPh sb="3" eb="5">
      <t>レイワ</t>
    </rPh>
    <rPh sb="6" eb="8">
      <t>ネンド</t>
    </rPh>
    <rPh sb="8" eb="11">
      <t>シチョウソン</t>
    </rPh>
    <rPh sb="11" eb="12">
      <t>ベツ</t>
    </rPh>
    <rPh sb="12" eb="13">
      <t>ホウ</t>
    </rPh>
    <rPh sb="13" eb="15">
      <t>ヒテキ</t>
    </rPh>
    <rPh sb="15" eb="16">
      <t>ヨウ</t>
    </rPh>
    <rPh sb="16" eb="18">
      <t>コウエイ</t>
    </rPh>
    <rPh sb="18" eb="20">
      <t>キギョウ</t>
    </rPh>
    <rPh sb="20" eb="22">
      <t>ケッサン</t>
    </rPh>
    <rPh sb="22" eb="24">
      <t>ジョウキョウ</t>
    </rPh>
    <phoneticPr fontId="3"/>
  </si>
  <si>
    <t>002</t>
    <phoneticPr fontId="3"/>
  </si>
  <si>
    <t>2</t>
    <phoneticPr fontId="3"/>
  </si>
  <si>
    <t>←公企決統の右上の分類を手動確認</t>
    <rPh sb="1" eb="3">
      <t>コウキ</t>
    </rPh>
    <rPh sb="3" eb="4">
      <t>ケッ</t>
    </rPh>
    <rPh sb="4" eb="5">
      <t>トウ</t>
    </rPh>
    <rPh sb="6" eb="8">
      <t>ミギウエ</t>
    </rPh>
    <rPh sb="9" eb="11">
      <t>ブンルイ</t>
    </rPh>
    <rPh sb="12" eb="14">
      <t>シュドウ</t>
    </rPh>
    <rPh sb="14" eb="16">
      <t>カクニン</t>
    </rPh>
    <phoneticPr fontId="3"/>
  </si>
  <si>
    <t>←33表38列を手動確認</t>
    <rPh sb="3" eb="4">
      <t>オモテ</t>
    </rPh>
    <rPh sb="6" eb="7">
      <t>レツ</t>
    </rPh>
    <rPh sb="8" eb="12">
      <t>シュドウカクニン</t>
    </rPh>
    <phoneticPr fontId="3"/>
  </si>
  <si>
    <t>手動欄OK</t>
    <rPh sb="0" eb="2">
      <t>シュドウ</t>
    </rPh>
    <rPh sb="2" eb="3">
      <t>ラン</t>
    </rPh>
    <phoneticPr fontId="3"/>
  </si>
  <si>
    <t>手動欄OK</t>
    <rPh sb="0" eb="3">
      <t>シュドウラン</t>
    </rPh>
    <phoneticPr fontId="3"/>
  </si>
  <si>
    <t>手動ok</t>
    <rPh sb="0" eb="2">
      <t>シュドウ</t>
    </rPh>
    <phoneticPr fontId="3"/>
  </si>
  <si>
    <t>手動欄ok</t>
    <rPh sb="0" eb="3">
      <t>シュドウラン</t>
    </rPh>
    <phoneticPr fontId="3"/>
  </si>
  <si>
    <t>手動欄ok</t>
    <rPh sb="0" eb="3">
      <t>シュドウラン</t>
    </rPh>
    <phoneticPr fontId="3"/>
  </si>
  <si>
    <t>手動欄ok</t>
    <rPh sb="0" eb="2">
      <t>シュドウ</t>
    </rPh>
    <rPh sb="2" eb="3">
      <t>ラン</t>
    </rPh>
    <phoneticPr fontId="3"/>
  </si>
  <si>
    <t>手動欄OK</t>
    <rPh sb="0" eb="3">
      <t>シュドウラン</t>
    </rPh>
    <phoneticPr fontId="3"/>
  </si>
  <si>
    <t>手動欄OK</t>
    <rPh sb="0" eb="2">
      <t>シュドウ</t>
    </rPh>
    <rPh sb="2" eb="3">
      <t>ラン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</si>
</sst>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_ "/>
    <numFmt numFmtId="177" formatCode="#,##0;&quot;△ &quot;#,##0"/>
    <numFmt numFmtId="178" formatCode="#,##0.0;[Red]\-#,##0.0"/>
    <numFmt numFmtId="179" formatCode="#,##0.0;&quot;△ &quot;#,##0.0"/>
    <numFmt numFmtId="180" formatCode="#,##0.0;&quot;△ &quot;#,##0.0;\-"/>
    <numFmt numFmtId="181" formatCode="0.0_ "/>
    <numFmt numFmtId="182" formatCode="#,##0_ "/>
    <numFmt numFmtId="183" formatCode="0.0"/>
    <numFmt numFmtId="184" formatCode="0;&quot;△ &quot;0"/>
    <numFmt numFmtId="185" formatCode="#,##0.0;&quot;△&quot;#,##0.0;\-"/>
    <numFmt numFmtId="186" formatCode="#,##0.#0;&quot;△&quot;#,##0.#0;\-"/>
    <numFmt numFmtId="187" formatCode="0_ ;[Red]\-0\ "/>
    <numFmt numFmtId="188" formatCode="#,##0.00;[Red]#,##0.00"/>
    <numFmt numFmtId="189" formatCode="#,##0.00;&quot;△ &quot;#,##0.00"/>
  </numFmts>
  <fonts count="62">
    <font>
      <sz val="12"/>
      <name val="ＭＳ 明朝"/>
      <family val="1"/>
      <charset val="128"/>
    </font>
    <font>
      <sz val="12"/>
      <name val="ＭＳ 明朝"/>
      <family val="1"/>
      <charset val="128"/>
    </font>
    <font>
      <sz val="12"/>
      <name val="ＭＳ 明朝"/>
      <family val="1"/>
      <charset val="128"/>
    </font>
    <font>
      <sz val="6"/>
      <name val="ＭＳ 明朝"/>
      <family val="1"/>
      <charset val="128"/>
    </font>
    <font>
      <sz val="12"/>
      <name val="ＭＳ Ｐ明朝"/>
      <family val="1"/>
      <charset val="128"/>
    </font>
    <font>
      <sz val="11"/>
      <name val="ＭＳ Ｐ明朝"/>
      <family val="1"/>
      <charset val="128"/>
    </font>
    <font>
      <sz val="10"/>
      <name val="ＭＳ Ｐ明朝"/>
      <family val="1"/>
      <charset val="128"/>
    </font>
    <font>
      <vertAlign val="superscript"/>
      <sz val="12"/>
      <name val="ＭＳ Ｐ明朝"/>
      <family val="1"/>
      <charset val="128"/>
    </font>
    <font>
      <sz val="12"/>
      <name val="ＭＳ 明朝"/>
      <family val="1"/>
      <charset val="128"/>
    </font>
    <font>
      <sz val="12"/>
      <color indexed="10"/>
      <name val="ＭＳ Ｐ明朝"/>
      <family val="1"/>
      <charset val="128"/>
    </font>
    <font>
      <sz val="11"/>
      <name val="ＭＳ Ｐゴシック"/>
      <family val="3"/>
      <charset val="128"/>
    </font>
    <font>
      <sz val="9"/>
      <name val="ＭＳ Ｐ明朝"/>
      <family val="1"/>
      <charset val="128"/>
    </font>
    <font>
      <sz val="8"/>
      <name val="ＭＳ Ｐ明朝"/>
      <family val="1"/>
      <charset val="128"/>
    </font>
    <font>
      <sz val="16"/>
      <name val="ＭＳ Ｐ明朝"/>
      <family val="1"/>
      <charset val="128"/>
    </font>
    <font>
      <sz val="12"/>
      <color indexed="8"/>
      <name val="ＭＳ Ｐ明朝"/>
      <family val="1"/>
      <charset val="128"/>
    </font>
    <font>
      <sz val="11"/>
      <color indexed="8"/>
      <name val="ＭＳ Ｐ明朝"/>
      <family val="1"/>
      <charset val="128"/>
    </font>
    <font>
      <sz val="11"/>
      <color indexed="10"/>
      <name val="ＭＳ Ｐゴシック"/>
      <family val="3"/>
      <charset val="128"/>
    </font>
    <font>
      <sz val="12"/>
      <color indexed="10"/>
      <name val="ＭＳ Ｐゴシック"/>
      <family val="3"/>
      <charset val="128"/>
    </font>
    <font>
      <sz val="12"/>
      <color indexed="12"/>
      <name val="ＭＳ Ｐ明朝"/>
      <family val="1"/>
      <charset val="128"/>
    </font>
    <font>
      <sz val="12"/>
      <color indexed="10"/>
      <name val="ＭＳ Ｐ明朝"/>
      <family val="1"/>
      <charset val="128"/>
    </font>
    <font>
      <sz val="11"/>
      <color indexed="10"/>
      <name val="ＭＳ Ｐ明朝"/>
      <family val="1"/>
      <charset val="128"/>
    </font>
    <font>
      <sz val="12"/>
      <color indexed="36"/>
      <name val="ＭＳ Ｐ明朝"/>
      <family val="1"/>
      <charset val="128"/>
    </font>
    <font>
      <vertAlign val="superscript"/>
      <sz val="9"/>
      <name val="ＭＳ Ｐ明朝"/>
      <family val="1"/>
      <charset val="128"/>
    </font>
    <font>
      <vertAlign val="superscript"/>
      <sz val="10"/>
      <name val="ＭＳ Ｐ明朝"/>
      <family val="1"/>
      <charset val="128"/>
    </font>
    <font>
      <vertAlign val="superscript"/>
      <sz val="8"/>
      <name val="ＭＳ Ｐ明朝"/>
      <family val="1"/>
      <charset val="128"/>
    </font>
    <font>
      <sz val="14"/>
      <name val="ＭＳ Ｐ明朝"/>
      <family val="1"/>
      <charset val="128"/>
    </font>
    <font>
      <sz val="12"/>
      <name val="ＭＳ ゴシック"/>
      <family val="3"/>
      <charset val="128"/>
    </font>
    <font>
      <vertAlign val="superscript"/>
      <sz val="11"/>
      <name val="ＭＳ Ｐ明朝"/>
      <family val="1"/>
      <charset val="128"/>
    </font>
    <font>
      <sz val="10"/>
      <color indexed="10"/>
      <name val="ＭＳ Ｐ明朝"/>
      <family val="1"/>
      <charset val="128"/>
    </font>
    <font>
      <sz val="9"/>
      <color indexed="10"/>
      <name val="ＭＳ Ｐ明朝"/>
      <family val="1"/>
      <charset val="128"/>
    </font>
    <font>
      <sz val="12"/>
      <color indexed="10"/>
      <name val="ＭＳ 明朝"/>
      <family val="1"/>
      <charset val="128"/>
    </font>
    <font>
      <sz val="6"/>
      <name val="ＭＳ Ｐ明朝"/>
      <family val="1"/>
      <charset val="128"/>
    </font>
    <font>
      <sz val="7"/>
      <name val="ＭＳ Ｐ明朝"/>
      <family val="1"/>
      <charset val="128"/>
    </font>
    <font>
      <vertAlign val="superscript"/>
      <sz val="6"/>
      <name val="ＭＳ Ｐ明朝"/>
      <family val="1"/>
      <charset val="128"/>
    </font>
    <font>
      <vertAlign val="superscript"/>
      <sz val="7"/>
      <name val="ＭＳ Ｐ明朝"/>
      <family val="1"/>
      <charset val="128"/>
    </font>
    <font>
      <sz val="12"/>
      <color indexed="12"/>
      <name val="ＭＳ 明朝"/>
      <family val="1"/>
      <charset val="128"/>
    </font>
    <font>
      <sz val="12"/>
      <color indexed="36"/>
      <name val="ＭＳ 明朝"/>
      <family val="1"/>
      <charset val="128"/>
    </font>
    <font>
      <sz val="12"/>
      <color rgb="FFFF0000"/>
      <name val="ＭＳ Ｐゴシック"/>
      <family val="3"/>
      <charset val="128"/>
    </font>
    <font>
      <sz val="12"/>
      <color rgb="FFFF0000"/>
      <name val="ＭＳ 明朝"/>
      <family val="1"/>
      <charset val="128"/>
    </font>
    <font>
      <sz val="20"/>
      <name val="ＭＳ Ｐ明朝"/>
      <family val="1"/>
      <charset val="128"/>
    </font>
    <font>
      <sz val="18"/>
      <color theme="3"/>
      <name val="ＭＳ Ｐゴシック"/>
      <family val="2"/>
      <charset val="128"/>
      <scheme val="major"/>
    </font>
    <font>
      <sz val="11"/>
      <color theme="1"/>
      <name val="ＭＳ Ｐゴシック"/>
      <family val="2"/>
      <charset val="128"/>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65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9"/>
      <color indexed="81"/>
      <name val="MS P ゴシック"/>
      <family val="3"/>
      <charset val="128"/>
    </font>
    <font>
      <b/>
      <sz val="9"/>
      <color indexed="81"/>
      <name val="MS P ゴシック"/>
      <family val="3"/>
      <charset val="128"/>
    </font>
    <font>
      <sz val="12"/>
      <color theme="1"/>
      <name val="ＭＳ Ｐ明朝"/>
      <family val="1"/>
      <charset val="128"/>
    </font>
    <font>
      <b/>
      <sz val="9"/>
      <color indexed="81"/>
      <name val="ＭＳ Ｐゴシック"/>
      <family val="3"/>
      <charset val="128"/>
    </font>
    <font>
      <sz val="12"/>
      <color rgb="FFFF0000"/>
      <name val="ＭＳ Ｐ明朝"/>
      <family val="1"/>
      <charset val="128"/>
    </font>
  </fonts>
  <fills count="40">
    <fill>
      <patternFill patternType="none"/>
    </fill>
    <fill>
      <patternFill patternType="gray125"/>
    </fill>
    <fill>
      <patternFill patternType="solid">
        <fgColor indexed="27"/>
        <bgColor indexed="64"/>
      </patternFill>
    </fill>
    <fill>
      <patternFill patternType="solid">
        <fgColor indexed="45"/>
        <bgColor indexed="64"/>
      </patternFill>
    </fill>
    <fill>
      <patternFill patternType="solid">
        <fgColor indexed="13"/>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diagonalDown="1">
      <left/>
      <right style="thin">
        <color indexed="64"/>
      </right>
      <top style="thin">
        <color indexed="64"/>
      </top>
      <bottom style="thin">
        <color indexed="64"/>
      </bottom>
      <diagonal style="thin">
        <color indexed="64"/>
      </diagonal>
    </border>
    <border>
      <left/>
      <right style="thin">
        <color indexed="64"/>
      </right>
      <top/>
      <bottom/>
      <diagonal/>
    </border>
    <border>
      <left style="thin">
        <color indexed="64"/>
      </left>
      <right/>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38" fontId="2" fillId="0" borderId="0" applyFont="0" applyFill="0" applyBorder="0" applyAlignment="0" applyProtection="0"/>
    <xf numFmtId="38" fontId="1" fillId="0" borderId="0" applyFont="0" applyFill="0" applyBorder="0" applyAlignment="0" applyProtection="0"/>
    <xf numFmtId="38" fontId="26" fillId="0" borderId="0" applyFill="0" applyBorder="0" applyProtection="0">
      <alignment vertical="center"/>
    </xf>
    <xf numFmtId="0" fontId="10" fillId="0" borderId="0">
      <alignment vertical="center"/>
    </xf>
    <xf numFmtId="0" fontId="1" fillId="0" borderId="0"/>
    <xf numFmtId="0" fontId="2" fillId="0" borderId="0"/>
    <xf numFmtId="0" fontId="10" fillId="0" borderId="0"/>
    <xf numFmtId="0" fontId="40" fillId="0" borderId="0" applyNumberFormat="0" applyFill="0" applyBorder="0" applyAlignment="0" applyProtection="0">
      <alignment vertical="center"/>
    </xf>
    <xf numFmtId="0" fontId="41" fillId="0" borderId="0">
      <alignment vertical="center"/>
    </xf>
    <xf numFmtId="0" fontId="42" fillId="0" borderId="23" applyNumberFormat="0" applyFill="0" applyAlignment="0" applyProtection="0">
      <alignment vertical="center"/>
    </xf>
    <xf numFmtId="0" fontId="43" fillId="0" borderId="24" applyNumberFormat="0" applyFill="0" applyAlignment="0" applyProtection="0">
      <alignment vertical="center"/>
    </xf>
    <xf numFmtId="0" fontId="44" fillId="0" borderId="25" applyNumberFormat="0" applyFill="0" applyAlignment="0" applyProtection="0">
      <alignment vertical="center"/>
    </xf>
    <xf numFmtId="0" fontId="44" fillId="0" borderId="0" applyNumberFormat="0" applyFill="0" applyBorder="0" applyAlignment="0" applyProtection="0">
      <alignment vertical="center"/>
    </xf>
    <xf numFmtId="0" fontId="45" fillId="8" borderId="0" applyNumberFormat="0" applyBorder="0" applyAlignment="0" applyProtection="0">
      <alignment vertical="center"/>
    </xf>
    <xf numFmtId="0" fontId="46" fillId="9" borderId="0" applyNumberFormat="0" applyBorder="0" applyAlignment="0" applyProtection="0">
      <alignment vertical="center"/>
    </xf>
    <xf numFmtId="0" fontId="47" fillId="10" borderId="0" applyNumberFormat="0" applyBorder="0" applyAlignment="0" applyProtection="0">
      <alignment vertical="center"/>
    </xf>
    <xf numFmtId="0" fontId="48" fillId="11" borderId="26" applyNumberFormat="0" applyAlignment="0" applyProtection="0">
      <alignment vertical="center"/>
    </xf>
    <xf numFmtId="0" fontId="49" fillId="12" borderId="27" applyNumberFormat="0" applyAlignment="0" applyProtection="0">
      <alignment vertical="center"/>
    </xf>
    <xf numFmtId="0" fontId="50" fillId="12" borderId="26" applyNumberFormat="0" applyAlignment="0" applyProtection="0">
      <alignment vertical="center"/>
    </xf>
    <xf numFmtId="0" fontId="51" fillId="0" borderId="28" applyNumberFormat="0" applyFill="0" applyAlignment="0" applyProtection="0">
      <alignment vertical="center"/>
    </xf>
    <xf numFmtId="0" fontId="52" fillId="13" borderId="29" applyNumberFormat="0" applyAlignment="0" applyProtection="0">
      <alignment vertical="center"/>
    </xf>
    <xf numFmtId="0" fontId="53" fillId="0" borderId="0" applyNumberFormat="0" applyFill="0" applyBorder="0" applyAlignment="0" applyProtection="0">
      <alignment vertical="center"/>
    </xf>
    <xf numFmtId="0" fontId="41" fillId="14" borderId="30" applyNumberFormat="0" applyFont="0" applyAlignment="0" applyProtection="0">
      <alignment vertical="center"/>
    </xf>
    <xf numFmtId="0" fontId="54" fillId="0" borderId="0" applyNumberFormat="0" applyFill="0" applyBorder="0" applyAlignment="0" applyProtection="0">
      <alignment vertical="center"/>
    </xf>
    <xf numFmtId="0" fontId="55" fillId="0" borderId="31" applyNumberFormat="0" applyFill="0" applyAlignment="0" applyProtection="0">
      <alignment vertical="center"/>
    </xf>
    <xf numFmtId="0" fontId="56" fillId="15" borderId="0" applyNumberFormat="0" applyBorder="0" applyAlignment="0" applyProtection="0">
      <alignment vertical="center"/>
    </xf>
    <xf numFmtId="0" fontId="41" fillId="16" borderId="0" applyNumberFormat="0" applyBorder="0" applyAlignment="0" applyProtection="0">
      <alignment vertical="center"/>
    </xf>
    <xf numFmtId="0" fontId="41"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41" fillId="20" borderId="0" applyNumberFormat="0" applyBorder="0" applyAlignment="0" applyProtection="0">
      <alignment vertical="center"/>
    </xf>
    <xf numFmtId="0" fontId="41"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41" fillId="24" borderId="0" applyNumberFormat="0" applyBorder="0" applyAlignment="0" applyProtection="0">
      <alignment vertical="center"/>
    </xf>
    <xf numFmtId="0" fontId="41"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41" fillId="28" borderId="0" applyNumberFormat="0" applyBorder="0" applyAlignment="0" applyProtection="0">
      <alignment vertical="center"/>
    </xf>
    <xf numFmtId="0" fontId="41"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41" fillId="32" borderId="0" applyNumberFormat="0" applyBorder="0" applyAlignment="0" applyProtection="0">
      <alignment vertical="center"/>
    </xf>
    <xf numFmtId="0" fontId="41"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41" fillId="36" borderId="0" applyNumberFormat="0" applyBorder="0" applyAlignment="0" applyProtection="0">
      <alignment vertical="center"/>
    </xf>
    <xf numFmtId="0" fontId="41" fillId="37" borderId="0" applyNumberFormat="0" applyBorder="0" applyAlignment="0" applyProtection="0">
      <alignment vertical="center"/>
    </xf>
    <xf numFmtId="0" fontId="56" fillId="38" borderId="0" applyNumberFormat="0" applyBorder="0" applyAlignment="0" applyProtection="0">
      <alignment vertical="center"/>
    </xf>
  </cellStyleXfs>
  <cellXfs count="1136">
    <xf numFmtId="0" fontId="0" fillId="0" borderId="0" xfId="0"/>
    <xf numFmtId="0" fontId="4" fillId="0" borderId="0" xfId="0" applyFont="1" applyFill="1" applyAlignment="1">
      <alignment vertical="center"/>
    </xf>
    <xf numFmtId="0" fontId="5" fillId="0" borderId="0" xfId="0" applyFont="1" applyFill="1" applyAlignment="1">
      <alignment vertical="center"/>
    </xf>
    <xf numFmtId="49" fontId="4" fillId="0" borderId="0" xfId="0" applyNumberFormat="1" applyFont="1" applyFill="1" applyAlignment="1">
      <alignment vertical="center"/>
    </xf>
    <xf numFmtId="178" fontId="4" fillId="0" borderId="0" xfId="1" applyNumberFormat="1" applyFont="1" applyFill="1" applyAlignment="1">
      <alignment vertical="center"/>
    </xf>
    <xf numFmtId="38" fontId="4" fillId="0" borderId="0" xfId="1" applyFont="1" applyFill="1" applyAlignment="1">
      <alignment vertical="center"/>
    </xf>
    <xf numFmtId="177" fontId="4" fillId="0" borderId="0" xfId="1" applyNumberFormat="1" applyFont="1" applyFill="1" applyAlignment="1">
      <alignment vertical="center"/>
    </xf>
    <xf numFmtId="177" fontId="4" fillId="0" borderId="0" xfId="1" applyNumberFormat="1" applyFont="1" applyFill="1" applyAlignment="1">
      <alignment horizontal="right" vertical="center"/>
    </xf>
    <xf numFmtId="0" fontId="13" fillId="0" borderId="0" xfId="0" applyFont="1" applyFill="1" applyAlignment="1">
      <alignment vertical="center"/>
    </xf>
    <xf numFmtId="0" fontId="4" fillId="0" borderId="0" xfId="0" applyFont="1" applyFill="1"/>
    <xf numFmtId="0" fontId="4" fillId="0" borderId="2" xfId="0" applyFont="1" applyFill="1" applyBorder="1" applyAlignment="1">
      <alignment vertical="center"/>
    </xf>
    <xf numFmtId="0" fontId="4" fillId="2" borderId="1" xfId="0" applyFont="1" applyFill="1" applyBorder="1" applyAlignment="1">
      <alignment horizontal="center" vertical="center"/>
    </xf>
    <xf numFmtId="0" fontId="17" fillId="0" borderId="0" xfId="0" applyFont="1" applyFill="1" applyAlignment="1">
      <alignment vertical="center"/>
    </xf>
    <xf numFmtId="49" fontId="18" fillId="0" borderId="3" xfId="0" applyNumberFormat="1" applyFont="1" applyFill="1" applyBorder="1" applyAlignment="1">
      <alignment horizontal="right" vertical="center"/>
    </xf>
    <xf numFmtId="38" fontId="18" fillId="0" borderId="3" xfId="1" applyFont="1" applyFill="1" applyBorder="1" applyAlignment="1">
      <alignment vertical="center"/>
    </xf>
    <xf numFmtId="178" fontId="18" fillId="0" borderId="1" xfId="1" applyNumberFormat="1" applyFont="1" applyFill="1" applyBorder="1" applyAlignment="1">
      <alignment vertical="center"/>
    </xf>
    <xf numFmtId="38" fontId="18" fillId="0" borderId="1" xfId="1" applyFont="1" applyFill="1" applyBorder="1" applyAlignment="1">
      <alignment vertical="center"/>
    </xf>
    <xf numFmtId="38" fontId="18" fillId="0" borderId="3" xfId="1" applyNumberFormat="1" applyFont="1" applyFill="1" applyBorder="1" applyAlignment="1">
      <alignment vertical="center"/>
    </xf>
    <xf numFmtId="38" fontId="18" fillId="0" borderId="3" xfId="1" applyFont="1" applyFill="1" applyBorder="1" applyAlignment="1">
      <alignment horizontal="right" vertical="center"/>
    </xf>
    <xf numFmtId="179" fontId="18" fillId="0" borderId="3" xfId="1" applyNumberFormat="1" applyFont="1" applyFill="1" applyBorder="1" applyAlignment="1">
      <alignment vertical="center"/>
    </xf>
    <xf numFmtId="49" fontId="18" fillId="0" borderId="1" xfId="1" applyNumberFormat="1" applyFont="1" applyFill="1" applyBorder="1" applyAlignment="1">
      <alignment horizontal="right" vertical="center"/>
    </xf>
    <xf numFmtId="40" fontId="18" fillId="0" borderId="1" xfId="1" applyNumberFormat="1" applyFont="1" applyFill="1" applyBorder="1" applyAlignment="1">
      <alignment vertical="center"/>
    </xf>
    <xf numFmtId="38" fontId="18" fillId="0" borderId="1" xfId="1" applyFont="1" applyFill="1" applyBorder="1" applyAlignment="1">
      <alignment horizontal="right" vertical="center"/>
    </xf>
    <xf numFmtId="38" fontId="18" fillId="0" borderId="1" xfId="1" applyNumberFormat="1" applyFont="1" applyFill="1" applyBorder="1" applyAlignment="1">
      <alignment horizontal="right" vertical="center"/>
    </xf>
    <xf numFmtId="0" fontId="19" fillId="0" borderId="0" xfId="0" applyFont="1" applyFill="1" applyAlignment="1">
      <alignment horizontal="left" vertical="center"/>
    </xf>
    <xf numFmtId="38" fontId="19" fillId="0" borderId="0" xfId="1" applyFont="1" applyFill="1" applyAlignment="1">
      <alignment horizontal="left" vertical="center"/>
    </xf>
    <xf numFmtId="49" fontId="17" fillId="0" borderId="0" xfId="0" applyNumberFormat="1" applyFont="1" applyFill="1" applyAlignment="1">
      <alignment vertical="center"/>
    </xf>
    <xf numFmtId="38" fontId="17" fillId="0" borderId="0" xfId="1" applyFont="1" applyFill="1" applyAlignment="1">
      <alignment vertical="center"/>
    </xf>
    <xf numFmtId="49" fontId="17" fillId="0" borderId="0" xfId="1" quotePrefix="1" applyNumberFormat="1" applyFont="1" applyFill="1" applyAlignment="1">
      <alignment vertical="center"/>
    </xf>
    <xf numFmtId="38" fontId="17" fillId="0" borderId="0" xfId="1" quotePrefix="1" applyFont="1" applyFill="1" applyAlignment="1">
      <alignment vertical="center"/>
    </xf>
    <xf numFmtId="38" fontId="17" fillId="0" borderId="0" xfId="1" applyFont="1" applyFill="1" applyAlignment="1">
      <alignment horizontal="left" vertical="center"/>
    </xf>
    <xf numFmtId="38" fontId="17" fillId="0" borderId="0" xfId="1" quotePrefix="1" applyFont="1" applyFill="1" applyAlignment="1">
      <alignment horizontal="left" vertical="center"/>
    </xf>
    <xf numFmtId="38" fontId="20" fillId="0" borderId="0" xfId="1" applyFont="1" applyFill="1" applyAlignment="1">
      <alignment horizontal="left" vertical="center"/>
    </xf>
    <xf numFmtId="0" fontId="16" fillId="0" borderId="0" xfId="0" applyFont="1" applyFill="1" applyAlignment="1">
      <alignment vertical="center"/>
    </xf>
    <xf numFmtId="38" fontId="21" fillId="3" borderId="1" xfId="1" applyFont="1" applyFill="1" applyBorder="1" applyAlignment="1">
      <alignment horizontal="right" vertical="center" shrinkToFit="1"/>
    </xf>
    <xf numFmtId="0" fontId="21" fillId="3" borderId="1" xfId="0" applyFont="1" applyFill="1" applyBorder="1" applyAlignment="1">
      <alignment horizontal="center" vertical="center"/>
    </xf>
    <xf numFmtId="177" fontId="4" fillId="2" borderId="1" xfId="1" applyNumberFormat="1" applyFont="1" applyFill="1" applyBorder="1" applyAlignment="1">
      <alignment horizontal="center" vertical="center"/>
    </xf>
    <xf numFmtId="177" fontId="19" fillId="0" borderId="0" xfId="1" applyNumberFormat="1" applyFont="1" applyFill="1" applyAlignment="1">
      <alignment horizontal="left" vertical="center"/>
    </xf>
    <xf numFmtId="0" fontId="19" fillId="0" borderId="0" xfId="0" applyFont="1" applyFill="1" applyAlignment="1">
      <alignment horizontal="left"/>
    </xf>
    <xf numFmtId="180" fontId="18" fillId="0" borderId="1" xfId="1" applyNumberFormat="1" applyFont="1" applyFill="1" applyBorder="1" applyAlignment="1">
      <alignment vertical="center"/>
    </xf>
    <xf numFmtId="176" fontId="18" fillId="0" borderId="1" xfId="1" applyNumberFormat="1" applyFont="1" applyFill="1" applyBorder="1" applyAlignment="1">
      <alignment vertical="center"/>
    </xf>
    <xf numFmtId="177" fontId="18" fillId="0" borderId="1" xfId="1" applyNumberFormat="1" applyFont="1" applyFill="1" applyBorder="1" applyAlignment="1">
      <alignment vertical="center"/>
    </xf>
    <xf numFmtId="38" fontId="21" fillId="3" borderId="1" xfId="1" applyFont="1" applyFill="1" applyBorder="1" applyAlignment="1">
      <alignment horizontal="right" vertical="center"/>
    </xf>
    <xf numFmtId="177" fontId="21" fillId="3" borderId="1" xfId="1" applyNumberFormat="1" applyFont="1" applyFill="1" applyBorder="1" applyAlignment="1">
      <alignment horizontal="right" vertical="center"/>
    </xf>
    <xf numFmtId="177" fontId="21" fillId="0" borderId="1" xfId="1" applyNumberFormat="1" applyFont="1" applyFill="1" applyBorder="1" applyAlignment="1">
      <alignment horizontal="right" vertical="center"/>
    </xf>
    <xf numFmtId="177" fontId="4" fillId="2" borderId="4" xfId="1" applyNumberFormat="1" applyFont="1" applyFill="1" applyBorder="1" applyAlignment="1" applyProtection="1">
      <alignment horizontal="left" vertical="center"/>
    </xf>
    <xf numFmtId="177" fontId="4" fillId="2" borderId="4" xfId="1" applyNumberFormat="1" applyFont="1" applyFill="1" applyBorder="1" applyAlignment="1">
      <alignment vertical="center"/>
    </xf>
    <xf numFmtId="177" fontId="4" fillId="2" borderId="4" xfId="1" quotePrefix="1" applyNumberFormat="1" applyFont="1" applyFill="1" applyBorder="1" applyAlignment="1" applyProtection="1">
      <alignment horizontal="left" vertical="center"/>
    </xf>
    <xf numFmtId="177" fontId="4" fillId="2" borderId="0" xfId="1" applyNumberFormat="1" applyFont="1" applyFill="1" applyBorder="1" applyAlignment="1">
      <alignment vertical="center"/>
    </xf>
    <xf numFmtId="177" fontId="4" fillId="2" borderId="4" xfId="1" quotePrefix="1" applyNumberFormat="1" applyFont="1" applyFill="1" applyBorder="1" applyAlignment="1" applyProtection="1">
      <alignment horizontal="centerContinuous" vertical="center"/>
    </xf>
    <xf numFmtId="177" fontId="4" fillId="2" borderId="1" xfId="1" applyNumberFormat="1" applyFont="1" applyFill="1" applyBorder="1" applyAlignment="1" applyProtection="1">
      <alignment vertical="center"/>
    </xf>
    <xf numFmtId="49" fontId="4" fillId="2" borderId="5" xfId="1" applyNumberFormat="1" applyFont="1" applyFill="1" applyBorder="1" applyAlignment="1">
      <alignment horizontal="left" vertical="center"/>
    </xf>
    <xf numFmtId="177" fontId="4" fillId="2" borderId="6" xfId="1" applyNumberFormat="1" applyFont="1" applyFill="1" applyBorder="1" applyAlignment="1">
      <alignment vertical="center"/>
    </xf>
    <xf numFmtId="49" fontId="4" fillId="2" borderId="4" xfId="1" applyNumberFormat="1" applyFont="1" applyFill="1" applyBorder="1" applyAlignment="1" applyProtection="1">
      <alignment horizontal="left" vertical="center"/>
    </xf>
    <xf numFmtId="177" fontId="4" fillId="2" borderId="7" xfId="1" applyNumberFormat="1" applyFont="1" applyFill="1" applyBorder="1" applyAlignment="1" applyProtection="1">
      <alignment horizontal="left" vertical="center"/>
    </xf>
    <xf numFmtId="177" fontId="4" fillId="2" borderId="8" xfId="1" applyNumberFormat="1" applyFont="1" applyFill="1" applyBorder="1" applyAlignment="1" applyProtection="1">
      <alignment horizontal="left" vertical="center"/>
    </xf>
    <xf numFmtId="177" fontId="4" fillId="2" borderId="9" xfId="1" applyNumberFormat="1" applyFont="1" applyFill="1" applyBorder="1" applyAlignment="1">
      <alignment vertical="center"/>
    </xf>
    <xf numFmtId="177" fontId="4" fillId="2" borderId="3" xfId="1" applyNumberFormat="1" applyFont="1" applyFill="1" applyBorder="1" applyAlignment="1">
      <alignment vertical="center"/>
    </xf>
    <xf numFmtId="177" fontId="4" fillId="2" borderId="3" xfId="1" applyNumberFormat="1" applyFont="1" applyFill="1" applyBorder="1" applyAlignment="1" applyProtection="1">
      <alignment horizontal="left" vertical="center"/>
    </xf>
    <xf numFmtId="177" fontId="4" fillId="2" borderId="1" xfId="1" applyNumberFormat="1" applyFont="1" applyFill="1" applyBorder="1" applyAlignment="1">
      <alignment vertical="center"/>
    </xf>
    <xf numFmtId="0" fontId="4" fillId="2" borderId="1" xfId="0" applyFont="1" applyFill="1" applyBorder="1" applyAlignment="1">
      <alignment vertical="center"/>
    </xf>
    <xf numFmtId="177" fontId="4" fillId="2" borderId="3" xfId="1" applyNumberFormat="1" applyFont="1" applyFill="1" applyBorder="1" applyAlignment="1">
      <alignment horizontal="right" vertical="center"/>
    </xf>
    <xf numFmtId="0" fontId="4" fillId="2" borderId="3" xfId="0" applyFont="1" applyFill="1" applyBorder="1" applyAlignment="1">
      <alignment vertical="center"/>
    </xf>
    <xf numFmtId="0" fontId="4" fillId="2" borderId="11" xfId="0" applyFont="1" applyFill="1" applyBorder="1" applyAlignment="1">
      <alignment vertical="center"/>
    </xf>
    <xf numFmtId="0" fontId="4" fillId="2" borderId="4" xfId="0" applyFont="1" applyFill="1" applyBorder="1" applyAlignment="1">
      <alignment vertical="center"/>
    </xf>
    <xf numFmtId="0" fontId="4" fillId="2" borderId="9" xfId="0" applyFont="1" applyFill="1" applyBorder="1" applyAlignment="1">
      <alignment vertical="center"/>
    </xf>
    <xf numFmtId="180" fontId="4" fillId="2" borderId="3" xfId="1" applyNumberFormat="1" applyFont="1" applyFill="1" applyBorder="1" applyAlignment="1">
      <alignment vertical="center"/>
    </xf>
    <xf numFmtId="49" fontId="17" fillId="0" borderId="0" xfId="0" applyNumberFormat="1" applyFont="1" applyFill="1" applyAlignment="1">
      <alignment horizontal="right" vertical="center"/>
    </xf>
    <xf numFmtId="177" fontId="4" fillId="0" borderId="0" xfId="1" applyNumberFormat="1" applyFont="1" applyFill="1"/>
    <xf numFmtId="0" fontId="9" fillId="0" borderId="0" xfId="0" applyFont="1" applyFill="1"/>
    <xf numFmtId="177" fontId="5" fillId="0" borderId="0" xfId="1" applyNumberFormat="1" applyFont="1" applyFill="1" applyAlignment="1">
      <alignment horizontal="right"/>
    </xf>
    <xf numFmtId="179" fontId="18" fillId="0" borderId="1" xfId="1" applyNumberFormat="1" applyFont="1" applyFill="1" applyBorder="1" applyAlignment="1">
      <alignment vertical="center"/>
    </xf>
    <xf numFmtId="0" fontId="4" fillId="2" borderId="1" xfId="0" applyFont="1" applyFill="1" applyBorder="1"/>
    <xf numFmtId="0" fontId="4" fillId="2" borderId="1" xfId="0" applyFont="1" applyFill="1" applyBorder="1" applyAlignment="1"/>
    <xf numFmtId="0" fontId="4" fillId="2" borderId="6" xfId="0" applyFont="1" applyFill="1" applyBorder="1" applyAlignment="1"/>
    <xf numFmtId="0" fontId="4" fillId="2" borderId="4" xfId="0" applyFont="1" applyFill="1" applyBorder="1"/>
    <xf numFmtId="0" fontId="4" fillId="2" borderId="3" xfId="0" applyFont="1" applyFill="1" applyBorder="1"/>
    <xf numFmtId="0" fontId="4" fillId="2" borderId="9" xfId="0" applyFont="1" applyFill="1" applyBorder="1"/>
    <xf numFmtId="0" fontId="11" fillId="0" borderId="0" xfId="0" applyFont="1" applyFill="1" applyAlignment="1">
      <alignment vertical="center"/>
    </xf>
    <xf numFmtId="0" fontId="4" fillId="0" borderId="0" xfId="0" applyFont="1" applyFill="1" applyAlignment="1">
      <alignment vertical="center" wrapText="1"/>
    </xf>
    <xf numFmtId="38" fontId="5" fillId="0" borderId="0" xfId="1" applyFont="1" applyFill="1" applyAlignment="1">
      <alignment horizontal="right" vertical="center"/>
    </xf>
    <xf numFmtId="38" fontId="4" fillId="2" borderId="1" xfId="1" applyFont="1" applyFill="1" applyBorder="1" applyAlignment="1">
      <alignment horizontal="center" vertical="center"/>
    </xf>
    <xf numFmtId="38" fontId="21" fillId="0" borderId="1" xfId="1" applyFont="1" applyFill="1" applyBorder="1" applyAlignment="1">
      <alignment horizontal="right" vertical="center"/>
    </xf>
    <xf numFmtId="38" fontId="0" fillId="0" borderId="2" xfId="1" applyFont="1" applyFill="1" applyBorder="1"/>
    <xf numFmtId="0" fontId="14" fillId="0" borderId="0" xfId="0" applyFont="1" applyFill="1" applyAlignment="1">
      <alignment vertical="center"/>
    </xf>
    <xf numFmtId="177" fontId="14" fillId="0" borderId="0" xfId="0" applyNumberFormat="1" applyFont="1" applyFill="1" applyAlignment="1">
      <alignment vertical="center"/>
    </xf>
    <xf numFmtId="0" fontId="15" fillId="0" borderId="0" xfId="0" applyFont="1" applyFill="1" applyAlignment="1">
      <alignment horizontal="right" vertical="center"/>
    </xf>
    <xf numFmtId="0" fontId="5" fillId="0" borderId="0" xfId="0" applyFont="1" applyFill="1" applyAlignment="1">
      <alignment horizontal="right" vertical="center"/>
    </xf>
    <xf numFmtId="0" fontId="18" fillId="0" borderId="1" xfId="0" applyFont="1" applyFill="1" applyBorder="1" applyAlignment="1">
      <alignment vertical="center"/>
    </xf>
    <xf numFmtId="38" fontId="18" fillId="0" borderId="1" xfId="0" applyNumberFormat="1" applyFont="1" applyFill="1" applyBorder="1" applyAlignment="1">
      <alignment vertical="center"/>
    </xf>
    <xf numFmtId="40" fontId="18" fillId="0" borderId="3" xfId="0" applyNumberFormat="1" applyFont="1" applyFill="1" applyBorder="1" applyAlignment="1">
      <alignment vertical="center"/>
    </xf>
    <xf numFmtId="38" fontId="18" fillId="0" borderId="3" xfId="0" applyNumberFormat="1" applyFont="1" applyFill="1" applyBorder="1" applyAlignment="1">
      <alignment vertical="center"/>
    </xf>
    <xf numFmtId="177" fontId="14" fillId="2" borderId="1" xfId="1" applyNumberFormat="1" applyFont="1" applyFill="1" applyBorder="1" applyAlignment="1">
      <alignment horizontal="center" vertical="center"/>
    </xf>
    <xf numFmtId="0" fontId="14" fillId="2" borderId="1" xfId="0" applyFont="1" applyFill="1" applyBorder="1" applyAlignment="1">
      <alignment horizontal="center" vertical="center"/>
    </xf>
    <xf numFmtId="177" fontId="18" fillId="0" borderId="1" xfId="0" applyNumberFormat="1" applyFont="1" applyFill="1" applyBorder="1" applyAlignment="1">
      <alignment vertical="center"/>
    </xf>
    <xf numFmtId="0" fontId="4" fillId="2" borderId="6" xfId="0" applyFont="1" applyFill="1" applyBorder="1" applyAlignment="1">
      <alignment vertical="center"/>
    </xf>
    <xf numFmtId="0" fontId="11" fillId="2" borderId="1" xfId="0" applyFont="1" applyFill="1" applyBorder="1" applyAlignment="1">
      <alignment vertical="center"/>
    </xf>
    <xf numFmtId="0" fontId="4" fillId="2" borderId="9" xfId="0" applyFont="1" applyFill="1" applyBorder="1" applyAlignment="1">
      <alignment horizontal="distributed" vertical="center"/>
    </xf>
    <xf numFmtId="0" fontId="4" fillId="2" borderId="4" xfId="0" applyFont="1" applyFill="1" applyBorder="1" applyAlignment="1">
      <alignment horizontal="distributed" vertical="center"/>
    </xf>
    <xf numFmtId="0" fontId="4" fillId="0" borderId="0" xfId="0" applyNumberFormat="1" applyFont="1" applyFill="1" applyAlignment="1">
      <alignment vertical="center"/>
    </xf>
    <xf numFmtId="177" fontId="4" fillId="0" borderId="0" xfId="0" applyNumberFormat="1" applyFont="1" applyFill="1" applyAlignment="1">
      <alignment vertical="center"/>
    </xf>
    <xf numFmtId="177" fontId="4" fillId="0" borderId="0" xfId="0" applyNumberFormat="1" applyFont="1" applyFill="1"/>
    <xf numFmtId="177" fontId="5" fillId="0" borderId="0" xfId="0" applyNumberFormat="1" applyFont="1" applyFill="1" applyAlignment="1">
      <alignment horizontal="right" vertical="center"/>
    </xf>
    <xf numFmtId="0" fontId="4" fillId="2" borderId="1" xfId="0" applyNumberFormat="1" applyFont="1" applyFill="1" applyBorder="1" applyAlignment="1">
      <alignment vertical="center"/>
    </xf>
    <xf numFmtId="0" fontId="4" fillId="2" borderId="4" xfId="0" applyNumberFormat="1" applyFont="1" applyFill="1" applyBorder="1" applyAlignment="1">
      <alignment vertical="center"/>
    </xf>
    <xf numFmtId="0" fontId="4" fillId="2" borderId="3" xfId="0" applyNumberFormat="1" applyFont="1" applyFill="1" applyBorder="1" applyAlignment="1">
      <alignment vertical="center"/>
    </xf>
    <xf numFmtId="0" fontId="4" fillId="2" borderId="12" xfId="0" applyFont="1" applyFill="1" applyBorder="1" applyAlignment="1">
      <alignment vertical="center"/>
    </xf>
    <xf numFmtId="0" fontId="6" fillId="2" borderId="6" xfId="0" applyFont="1" applyFill="1" applyBorder="1" applyAlignment="1">
      <alignment vertical="center" wrapText="1"/>
    </xf>
    <xf numFmtId="0" fontId="4" fillId="2" borderId="13" xfId="0" applyFont="1" applyFill="1" applyBorder="1" applyAlignment="1">
      <alignment vertical="center"/>
    </xf>
    <xf numFmtId="0" fontId="4" fillId="2" borderId="8" xfId="0" applyFont="1" applyFill="1" applyBorder="1" applyAlignment="1">
      <alignment vertical="center"/>
    </xf>
    <xf numFmtId="0" fontId="6" fillId="2" borderId="1" xfId="0" applyFont="1" applyFill="1" applyBorder="1" applyAlignment="1">
      <alignment vertical="center" wrapText="1"/>
    </xf>
    <xf numFmtId="0" fontId="5" fillId="2" borderId="1" xfId="0" applyFont="1" applyFill="1" applyBorder="1" applyAlignment="1">
      <alignment vertical="center" wrapText="1"/>
    </xf>
    <xf numFmtId="0" fontId="4" fillId="2" borderId="5" xfId="0" applyFont="1" applyFill="1" applyBorder="1" applyAlignment="1">
      <alignment vertical="center"/>
    </xf>
    <xf numFmtId="0" fontId="6" fillId="0" borderId="0" xfId="0" applyFont="1" applyFill="1" applyAlignment="1">
      <alignment vertical="center"/>
    </xf>
    <xf numFmtId="0" fontId="19" fillId="0" borderId="0" xfId="0" applyFont="1" applyFill="1" applyAlignment="1">
      <alignment vertical="center"/>
    </xf>
    <xf numFmtId="38" fontId="19" fillId="0" borderId="0" xfId="1" applyFont="1" applyFill="1" applyAlignment="1">
      <alignment vertical="center"/>
    </xf>
    <xf numFmtId="0" fontId="21" fillId="3" borderId="1" xfId="0" applyFont="1" applyFill="1" applyBorder="1" applyAlignment="1">
      <alignment horizontal="right" vertical="center"/>
    </xf>
    <xf numFmtId="0" fontId="21" fillId="3" borderId="1" xfId="0" applyFont="1" applyFill="1" applyBorder="1" applyAlignment="1">
      <alignment vertical="center"/>
    </xf>
    <xf numFmtId="178" fontId="21" fillId="3" borderId="1" xfId="1" applyNumberFormat="1" applyFont="1" applyFill="1" applyBorder="1" applyAlignment="1">
      <alignment horizontal="right" vertical="center"/>
    </xf>
    <xf numFmtId="0" fontId="6" fillId="2" borderId="4" xfId="0" applyFont="1" applyFill="1" applyBorder="1" applyAlignment="1">
      <alignment vertical="center"/>
    </xf>
    <xf numFmtId="0" fontId="6" fillId="2" borderId="9" xfId="0" applyFont="1" applyFill="1" applyBorder="1" applyAlignment="1">
      <alignment vertical="center"/>
    </xf>
    <xf numFmtId="0" fontId="6" fillId="2" borderId="3" xfId="0" applyFont="1" applyFill="1" applyBorder="1" applyAlignment="1">
      <alignment vertical="center"/>
    </xf>
    <xf numFmtId="0" fontId="5" fillId="2" borderId="1" xfId="0" applyFont="1" applyFill="1" applyBorder="1" applyAlignment="1">
      <alignment vertical="center"/>
    </xf>
    <xf numFmtId="0" fontId="5" fillId="2" borderId="4" xfId="0" applyFont="1" applyFill="1" applyBorder="1" applyAlignment="1">
      <alignment vertical="center"/>
    </xf>
    <xf numFmtId="0" fontId="5" fillId="2" borderId="9" xfId="0" applyFont="1" applyFill="1" applyBorder="1" applyAlignment="1">
      <alignment vertical="center"/>
    </xf>
    <xf numFmtId="0" fontId="5" fillId="2" borderId="3" xfId="0" applyFont="1" applyFill="1" applyBorder="1" applyAlignment="1">
      <alignment vertical="center"/>
    </xf>
    <xf numFmtId="49" fontId="5" fillId="2" borderId="1" xfId="6" applyNumberFormat="1" applyFont="1" applyFill="1" applyBorder="1" applyAlignment="1" applyProtection="1">
      <alignment vertical="center"/>
    </xf>
    <xf numFmtId="49" fontId="5" fillId="2" borderId="1" xfId="6" applyNumberFormat="1" applyFont="1" applyFill="1" applyBorder="1" applyAlignment="1" applyProtection="1">
      <alignment horizontal="center" vertical="center"/>
    </xf>
    <xf numFmtId="49" fontId="5" fillId="2" borderId="4" xfId="6" applyNumberFormat="1" applyFont="1" applyFill="1" applyBorder="1" applyAlignment="1" applyProtection="1">
      <alignment horizontal="left" vertical="center"/>
    </xf>
    <xf numFmtId="49" fontId="5" fillId="2" borderId="9" xfId="6" applyNumberFormat="1" applyFont="1" applyFill="1" applyBorder="1" applyAlignment="1" applyProtection="1">
      <alignment horizontal="left" vertical="center"/>
    </xf>
    <xf numFmtId="49" fontId="5" fillId="2" borderId="9" xfId="6" applyNumberFormat="1" applyFont="1" applyFill="1" applyBorder="1" applyAlignment="1" applyProtection="1">
      <alignment horizontal="center" vertical="center"/>
    </xf>
    <xf numFmtId="49" fontId="5" fillId="2" borderId="3" xfId="6" applyNumberFormat="1" applyFont="1" applyFill="1" applyBorder="1" applyAlignment="1" applyProtection="1">
      <alignment horizontal="left" vertical="center"/>
    </xf>
    <xf numFmtId="49" fontId="5" fillId="2" borderId="6" xfId="6" applyNumberFormat="1" applyFont="1" applyFill="1" applyBorder="1" applyAlignment="1" applyProtection="1">
      <alignment horizontal="left" vertical="center"/>
    </xf>
    <xf numFmtId="49" fontId="5" fillId="2" borderId="4" xfId="6" applyNumberFormat="1" applyFont="1" applyFill="1" applyBorder="1" applyAlignment="1" applyProtection="1">
      <alignment vertical="center"/>
    </xf>
    <xf numFmtId="49" fontId="5" fillId="2" borderId="1" xfId="6" applyNumberFormat="1" applyFont="1" applyFill="1" applyBorder="1" applyAlignment="1" applyProtection="1">
      <alignment horizontal="left" vertical="center"/>
    </xf>
    <xf numFmtId="49" fontId="5" fillId="2" borderId="3" xfId="6" applyNumberFormat="1" applyFont="1" applyFill="1" applyBorder="1" applyAlignment="1" applyProtection="1">
      <alignment horizontal="distributed" vertical="center"/>
    </xf>
    <xf numFmtId="49" fontId="5" fillId="2" borderId="3" xfId="6" applyNumberFormat="1" applyFont="1" applyFill="1" applyBorder="1" applyAlignment="1" applyProtection="1">
      <alignment vertical="center"/>
    </xf>
    <xf numFmtId="49" fontId="11" fillId="2" borderId="3" xfId="6" applyNumberFormat="1" applyFont="1" applyFill="1" applyBorder="1" applyAlignment="1" applyProtection="1">
      <alignment vertical="center" wrapText="1"/>
    </xf>
    <xf numFmtId="49" fontId="12" fillId="2" borderId="3" xfId="6" applyNumberFormat="1" applyFont="1" applyFill="1" applyBorder="1" applyAlignment="1" applyProtection="1">
      <alignment vertical="center" wrapText="1"/>
    </xf>
    <xf numFmtId="49" fontId="5" fillId="2" borderId="9" xfId="6" applyNumberFormat="1" applyFont="1" applyFill="1" applyBorder="1" applyAlignment="1" applyProtection="1">
      <alignment vertical="center"/>
    </xf>
    <xf numFmtId="49" fontId="5" fillId="2" borderId="1" xfId="6" quotePrefix="1" applyNumberFormat="1" applyFont="1" applyFill="1" applyBorder="1" applyAlignment="1" applyProtection="1">
      <alignment horizontal="left" vertical="center"/>
    </xf>
    <xf numFmtId="49" fontId="5" fillId="2" borderId="4" xfId="6" applyNumberFormat="1" applyFont="1" applyFill="1" applyBorder="1" applyAlignment="1" applyProtection="1">
      <alignment horizontal="center" vertical="center"/>
    </xf>
    <xf numFmtId="177" fontId="4" fillId="2" borderId="1" xfId="0" applyNumberFormat="1" applyFont="1" applyFill="1" applyBorder="1" applyAlignment="1">
      <alignment horizontal="center" vertical="center"/>
    </xf>
    <xf numFmtId="177" fontId="19" fillId="0" borderId="0" xfId="0" applyNumberFormat="1" applyFont="1" applyFill="1" applyAlignment="1">
      <alignment vertical="center"/>
    </xf>
    <xf numFmtId="181" fontId="18" fillId="0" borderId="1" xfId="1" applyNumberFormat="1" applyFont="1" applyFill="1" applyBorder="1" applyAlignment="1">
      <alignment vertical="center"/>
    </xf>
    <xf numFmtId="0" fontId="19" fillId="0" borderId="0" xfId="0" applyFont="1" applyFill="1" applyAlignment="1">
      <alignment vertical="center" wrapText="1"/>
    </xf>
    <xf numFmtId="0" fontId="5" fillId="2" borderId="7" xfId="0" applyFont="1" applyFill="1" applyBorder="1" applyAlignment="1">
      <alignment vertical="center"/>
    </xf>
    <xf numFmtId="0" fontId="5" fillId="2" borderId="8" xfId="0" applyFont="1" applyFill="1" applyBorder="1" applyAlignment="1">
      <alignment vertical="center"/>
    </xf>
    <xf numFmtId="0" fontId="19" fillId="0" borderId="15" xfId="0" applyFont="1" applyFill="1" applyBorder="1" applyAlignment="1">
      <alignment horizontal="left" vertical="center"/>
    </xf>
    <xf numFmtId="177" fontId="19" fillId="0" borderId="0" xfId="0" applyNumberFormat="1" applyFont="1" applyFill="1" applyAlignment="1">
      <alignment horizontal="left" vertical="center"/>
    </xf>
    <xf numFmtId="0" fontId="11" fillId="2" borderId="1" xfId="0" applyFont="1" applyFill="1" applyBorder="1" applyAlignment="1">
      <alignment horizontal="center" vertical="center"/>
    </xf>
    <xf numFmtId="0" fontId="5" fillId="2" borderId="1" xfId="0" applyFont="1" applyFill="1" applyBorder="1" applyAlignment="1">
      <alignment horizontal="center" vertical="center"/>
    </xf>
    <xf numFmtId="38" fontId="4" fillId="0" borderId="0" xfId="2" applyFont="1" applyFill="1" applyAlignment="1">
      <alignment vertical="center"/>
    </xf>
    <xf numFmtId="0" fontId="6" fillId="0" borderId="0" xfId="0" applyFont="1" applyFill="1" applyBorder="1" applyAlignment="1">
      <alignment vertical="center"/>
    </xf>
    <xf numFmtId="40" fontId="4" fillId="0" borderId="0" xfId="2" applyNumberFormat="1" applyFont="1" applyFill="1" applyAlignment="1">
      <alignment vertical="center"/>
    </xf>
    <xf numFmtId="0" fontId="25" fillId="0" borderId="0" xfId="0" applyFont="1" applyFill="1" applyAlignment="1">
      <alignment vertical="center"/>
    </xf>
    <xf numFmtId="177" fontId="4" fillId="0" borderId="0" xfId="2" applyNumberFormat="1" applyFont="1" applyFill="1"/>
    <xf numFmtId="177" fontId="4" fillId="0" borderId="0" xfId="2" applyNumberFormat="1" applyFont="1" applyFill="1" applyAlignment="1">
      <alignment vertical="center"/>
    </xf>
    <xf numFmtId="177" fontId="4" fillId="0" borderId="1" xfId="2" applyNumberFormat="1" applyFont="1" applyFill="1" applyBorder="1" applyAlignment="1">
      <alignment horizontal="right" vertical="center"/>
    </xf>
    <xf numFmtId="177" fontId="4" fillId="0" borderId="0" xfId="2" applyNumberFormat="1" applyFont="1" applyFill="1" applyAlignment="1">
      <alignment horizontal="right"/>
    </xf>
    <xf numFmtId="0" fontId="4" fillId="0" borderId="0" xfId="0" applyFont="1" applyFill="1" applyAlignment="1">
      <alignment horizontal="right"/>
    </xf>
    <xf numFmtId="38" fontId="4" fillId="0" borderId="0" xfId="2" applyFont="1" applyFill="1" applyAlignment="1">
      <alignment horizontal="right" vertical="center"/>
    </xf>
    <xf numFmtId="178" fontId="4" fillId="0" borderId="0" xfId="2" applyNumberFormat="1" applyFont="1" applyFill="1" applyAlignment="1">
      <alignment vertical="center"/>
    </xf>
    <xf numFmtId="38" fontId="4" fillId="0" borderId="0" xfId="2" applyFont="1" applyFill="1" applyBorder="1" applyAlignment="1">
      <alignment vertical="center" textRotation="255"/>
    </xf>
    <xf numFmtId="0" fontId="6" fillId="0" borderId="0" xfId="0" applyFont="1" applyFill="1" applyAlignment="1">
      <alignment horizontal="right" vertical="center"/>
    </xf>
    <xf numFmtId="38" fontId="4" fillId="2" borderId="1" xfId="2" applyFont="1" applyFill="1" applyBorder="1" applyAlignment="1">
      <alignment horizontal="center" vertical="center"/>
    </xf>
    <xf numFmtId="178" fontId="18" fillId="0" borderId="1" xfId="2" applyNumberFormat="1" applyFont="1" applyFill="1" applyBorder="1" applyAlignment="1">
      <alignment vertical="center"/>
    </xf>
    <xf numFmtId="38" fontId="18" fillId="0" borderId="1" xfId="2" applyFont="1" applyFill="1" applyBorder="1" applyAlignment="1">
      <alignment vertical="center"/>
    </xf>
    <xf numFmtId="40" fontId="18" fillId="0" borderId="1" xfId="2" applyNumberFormat="1" applyFont="1" applyFill="1" applyBorder="1" applyAlignment="1">
      <alignment vertical="center"/>
    </xf>
    <xf numFmtId="40" fontId="19" fillId="0" borderId="0" xfId="2" applyNumberFormat="1" applyFont="1" applyFill="1" applyAlignment="1">
      <alignment horizontal="left" vertical="center"/>
    </xf>
    <xf numFmtId="38" fontId="19" fillId="0" borderId="0" xfId="2" applyFont="1" applyFill="1" applyAlignment="1">
      <alignment vertical="center"/>
    </xf>
    <xf numFmtId="0" fontId="19" fillId="4" borderId="0" xfId="0" quotePrefix="1" applyFont="1" applyFill="1" applyAlignment="1">
      <alignment vertical="center"/>
    </xf>
    <xf numFmtId="0" fontId="30" fillId="0" borderId="0" xfId="0" applyFont="1"/>
    <xf numFmtId="49" fontId="4" fillId="2" borderId="4" xfId="0" applyNumberFormat="1" applyFont="1" applyFill="1" applyBorder="1" applyAlignment="1">
      <alignment vertical="center"/>
    </xf>
    <xf numFmtId="49" fontId="4" fillId="2" borderId="9" xfId="0" applyNumberFormat="1" applyFont="1" applyFill="1" applyBorder="1" applyAlignment="1">
      <alignment vertical="center"/>
    </xf>
    <xf numFmtId="38" fontId="4" fillId="2" borderId="1" xfId="2" applyFont="1" applyFill="1" applyBorder="1" applyAlignment="1">
      <alignment vertical="center"/>
    </xf>
    <xf numFmtId="38" fontId="4" fillId="2" borderId="4" xfId="2" applyFont="1" applyFill="1" applyBorder="1" applyAlignment="1">
      <alignment vertical="center"/>
    </xf>
    <xf numFmtId="38" fontId="5" fillId="2" borderId="1" xfId="2" applyFont="1" applyFill="1" applyBorder="1" applyAlignment="1">
      <alignment vertical="center"/>
    </xf>
    <xf numFmtId="0" fontId="4" fillId="2" borderId="9" xfId="2" applyNumberFormat="1" applyFont="1" applyFill="1" applyBorder="1" applyAlignment="1">
      <alignment vertical="center"/>
    </xf>
    <xf numFmtId="38" fontId="4" fillId="2" borderId="4" xfId="2" applyFont="1" applyFill="1" applyBorder="1" applyAlignment="1">
      <alignment vertical="center" wrapText="1"/>
    </xf>
    <xf numFmtId="38" fontId="6" fillId="2" borderId="4" xfId="2" applyFont="1" applyFill="1" applyBorder="1" applyAlignment="1">
      <alignment vertical="center"/>
    </xf>
    <xf numFmtId="38" fontId="4" fillId="2" borderId="5" xfId="2" applyFont="1" applyFill="1" applyBorder="1" applyAlignment="1">
      <alignment vertical="center"/>
    </xf>
    <xf numFmtId="38" fontId="4" fillId="2" borderId="6" xfId="2" applyFont="1" applyFill="1" applyBorder="1" applyAlignment="1">
      <alignment vertical="center"/>
    </xf>
    <xf numFmtId="40" fontId="4" fillId="2" borderId="1" xfId="2" applyNumberFormat="1" applyFont="1" applyFill="1" applyBorder="1" applyAlignment="1">
      <alignment vertical="center"/>
    </xf>
    <xf numFmtId="177" fontId="4" fillId="2" borderId="1" xfId="2" applyNumberFormat="1" applyFont="1" applyFill="1" applyBorder="1" applyAlignment="1">
      <alignment horizontal="center" vertical="center"/>
    </xf>
    <xf numFmtId="2" fontId="18" fillId="0" borderId="1" xfId="2" applyNumberFormat="1" applyFont="1" applyFill="1" applyBorder="1" applyAlignment="1">
      <alignment vertical="center"/>
    </xf>
    <xf numFmtId="177" fontId="18" fillId="0" borderId="1" xfId="2" applyNumberFormat="1" applyFont="1" applyFill="1" applyBorder="1" applyAlignment="1">
      <alignment vertical="center"/>
    </xf>
    <xf numFmtId="0" fontId="4" fillId="2" borderId="1" xfId="0" applyFont="1" applyFill="1" applyBorder="1" applyAlignment="1">
      <alignment vertical="center" shrinkToFit="1"/>
    </xf>
    <xf numFmtId="177" fontId="4" fillId="2" borderId="1" xfId="2" applyNumberFormat="1" applyFont="1" applyFill="1" applyBorder="1" applyAlignment="1">
      <alignment vertical="center"/>
    </xf>
    <xf numFmtId="177" fontId="4" fillId="2" borderId="1" xfId="2" applyNumberFormat="1" applyFont="1" applyFill="1" applyBorder="1" applyAlignment="1">
      <alignment horizontal="left" vertical="center" wrapText="1"/>
    </xf>
    <xf numFmtId="177" fontId="4" fillId="2" borderId="9" xfId="2" applyNumberFormat="1" applyFont="1" applyFill="1" applyBorder="1" applyAlignment="1">
      <alignment horizontal="left" vertical="center" wrapText="1"/>
    </xf>
    <xf numFmtId="38" fontId="4" fillId="2" borderId="1" xfId="2" applyFont="1" applyFill="1" applyBorder="1" applyAlignment="1">
      <alignment horizontal="center" vertical="center" wrapText="1"/>
    </xf>
    <xf numFmtId="38" fontId="4" fillId="2" borderId="3" xfId="2" applyFont="1" applyFill="1" applyBorder="1" applyAlignment="1">
      <alignment vertical="center"/>
    </xf>
    <xf numFmtId="49" fontId="19" fillId="0" borderId="0" xfId="0" applyNumberFormat="1" applyFont="1" applyFill="1" applyAlignment="1">
      <alignment horizontal="left" vertical="center"/>
    </xf>
    <xf numFmtId="179" fontId="21" fillId="3" borderId="1" xfId="1" applyNumberFormat="1" applyFont="1" applyFill="1" applyBorder="1" applyAlignment="1">
      <alignment horizontal="right" vertical="center"/>
    </xf>
    <xf numFmtId="178" fontId="4" fillId="2" borderId="1" xfId="2" applyNumberFormat="1" applyFont="1" applyFill="1" applyBorder="1" applyAlignment="1">
      <alignment vertical="center"/>
    </xf>
    <xf numFmtId="178" fontId="4" fillId="2" borderId="4" xfId="2" applyNumberFormat="1" applyFont="1" applyFill="1" applyBorder="1" applyAlignment="1">
      <alignment vertical="center"/>
    </xf>
    <xf numFmtId="178" fontId="4" fillId="2" borderId="3" xfId="2" applyNumberFormat="1" applyFont="1" applyFill="1" applyBorder="1" applyAlignment="1">
      <alignment vertical="center"/>
    </xf>
    <xf numFmtId="49" fontId="4" fillId="2" borderId="1" xfId="0" applyNumberFormat="1" applyFont="1" applyFill="1" applyBorder="1" applyAlignment="1">
      <alignment horizontal="center" vertical="center"/>
    </xf>
    <xf numFmtId="38" fontId="19" fillId="0" borderId="0" xfId="3" applyFont="1" applyFill="1" applyAlignment="1">
      <alignment horizontal="left" vertical="center"/>
    </xf>
    <xf numFmtId="38" fontId="18" fillId="0" borderId="3" xfId="2" applyFont="1" applyFill="1" applyBorder="1" applyAlignment="1">
      <alignment vertical="center"/>
    </xf>
    <xf numFmtId="38" fontId="6" fillId="2" borderId="12" xfId="3" applyFont="1" applyFill="1" applyBorder="1" applyAlignment="1">
      <alignment vertical="center" wrapText="1"/>
    </xf>
    <xf numFmtId="38" fontId="4" fillId="2" borderId="3" xfId="3" applyFont="1" applyFill="1" applyBorder="1" applyAlignment="1">
      <alignment vertical="center"/>
    </xf>
    <xf numFmtId="38" fontId="4" fillId="2" borderId="4" xfId="3" applyFont="1" applyFill="1" applyBorder="1" applyAlignment="1">
      <alignment vertical="center"/>
    </xf>
    <xf numFmtId="38" fontId="4" fillId="2" borderId="9" xfId="3" applyFont="1" applyFill="1" applyBorder="1" applyAlignment="1">
      <alignment vertical="center"/>
    </xf>
    <xf numFmtId="38" fontId="6" fillId="2" borderId="12" xfId="3" applyFont="1" applyFill="1" applyBorder="1" applyAlignment="1">
      <alignment vertical="center" textRotation="255" wrapText="1"/>
    </xf>
    <xf numFmtId="38" fontId="6" fillId="2" borderId="12" xfId="3" applyFont="1" applyFill="1" applyBorder="1" applyAlignment="1">
      <alignment vertical="center" textRotation="255"/>
    </xf>
    <xf numFmtId="38" fontId="6" fillId="2" borderId="16" xfId="3" applyFont="1" applyFill="1" applyBorder="1" applyAlignment="1">
      <alignment vertical="center" textRotation="255"/>
    </xf>
    <xf numFmtId="38" fontId="4" fillId="2" borderId="10" xfId="3" applyFont="1" applyFill="1" applyBorder="1" applyAlignment="1">
      <alignment vertical="center"/>
    </xf>
    <xf numFmtId="38" fontId="6" fillId="2" borderId="8" xfId="3" applyFont="1" applyFill="1" applyBorder="1" applyAlignment="1">
      <alignment horizontal="center" vertical="center"/>
    </xf>
    <xf numFmtId="38" fontId="4" fillId="2" borderId="6" xfId="3" applyFont="1" applyFill="1" applyBorder="1" applyAlignment="1">
      <alignment vertical="center"/>
    </xf>
    <xf numFmtId="38" fontId="4" fillId="2" borderId="1" xfId="3" applyFont="1" applyFill="1" applyBorder="1" applyAlignment="1">
      <alignment vertical="center"/>
    </xf>
    <xf numFmtId="38" fontId="4" fillId="2" borderId="1" xfId="2" applyFont="1" applyFill="1" applyBorder="1" applyAlignment="1">
      <alignment horizontal="left" vertical="center"/>
    </xf>
    <xf numFmtId="38" fontId="4" fillId="2" borderId="2" xfId="2" applyFont="1" applyFill="1" applyBorder="1" applyAlignment="1">
      <alignment vertical="center"/>
    </xf>
    <xf numFmtId="38" fontId="4" fillId="2" borderId="10" xfId="2" applyFont="1" applyFill="1" applyBorder="1" applyAlignment="1">
      <alignment vertical="center"/>
    </xf>
    <xf numFmtId="38" fontId="4" fillId="2" borderId="9" xfId="2" applyFont="1" applyFill="1" applyBorder="1" applyAlignment="1">
      <alignment vertical="center"/>
    </xf>
    <xf numFmtId="38" fontId="5" fillId="2" borderId="1" xfId="2" applyFont="1" applyFill="1" applyBorder="1" applyAlignment="1">
      <alignment horizontal="left" vertical="center"/>
    </xf>
    <xf numFmtId="38" fontId="5" fillId="2" borderId="1" xfId="2" applyFont="1" applyFill="1" applyBorder="1" applyAlignment="1">
      <alignment horizontal="left" vertical="center" wrapText="1"/>
    </xf>
    <xf numFmtId="38" fontId="4" fillId="2" borderId="3" xfId="2" applyFont="1" applyFill="1" applyBorder="1" applyAlignment="1">
      <alignment horizontal="distributed" vertical="center"/>
    </xf>
    <xf numFmtId="38" fontId="4" fillId="2" borderId="6" xfId="2" applyFont="1" applyFill="1" applyBorder="1" applyAlignment="1">
      <alignment horizontal="left" vertical="center"/>
    </xf>
    <xf numFmtId="38" fontId="4" fillId="0" borderId="0" xfId="2" applyFont="1" applyFill="1"/>
    <xf numFmtId="178" fontId="4" fillId="0" borderId="0" xfId="0" applyNumberFormat="1"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textRotation="255"/>
    </xf>
    <xf numFmtId="0" fontId="5" fillId="0" borderId="0" xfId="0" applyFont="1" applyFill="1" applyAlignment="1">
      <alignment horizontal="right"/>
    </xf>
    <xf numFmtId="184" fontId="4" fillId="0" borderId="0" xfId="0" applyNumberFormat="1" applyFont="1" applyFill="1"/>
    <xf numFmtId="184" fontId="5" fillId="0" borderId="0" xfId="0" applyNumberFormat="1" applyFont="1" applyFill="1" applyAlignment="1">
      <alignment horizontal="right"/>
    </xf>
    <xf numFmtId="0" fontId="4" fillId="0" borderId="0" xfId="0" applyFont="1" applyFill="1" applyAlignment="1">
      <alignment horizontal="center" vertical="center"/>
    </xf>
    <xf numFmtId="38" fontId="5" fillId="0" borderId="0" xfId="2" applyFont="1" applyFill="1" applyAlignment="1">
      <alignment horizontal="right" vertical="center"/>
    </xf>
    <xf numFmtId="0" fontId="17" fillId="0" borderId="0" xfId="0" applyFont="1" applyFill="1"/>
    <xf numFmtId="178" fontId="19" fillId="0" borderId="0" xfId="2" applyNumberFormat="1" applyFont="1" applyFill="1" applyAlignment="1">
      <alignment horizontal="left" vertical="center"/>
    </xf>
    <xf numFmtId="178" fontId="18" fillId="0" borderId="1" xfId="2" applyNumberFormat="1" applyFont="1" applyFill="1" applyBorder="1" applyAlignment="1">
      <alignment horizontal="right" vertical="center"/>
    </xf>
    <xf numFmtId="183" fontId="18" fillId="0" borderId="1" xfId="2" applyNumberFormat="1" applyFont="1" applyFill="1" applyBorder="1" applyAlignment="1">
      <alignment horizontal="right" vertical="center"/>
    </xf>
    <xf numFmtId="183" fontId="18" fillId="0" borderId="1" xfId="0" applyNumberFormat="1" applyFont="1" applyFill="1" applyBorder="1" applyAlignment="1">
      <alignment horizontal="right" vertical="center"/>
    </xf>
    <xf numFmtId="40" fontId="18" fillId="0" borderId="1" xfId="2" applyNumberFormat="1" applyFont="1" applyFill="1" applyBorder="1" applyAlignment="1">
      <alignment horizontal="right" vertical="center"/>
    </xf>
    <xf numFmtId="178" fontId="18" fillId="0" borderId="1" xfId="0" applyNumberFormat="1" applyFont="1" applyFill="1" applyBorder="1" applyAlignment="1">
      <alignment horizontal="right" vertical="center"/>
    </xf>
    <xf numFmtId="49" fontId="4" fillId="2" borderId="1" xfId="2" applyNumberFormat="1" applyFont="1" applyFill="1" applyBorder="1" applyAlignment="1">
      <alignment vertical="center"/>
    </xf>
    <xf numFmtId="49" fontId="4" fillId="2" borderId="4" xfId="2" applyNumberFormat="1" applyFont="1" applyFill="1" applyBorder="1" applyAlignment="1">
      <alignment vertical="center"/>
    </xf>
    <xf numFmtId="0" fontId="4" fillId="2" borderId="0" xfId="0" applyFont="1" applyFill="1" applyAlignment="1">
      <alignment vertical="center"/>
    </xf>
    <xf numFmtId="38" fontId="4" fillId="2" borderId="4" xfId="2" applyFont="1" applyFill="1" applyBorder="1" applyAlignment="1">
      <alignment vertical="center" shrinkToFit="1"/>
    </xf>
    <xf numFmtId="178" fontId="4" fillId="2" borderId="6" xfId="2" applyNumberFormat="1" applyFont="1" applyFill="1" applyBorder="1" applyAlignment="1">
      <alignment vertical="center"/>
    </xf>
    <xf numFmtId="184" fontId="4" fillId="2" borderId="1" xfId="2" applyNumberFormat="1" applyFont="1" applyFill="1" applyBorder="1" applyAlignment="1">
      <alignment horizontal="center" vertical="center"/>
    </xf>
    <xf numFmtId="177" fontId="19" fillId="0" borderId="0" xfId="2" applyNumberFormat="1" applyFont="1" applyFill="1" applyAlignment="1">
      <alignment horizontal="left" vertical="center"/>
    </xf>
    <xf numFmtId="179" fontId="18" fillId="0" borderId="1" xfId="2" applyNumberFormat="1" applyFont="1" applyFill="1" applyBorder="1" applyAlignment="1">
      <alignment vertical="center"/>
    </xf>
    <xf numFmtId="177" fontId="4" fillId="2" borderId="6" xfId="2" applyNumberFormat="1" applyFont="1" applyFill="1" applyBorder="1" applyAlignment="1">
      <alignment vertical="center"/>
    </xf>
    <xf numFmtId="177" fontId="4" fillId="2" borderId="4" xfId="2" applyNumberFormat="1" applyFont="1" applyFill="1" applyBorder="1" applyAlignment="1">
      <alignment vertical="center"/>
    </xf>
    <xf numFmtId="177" fontId="4" fillId="2" borderId="3" xfId="2" applyNumberFormat="1" applyFont="1" applyFill="1" applyBorder="1" applyAlignment="1">
      <alignment vertical="center"/>
    </xf>
    <xf numFmtId="177" fontId="4" fillId="2" borderId="9" xfId="2" applyNumberFormat="1" applyFont="1" applyFill="1" applyBorder="1" applyAlignment="1">
      <alignment vertical="center"/>
    </xf>
    <xf numFmtId="177" fontId="4" fillId="2" borderId="5" xfId="2" applyNumberFormat="1" applyFont="1" applyFill="1" applyBorder="1" applyAlignment="1">
      <alignment vertical="center"/>
    </xf>
    <xf numFmtId="177" fontId="4" fillId="2" borderId="7" xfId="2" applyNumberFormat="1" applyFont="1" applyFill="1" applyBorder="1" applyAlignment="1">
      <alignment vertical="center"/>
    </xf>
    <xf numFmtId="0" fontId="19" fillId="0" borderId="0" xfId="0" applyNumberFormat="1" applyFont="1" applyFill="1" applyAlignment="1">
      <alignment horizontal="left" vertical="center"/>
    </xf>
    <xf numFmtId="38" fontId="18" fillId="0" borderId="1" xfId="2" applyFont="1" applyFill="1" applyBorder="1" applyAlignment="1">
      <alignment horizontal="right" vertical="center"/>
    </xf>
    <xf numFmtId="0" fontId="4" fillId="2" borderId="3" xfId="0" applyFont="1" applyFill="1" applyBorder="1" applyAlignment="1">
      <alignment horizontal="distributed" vertical="center"/>
    </xf>
    <xf numFmtId="185" fontId="4" fillId="0" borderId="0" xfId="2" applyNumberFormat="1" applyFont="1" applyFill="1" applyBorder="1" applyAlignment="1">
      <alignment vertical="center"/>
    </xf>
    <xf numFmtId="0" fontId="11" fillId="0" borderId="2" xfId="0" applyFont="1" applyFill="1" applyBorder="1" applyAlignment="1">
      <alignment vertical="center"/>
    </xf>
    <xf numFmtId="177" fontId="5" fillId="0" borderId="0" xfId="0" applyNumberFormat="1" applyFont="1" applyFill="1" applyAlignment="1">
      <alignment horizontal="right"/>
    </xf>
    <xf numFmtId="38" fontId="6" fillId="0" borderId="0" xfId="2" applyFont="1" applyFill="1" applyAlignment="1">
      <alignment horizontal="right" vertical="center"/>
    </xf>
    <xf numFmtId="185" fontId="18" fillId="0" borderId="1" xfId="2" applyNumberFormat="1" applyFont="1" applyFill="1" applyBorder="1" applyAlignment="1">
      <alignment vertical="center"/>
    </xf>
    <xf numFmtId="185" fontId="18" fillId="0" borderId="1" xfId="2" applyNumberFormat="1" applyFont="1" applyFill="1" applyBorder="1" applyAlignment="1">
      <alignment horizontal="right" vertical="center"/>
    </xf>
    <xf numFmtId="186" fontId="18" fillId="0" borderId="1" xfId="2" applyNumberFormat="1" applyFont="1" applyFill="1" applyBorder="1" applyAlignment="1">
      <alignment vertical="center"/>
    </xf>
    <xf numFmtId="180" fontId="18" fillId="0" borderId="1" xfId="2" applyNumberFormat="1" applyFont="1" applyFill="1" applyBorder="1" applyAlignment="1">
      <alignment vertical="center"/>
    </xf>
    <xf numFmtId="38" fontId="5" fillId="2" borderId="1" xfId="2" applyFont="1" applyFill="1" applyBorder="1" applyAlignment="1">
      <alignment horizontal="center" vertical="center" wrapText="1"/>
    </xf>
    <xf numFmtId="0" fontId="4" fillId="2" borderId="4" xfId="0" applyFont="1" applyFill="1" applyBorder="1" applyAlignment="1"/>
    <xf numFmtId="38" fontId="17" fillId="0" borderId="0" xfId="2" applyFont="1" applyFill="1" applyAlignment="1">
      <alignment vertical="center"/>
    </xf>
    <xf numFmtId="0" fontId="4" fillId="2" borderId="1" xfId="2" applyNumberFormat="1" applyFont="1" applyFill="1" applyBorder="1" applyAlignment="1">
      <alignment vertical="center"/>
    </xf>
    <xf numFmtId="0" fontId="4" fillId="2" borderId="4" xfId="2" applyNumberFormat="1" applyFont="1" applyFill="1" applyBorder="1" applyAlignment="1">
      <alignment vertical="center"/>
    </xf>
    <xf numFmtId="0" fontId="4" fillId="2" borderId="9" xfId="0" applyNumberFormat="1" applyFont="1" applyFill="1" applyBorder="1" applyAlignment="1">
      <alignment vertical="center"/>
    </xf>
    <xf numFmtId="38" fontId="19" fillId="5" borderId="1" xfId="2" applyFont="1" applyFill="1" applyBorder="1" applyAlignment="1">
      <alignment vertical="center"/>
    </xf>
    <xf numFmtId="0" fontId="19" fillId="5" borderId="1" xfId="0" applyFont="1" applyFill="1" applyBorder="1" applyAlignment="1">
      <alignment horizontal="center" vertical="center"/>
    </xf>
    <xf numFmtId="177" fontId="19" fillId="5" borderId="1" xfId="2" applyNumberFormat="1" applyFont="1" applyFill="1" applyBorder="1" applyAlignment="1">
      <alignment horizontal="center" vertical="center"/>
    </xf>
    <xf numFmtId="38" fontId="19" fillId="5" borderId="1" xfId="2" applyFont="1" applyFill="1" applyBorder="1" applyAlignment="1">
      <alignment horizontal="center" vertical="center"/>
    </xf>
    <xf numFmtId="0" fontId="19" fillId="5" borderId="1" xfId="0" applyFont="1" applyFill="1" applyBorder="1" applyAlignment="1">
      <alignment vertical="center"/>
    </xf>
    <xf numFmtId="177" fontId="19" fillId="5" borderId="1" xfId="2" applyNumberFormat="1" applyFont="1" applyFill="1" applyBorder="1" applyAlignment="1">
      <alignment vertical="center"/>
    </xf>
    <xf numFmtId="0" fontId="18" fillId="2" borderId="1" xfId="0" applyFont="1" applyFill="1" applyBorder="1" applyAlignment="1">
      <alignment vertical="center"/>
    </xf>
    <xf numFmtId="178" fontId="18" fillId="2" borderId="1" xfId="2" applyNumberFormat="1" applyFont="1" applyFill="1" applyBorder="1" applyAlignment="1">
      <alignment vertical="center"/>
    </xf>
    <xf numFmtId="38" fontId="18" fillId="2" borderId="1" xfId="2" applyFont="1" applyFill="1" applyBorder="1" applyAlignment="1">
      <alignment vertical="center"/>
    </xf>
    <xf numFmtId="0" fontId="18" fillId="2" borderId="1" xfId="0" applyNumberFormat="1" applyFont="1" applyFill="1" applyBorder="1" applyAlignment="1">
      <alignment horizontal="center" vertical="center"/>
    </xf>
    <xf numFmtId="179" fontId="18" fillId="2" borderId="1" xfId="2" applyNumberFormat="1" applyFont="1" applyFill="1" applyBorder="1" applyAlignment="1">
      <alignment vertical="center"/>
    </xf>
    <xf numFmtId="0" fontId="18" fillId="2" borderId="1" xfId="0" applyFont="1" applyFill="1" applyBorder="1" applyAlignment="1">
      <alignment horizontal="center" vertical="center"/>
    </xf>
    <xf numFmtId="38" fontId="18" fillId="2" borderId="1" xfId="0" applyNumberFormat="1" applyFont="1" applyFill="1" applyBorder="1" applyAlignment="1">
      <alignment vertical="center"/>
    </xf>
    <xf numFmtId="38" fontId="6" fillId="2" borderId="16" xfId="3" applyFont="1" applyFill="1" applyBorder="1" applyAlignment="1">
      <alignment vertical="center" wrapText="1"/>
    </xf>
    <xf numFmtId="38" fontId="6" fillId="2" borderId="16" xfId="3" applyFont="1" applyFill="1" applyBorder="1" applyAlignment="1">
      <alignment vertical="center" textRotation="255" wrapText="1"/>
    </xf>
    <xf numFmtId="178" fontId="4" fillId="0" borderId="0" xfId="2" applyNumberFormat="1" applyFont="1" applyFill="1" applyBorder="1" applyAlignment="1">
      <alignment vertical="center"/>
    </xf>
    <xf numFmtId="0" fontId="11" fillId="0" borderId="0" xfId="0" applyFont="1" applyFill="1" applyBorder="1" applyAlignment="1">
      <alignment vertical="center"/>
    </xf>
    <xf numFmtId="177" fontId="5" fillId="0" borderId="0" xfId="2" applyNumberFormat="1" applyFont="1" applyFill="1" applyAlignment="1">
      <alignment horizontal="right"/>
    </xf>
    <xf numFmtId="49" fontId="17" fillId="0" borderId="0" xfId="4" applyNumberFormat="1" applyFont="1">
      <alignment vertical="center"/>
    </xf>
    <xf numFmtId="49" fontId="4" fillId="2" borderId="9" xfId="2" applyNumberFormat="1" applyFont="1" applyFill="1" applyBorder="1" applyAlignment="1">
      <alignment vertical="center"/>
    </xf>
    <xf numFmtId="187" fontId="21" fillId="3" borderId="1" xfId="1" applyNumberFormat="1" applyFont="1" applyFill="1" applyBorder="1" applyAlignment="1">
      <alignment horizontal="center" vertical="center"/>
    </xf>
    <xf numFmtId="0" fontId="4" fillId="2" borderId="3" xfId="0" applyFont="1" applyFill="1" applyBorder="1" applyAlignment="1">
      <alignment horizontal="left" vertical="center"/>
    </xf>
    <xf numFmtId="177" fontId="4" fillId="0" borderId="1" xfId="2" applyNumberFormat="1" applyFont="1" applyFill="1" applyBorder="1" applyAlignment="1">
      <alignment vertical="center"/>
    </xf>
    <xf numFmtId="0" fontId="4" fillId="0" borderId="0" xfId="0" applyNumberFormat="1" applyFont="1" applyFill="1"/>
    <xf numFmtId="49" fontId="4" fillId="0" borderId="0" xfId="0" applyNumberFormat="1" applyFont="1" applyFill="1"/>
    <xf numFmtId="38" fontId="5" fillId="0" borderId="0" xfId="2" applyFont="1" applyFill="1" applyAlignment="1">
      <alignment vertical="center"/>
    </xf>
    <xf numFmtId="188" fontId="18" fillId="0" borderId="1" xfId="2" applyNumberFormat="1" applyFont="1" applyFill="1" applyBorder="1" applyAlignment="1">
      <alignment vertical="center"/>
    </xf>
    <xf numFmtId="0" fontId="4" fillId="2" borderId="1" xfId="0" applyFont="1" applyFill="1" applyBorder="1" applyAlignment="1">
      <alignment horizontal="center" vertical="center" wrapText="1"/>
    </xf>
    <xf numFmtId="0" fontId="4" fillId="2" borderId="7" xfId="0" applyFont="1" applyFill="1" applyBorder="1" applyAlignment="1">
      <alignment vertical="center"/>
    </xf>
    <xf numFmtId="0" fontId="19" fillId="0" borderId="0" xfId="0" applyFont="1" applyFill="1" applyAlignment="1">
      <alignment horizontal="left" vertical="top"/>
    </xf>
    <xf numFmtId="0" fontId="19" fillId="0" borderId="0" xfId="0" applyNumberFormat="1" applyFont="1" applyFill="1" applyAlignment="1">
      <alignment horizontal="left"/>
    </xf>
    <xf numFmtId="38" fontId="18" fillId="2" borderId="1" xfId="2" applyFont="1" applyFill="1" applyBorder="1" applyAlignment="1">
      <alignment horizontal="center" vertical="center"/>
    </xf>
    <xf numFmtId="38" fontId="18" fillId="2" borderId="1" xfId="3" applyFont="1" applyFill="1" applyBorder="1">
      <alignment vertical="center"/>
    </xf>
    <xf numFmtId="0" fontId="4" fillId="2" borderId="4" xfId="0" applyFont="1" applyFill="1" applyBorder="1" applyAlignment="1">
      <alignment horizontal="center" vertical="center" wrapText="1"/>
    </xf>
    <xf numFmtId="49" fontId="16" fillId="0" borderId="0" xfId="4" applyNumberFormat="1" applyFont="1">
      <alignment vertical="center"/>
    </xf>
    <xf numFmtId="180" fontId="18" fillId="2" borderId="1" xfId="2" applyNumberFormat="1" applyFont="1" applyFill="1" applyBorder="1" applyAlignment="1">
      <alignment vertical="center"/>
    </xf>
    <xf numFmtId="176" fontId="18" fillId="2" borderId="1" xfId="2" applyNumberFormat="1" applyFont="1" applyFill="1" applyBorder="1" applyAlignment="1">
      <alignment vertical="center"/>
    </xf>
    <xf numFmtId="176" fontId="18" fillId="0" borderId="1" xfId="2" applyNumberFormat="1" applyFont="1" applyFill="1" applyBorder="1" applyAlignment="1">
      <alignment vertical="center"/>
    </xf>
    <xf numFmtId="177" fontId="18" fillId="2" borderId="1" xfId="0" applyNumberFormat="1" applyFont="1" applyFill="1" applyBorder="1" applyAlignment="1">
      <alignment vertical="center"/>
    </xf>
    <xf numFmtId="188" fontId="18" fillId="2" borderId="1" xfId="2" applyNumberFormat="1" applyFont="1" applyFill="1" applyBorder="1" applyAlignment="1">
      <alignment vertical="center"/>
    </xf>
    <xf numFmtId="49" fontId="18" fillId="2" borderId="1" xfId="0" applyNumberFormat="1" applyFont="1" applyFill="1" applyBorder="1" applyAlignment="1">
      <alignment horizontal="center" vertical="center"/>
    </xf>
    <xf numFmtId="38" fontId="21" fillId="3" borderId="1" xfId="1" applyFont="1" applyFill="1" applyBorder="1" applyAlignment="1">
      <alignment vertical="center"/>
    </xf>
    <xf numFmtId="0" fontId="1" fillId="2" borderId="1" xfId="0" applyFont="1" applyFill="1" applyBorder="1" applyAlignment="1">
      <alignment horizontal="center" vertical="center"/>
    </xf>
    <xf numFmtId="177" fontId="18" fillId="2" borderId="1" xfId="2" applyNumberFormat="1" applyFont="1" applyFill="1" applyBorder="1" applyAlignment="1">
      <alignment horizontal="right" vertical="center"/>
    </xf>
    <xf numFmtId="0" fontId="35" fillId="2" borderId="1" xfId="0" applyFont="1" applyFill="1" applyBorder="1" applyAlignment="1">
      <alignment horizontal="center" vertical="center"/>
    </xf>
    <xf numFmtId="177" fontId="18" fillId="2" borderId="1" xfId="2" applyNumberFormat="1" applyFont="1" applyFill="1" applyBorder="1" applyAlignment="1">
      <alignment vertical="center"/>
    </xf>
    <xf numFmtId="177" fontId="18" fillId="2" borderId="3" xfId="2" applyNumberFormat="1" applyFont="1" applyFill="1" applyBorder="1" applyAlignment="1">
      <alignment horizontal="right" vertical="center"/>
    </xf>
    <xf numFmtId="49" fontId="18" fillId="2" borderId="1" xfId="0" applyNumberFormat="1" applyFont="1" applyFill="1" applyBorder="1" applyAlignment="1">
      <alignment vertical="center"/>
    </xf>
    <xf numFmtId="38" fontId="4" fillId="2" borderId="12" xfId="3" applyFont="1" applyFill="1" applyBorder="1" applyAlignment="1">
      <alignment vertical="center" textRotation="255" wrapText="1"/>
    </xf>
    <xf numFmtId="38" fontId="4" fillId="2" borderId="12" xfId="3" applyFont="1" applyFill="1" applyBorder="1" applyAlignment="1">
      <alignment vertical="center" textRotation="255"/>
    </xf>
    <xf numFmtId="177" fontId="5" fillId="0" borderId="0" xfId="2" applyNumberFormat="1" applyFont="1" applyFill="1" applyAlignment="1">
      <alignment horizontal="right" vertical="center"/>
    </xf>
    <xf numFmtId="0" fontId="4" fillId="2" borderId="1" xfId="2" applyNumberFormat="1" applyFont="1" applyFill="1" applyBorder="1" applyAlignment="1">
      <alignment horizontal="center" vertical="center"/>
    </xf>
    <xf numFmtId="38" fontId="19" fillId="2" borderId="1" xfId="2" applyFont="1" applyFill="1" applyBorder="1" applyAlignment="1">
      <alignment vertical="center"/>
    </xf>
    <xf numFmtId="0" fontId="4" fillId="2" borderId="6" xfId="0" applyNumberFormat="1" applyFont="1" applyFill="1" applyBorder="1" applyAlignment="1">
      <alignment vertical="center"/>
    </xf>
    <xf numFmtId="0" fontId="4" fillId="2" borderId="8" xfId="0" applyNumberFormat="1" applyFont="1" applyFill="1" applyBorder="1" applyAlignment="1">
      <alignment vertical="center"/>
    </xf>
    <xf numFmtId="0" fontId="4" fillId="2" borderId="10" xfId="0" applyNumberFormat="1" applyFont="1" applyFill="1" applyBorder="1" applyAlignment="1">
      <alignment vertical="center"/>
    </xf>
    <xf numFmtId="0" fontId="4" fillId="2" borderId="2" xfId="0" applyFont="1" applyFill="1" applyBorder="1" applyAlignment="1">
      <alignment vertical="center"/>
    </xf>
    <xf numFmtId="177" fontId="17" fillId="0" borderId="0" xfId="2" applyNumberFormat="1" applyFont="1" applyFill="1" applyAlignment="1">
      <alignment vertical="center"/>
    </xf>
    <xf numFmtId="177" fontId="4" fillId="2" borderId="1" xfId="2" applyNumberFormat="1" applyFont="1" applyFill="1" applyBorder="1" applyAlignment="1">
      <alignment horizontal="center" vertical="center" wrapText="1"/>
    </xf>
    <xf numFmtId="177" fontId="28" fillId="5" borderId="1" xfId="2" applyNumberFormat="1" applyFont="1" applyFill="1" applyBorder="1" applyAlignment="1">
      <alignment horizontal="center" vertical="center"/>
    </xf>
    <xf numFmtId="0" fontId="20" fillId="5" borderId="1" xfId="0" applyFont="1" applyFill="1" applyBorder="1" applyAlignment="1">
      <alignment horizontal="center" vertical="center" wrapText="1"/>
    </xf>
    <xf numFmtId="177" fontId="20" fillId="5" borderId="1" xfId="2" applyNumberFormat="1" applyFont="1" applyFill="1" applyBorder="1" applyAlignment="1">
      <alignment horizontal="center" vertical="center" wrapText="1"/>
    </xf>
    <xf numFmtId="49" fontId="20" fillId="5" borderId="1" xfId="0" applyNumberFormat="1" applyFont="1" applyFill="1" applyBorder="1" applyAlignment="1">
      <alignment horizontal="center" vertical="center" wrapText="1"/>
    </xf>
    <xf numFmtId="49" fontId="20" fillId="5" borderId="1" xfId="7" applyNumberFormat="1" applyFont="1" applyFill="1" applyBorder="1" applyAlignment="1">
      <alignment horizontal="center" vertical="center" wrapText="1"/>
    </xf>
    <xf numFmtId="180" fontId="4" fillId="2" borderId="1" xfId="2" applyNumberFormat="1" applyFont="1" applyFill="1" applyBorder="1" applyAlignment="1">
      <alignment vertical="center"/>
    </xf>
    <xf numFmtId="0" fontId="36" fillId="3" borderId="0" xfId="0" applyFont="1" applyFill="1" applyAlignment="1">
      <alignment vertical="center"/>
    </xf>
    <xf numFmtId="0" fontId="30" fillId="5" borderId="0" xfId="0" applyFont="1" applyFill="1" applyAlignment="1">
      <alignment vertical="center"/>
    </xf>
    <xf numFmtId="38" fontId="18" fillId="2" borderId="1" xfId="0" applyNumberFormat="1" applyFont="1" applyFill="1" applyBorder="1" applyAlignment="1">
      <alignment horizontal="center" vertical="center"/>
    </xf>
    <xf numFmtId="40" fontId="18" fillId="2" borderId="1" xfId="2" applyNumberFormat="1" applyFont="1" applyFill="1" applyBorder="1" applyAlignment="1">
      <alignment vertical="center"/>
    </xf>
    <xf numFmtId="38" fontId="4" fillId="5" borderId="1" xfId="2" applyFont="1" applyFill="1" applyBorder="1" applyAlignment="1">
      <alignment vertical="center"/>
    </xf>
    <xf numFmtId="38" fontId="18" fillId="2" borderId="1" xfId="2" applyNumberFormat="1" applyFont="1" applyFill="1" applyBorder="1" applyAlignment="1">
      <alignment vertical="center"/>
    </xf>
    <xf numFmtId="38" fontId="18" fillId="2" borderId="5" xfId="2" applyFont="1" applyFill="1" applyBorder="1" applyAlignment="1">
      <alignment vertical="center"/>
    </xf>
    <xf numFmtId="0" fontId="20" fillId="5" borderId="1" xfId="0" applyFont="1" applyFill="1" applyBorder="1" applyAlignment="1">
      <alignment horizontal="center" vertical="center"/>
    </xf>
    <xf numFmtId="178" fontId="18" fillId="2" borderId="1" xfId="2" applyNumberFormat="1" applyFont="1" applyFill="1" applyBorder="1" applyAlignment="1">
      <alignment horizontal="right" vertical="center"/>
    </xf>
    <xf numFmtId="183" fontId="18" fillId="2" borderId="1" xfId="2" applyNumberFormat="1" applyFont="1" applyFill="1" applyBorder="1" applyAlignment="1">
      <alignment horizontal="right" vertical="center"/>
    </xf>
    <xf numFmtId="183" fontId="18" fillId="2" borderId="1" xfId="0" applyNumberFormat="1" applyFont="1" applyFill="1" applyBorder="1" applyAlignment="1">
      <alignment horizontal="right" vertical="center"/>
    </xf>
    <xf numFmtId="40" fontId="18" fillId="2" borderId="1" xfId="2" applyNumberFormat="1" applyFont="1" applyFill="1" applyBorder="1" applyAlignment="1">
      <alignment horizontal="right" vertical="center"/>
    </xf>
    <xf numFmtId="178" fontId="18" fillId="2" borderId="1" xfId="0" applyNumberFormat="1" applyFont="1" applyFill="1" applyBorder="1" applyAlignment="1">
      <alignment horizontal="right" vertical="center"/>
    </xf>
    <xf numFmtId="178" fontId="19" fillId="5" borderId="1" xfId="2" applyNumberFormat="1" applyFont="1" applyFill="1" applyBorder="1" applyAlignment="1">
      <alignment vertical="center"/>
    </xf>
    <xf numFmtId="49" fontId="18" fillId="2" borderId="1" xfId="7" applyNumberFormat="1" applyFont="1" applyFill="1" applyBorder="1" applyAlignment="1">
      <alignment horizontal="center" vertical="center"/>
    </xf>
    <xf numFmtId="38" fontId="18" fillId="2" borderId="1" xfId="2" applyFont="1" applyFill="1" applyBorder="1" applyAlignment="1">
      <alignment horizontal="right" vertical="center"/>
    </xf>
    <xf numFmtId="38" fontId="18" fillId="2" borderId="1" xfId="2" applyFont="1" applyFill="1" applyBorder="1" applyAlignment="1"/>
    <xf numFmtId="185" fontId="18" fillId="2" borderId="1" xfId="2" applyNumberFormat="1" applyFont="1" applyFill="1" applyBorder="1" applyAlignment="1">
      <alignment vertical="center"/>
    </xf>
    <xf numFmtId="185" fontId="18" fillId="2" borderId="1" xfId="2" applyNumberFormat="1" applyFont="1" applyFill="1" applyBorder="1" applyAlignment="1">
      <alignment horizontal="right" vertical="center"/>
    </xf>
    <xf numFmtId="186" fontId="18" fillId="2" borderId="1" xfId="2" applyNumberFormat="1" applyFont="1" applyFill="1" applyBorder="1" applyAlignment="1">
      <alignment vertical="center"/>
    </xf>
    <xf numFmtId="177" fontId="18" fillId="2" borderId="1" xfId="0" applyNumberFormat="1" applyFont="1" applyFill="1" applyBorder="1" applyAlignment="1">
      <alignment horizontal="center" vertical="center"/>
    </xf>
    <xf numFmtId="178" fontId="18" fillId="2" borderId="1" xfId="1" applyNumberFormat="1" applyFont="1" applyFill="1" applyBorder="1" applyAlignment="1">
      <alignment vertical="center"/>
    </xf>
    <xf numFmtId="0" fontId="28" fillId="5" borderId="1" xfId="0" applyFont="1" applyFill="1" applyBorder="1" applyAlignment="1">
      <alignment horizontal="center" vertical="center" wrapText="1"/>
    </xf>
    <xf numFmtId="177" fontId="19" fillId="5" borderId="1" xfId="0" applyNumberFormat="1" applyFont="1" applyFill="1" applyBorder="1" applyAlignment="1">
      <alignment vertical="center"/>
    </xf>
    <xf numFmtId="177" fontId="19" fillId="5" borderId="1" xfId="0" applyNumberFormat="1" applyFont="1" applyFill="1" applyBorder="1" applyAlignment="1">
      <alignment horizontal="center" vertical="center"/>
    </xf>
    <xf numFmtId="177" fontId="18" fillId="2" borderId="1" xfId="1" applyNumberFormat="1" applyFont="1" applyFill="1" applyBorder="1" applyAlignment="1">
      <alignment vertical="center"/>
    </xf>
    <xf numFmtId="180" fontId="18" fillId="2" borderId="1" xfId="1" applyNumberFormat="1" applyFont="1" applyFill="1" applyBorder="1" applyAlignment="1">
      <alignment vertical="center"/>
    </xf>
    <xf numFmtId="176" fontId="18" fillId="2" borderId="1" xfId="1" applyNumberFormat="1" applyFont="1" applyFill="1" applyBorder="1" applyAlignment="1">
      <alignment vertical="center"/>
    </xf>
    <xf numFmtId="181" fontId="18" fillId="2" borderId="1" xfId="1" applyNumberFormat="1" applyFont="1" applyFill="1" applyBorder="1" applyAlignment="1">
      <alignment vertical="center"/>
    </xf>
    <xf numFmtId="38" fontId="18" fillId="2" borderId="1" xfId="1" applyFont="1" applyFill="1" applyBorder="1" applyAlignment="1">
      <alignment vertical="center"/>
    </xf>
    <xf numFmtId="0" fontId="29" fillId="5" borderId="1" xfId="0" applyFont="1" applyFill="1" applyBorder="1" applyAlignment="1">
      <alignment horizontal="center" vertical="center" wrapText="1"/>
    </xf>
    <xf numFmtId="0" fontId="29" fillId="5" borderId="1" xfId="0" applyFont="1" applyFill="1" applyBorder="1" applyAlignment="1">
      <alignment vertical="center" wrapText="1"/>
    </xf>
    <xf numFmtId="0" fontId="16" fillId="0" borderId="0" xfId="4" applyFont="1" applyAlignment="1">
      <alignment vertical="center" wrapText="1"/>
    </xf>
    <xf numFmtId="49" fontId="19" fillId="0" borderId="0" xfId="1" quotePrefix="1" applyNumberFormat="1" applyFont="1" applyFill="1" applyAlignment="1">
      <alignment vertical="center"/>
    </xf>
    <xf numFmtId="38" fontId="19" fillId="0" borderId="0" xfId="1" quotePrefix="1" applyFont="1" applyFill="1" applyAlignment="1">
      <alignment vertical="center"/>
    </xf>
    <xf numFmtId="49" fontId="0" fillId="0" borderId="0" xfId="0" applyNumberFormat="1" applyAlignment="1">
      <alignment vertical="center"/>
    </xf>
    <xf numFmtId="0" fontId="0" fillId="0" borderId="0" xfId="0" applyAlignment="1">
      <alignment vertical="center"/>
    </xf>
    <xf numFmtId="38" fontId="17" fillId="0" borderId="0" xfId="2" quotePrefix="1" applyFont="1" applyFill="1" applyAlignment="1">
      <alignment vertical="center"/>
    </xf>
    <xf numFmtId="49" fontId="17" fillId="0" borderId="0" xfId="2" quotePrefix="1" applyNumberFormat="1" applyFont="1" applyFill="1" applyAlignment="1">
      <alignment vertical="center"/>
    </xf>
    <xf numFmtId="0" fontId="19" fillId="0" borderId="15" xfId="0" applyFont="1" applyFill="1" applyBorder="1" applyAlignment="1">
      <alignment vertical="center"/>
    </xf>
    <xf numFmtId="0" fontId="17" fillId="0" borderId="0" xfId="0" applyFont="1" applyFill="1" applyAlignment="1">
      <alignment horizontal="left" vertical="center"/>
    </xf>
    <xf numFmtId="184" fontId="19" fillId="0" borderId="0" xfId="0" applyNumberFormat="1" applyFont="1" applyFill="1" applyAlignment="1">
      <alignment horizontal="left" vertical="center"/>
    </xf>
    <xf numFmtId="38" fontId="18" fillId="0" borderId="1" xfId="1" applyFont="1" applyFill="1" applyBorder="1"/>
    <xf numFmtId="0" fontId="4" fillId="2" borderId="1" xfId="0" applyFont="1" applyFill="1" applyBorder="1" applyAlignment="1">
      <alignment horizontal="center" vertical="center"/>
    </xf>
    <xf numFmtId="176" fontId="17" fillId="0" borderId="0" xfId="0" quotePrefix="1" applyNumberFormat="1" applyFont="1" applyFill="1" applyAlignment="1">
      <alignment vertical="center"/>
    </xf>
    <xf numFmtId="177" fontId="9" fillId="0" borderId="0" xfId="0" quotePrefix="1" applyNumberFormat="1" applyFont="1" applyFill="1" applyAlignment="1">
      <alignment vertical="center"/>
    </xf>
    <xf numFmtId="177" fontId="9" fillId="0" borderId="0" xfId="0" applyNumberFormat="1" applyFont="1" applyFill="1" applyAlignment="1">
      <alignment vertical="center"/>
    </xf>
    <xf numFmtId="0" fontId="19" fillId="0" borderId="0" xfId="0" applyFont="1" applyFill="1" applyAlignment="1">
      <alignment horizontal="left" vertical="center"/>
    </xf>
    <xf numFmtId="0" fontId="9" fillId="5" borderId="1" xfId="0" applyFont="1" applyFill="1" applyBorder="1" applyAlignment="1">
      <alignment horizontal="center" vertical="center"/>
    </xf>
    <xf numFmtId="0" fontId="19" fillId="0" borderId="0" xfId="0" applyFont="1" applyFill="1" applyAlignment="1">
      <alignment horizontal="left" vertical="center"/>
    </xf>
    <xf numFmtId="0" fontId="4" fillId="2" borderId="1" xfId="0" applyFont="1" applyFill="1" applyBorder="1" applyAlignment="1">
      <alignment horizontal="center" vertical="center"/>
    </xf>
    <xf numFmtId="38" fontId="9" fillId="5" borderId="1" xfId="2" applyFont="1" applyFill="1" applyBorder="1" applyAlignment="1">
      <alignment horizontal="center" vertical="center"/>
    </xf>
    <xf numFmtId="0" fontId="17" fillId="0" borderId="0" xfId="0" quotePrefix="1" applyFont="1" applyFill="1" applyAlignment="1">
      <alignment vertical="center"/>
    </xf>
    <xf numFmtId="0" fontId="9" fillId="0" borderId="0" xfId="0" quotePrefix="1" applyFont="1" applyFill="1" applyAlignment="1">
      <alignment vertical="center"/>
    </xf>
    <xf numFmtId="177" fontId="9" fillId="5" borderId="1" xfId="2"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4" xfId="0" applyFont="1" applyFill="1" applyBorder="1" applyAlignment="1">
      <alignment vertical="center"/>
    </xf>
    <xf numFmtId="0" fontId="4" fillId="2" borderId="3" xfId="0" applyFont="1" applyFill="1" applyBorder="1" applyAlignment="1">
      <alignment vertical="center"/>
    </xf>
    <xf numFmtId="0" fontId="4" fillId="2" borderId="9" xfId="0" applyFont="1" applyFill="1" applyBorder="1" applyAlignment="1">
      <alignment vertical="center"/>
    </xf>
    <xf numFmtId="0" fontId="4" fillId="2" borderId="1" xfId="0" applyFont="1" applyFill="1" applyBorder="1" applyAlignment="1">
      <alignment vertical="center"/>
    </xf>
    <xf numFmtId="0" fontId="4" fillId="2" borderId="3" xfId="0" applyFont="1" applyFill="1" applyBorder="1" applyAlignment="1">
      <alignment vertical="center" wrapText="1"/>
    </xf>
    <xf numFmtId="0" fontId="6" fillId="2" borderId="3" xfId="0" applyFont="1" applyFill="1" applyBorder="1" applyAlignment="1">
      <alignment vertical="center" wrapText="1"/>
    </xf>
    <xf numFmtId="0" fontId="19" fillId="0" borderId="0" xfId="0" applyFont="1" applyFill="1" applyAlignment="1">
      <alignment horizontal="left" vertical="center"/>
    </xf>
    <xf numFmtId="38" fontId="4" fillId="2" borderId="3" xfId="2" applyFont="1" applyFill="1" applyBorder="1" applyAlignment="1">
      <alignment vertical="center"/>
    </xf>
    <xf numFmtId="0" fontId="4" fillId="2" borderId="13" xfId="0" applyFont="1" applyFill="1" applyBorder="1" applyAlignment="1">
      <alignment vertical="center"/>
    </xf>
    <xf numFmtId="0" fontId="4" fillId="2" borderId="15" xfId="0" applyFont="1" applyFill="1" applyBorder="1" applyAlignment="1">
      <alignment vertical="center"/>
    </xf>
    <xf numFmtId="0" fontId="4" fillId="2" borderId="4" xfId="0" applyFont="1" applyFill="1" applyBorder="1" applyAlignment="1">
      <alignment horizontal="left" vertical="center"/>
    </xf>
    <xf numFmtId="0" fontId="4" fillId="2" borderId="9" xfId="0" applyFont="1" applyFill="1" applyBorder="1" applyAlignment="1">
      <alignment horizontal="left" vertical="center"/>
    </xf>
    <xf numFmtId="0" fontId="5" fillId="2" borderId="9" xfId="0" applyFont="1" applyFill="1" applyBorder="1" applyAlignment="1">
      <alignment vertical="center" wrapText="1"/>
    </xf>
    <xf numFmtId="49" fontId="17" fillId="0" borderId="0" xfId="2" applyNumberFormat="1" applyFont="1" applyFill="1" applyAlignment="1">
      <alignment vertical="center"/>
    </xf>
    <xf numFmtId="0" fontId="19" fillId="0" borderId="0" xfId="0" applyFont="1" applyFill="1" applyAlignment="1">
      <alignment horizontal="left" vertical="center"/>
    </xf>
    <xf numFmtId="180" fontId="18" fillId="0" borderId="1" xfId="1" applyNumberFormat="1" applyFont="1" applyFill="1" applyBorder="1" applyAlignment="1">
      <alignment horizontal="right" vertical="center"/>
    </xf>
    <xf numFmtId="176" fontId="18" fillId="0" borderId="1" xfId="1" applyNumberFormat="1" applyFont="1" applyFill="1" applyBorder="1" applyAlignment="1">
      <alignment horizontal="right" vertical="center"/>
    </xf>
    <xf numFmtId="0" fontId="4" fillId="2" borderId="11" xfId="0" applyNumberFormat="1" applyFont="1" applyFill="1" applyBorder="1" applyAlignment="1">
      <alignment vertical="center"/>
    </xf>
    <xf numFmtId="0" fontId="5" fillId="2" borderId="3" xfId="0" applyFont="1" applyFill="1" applyBorder="1" applyAlignment="1">
      <alignment vertical="center" wrapText="1"/>
    </xf>
    <xf numFmtId="0" fontId="6" fillId="2" borderId="9" xfId="0" applyFont="1" applyFill="1" applyBorder="1" applyAlignment="1">
      <alignment horizontal="left" vertical="center" wrapText="1"/>
    </xf>
    <xf numFmtId="0" fontId="5" fillId="2" borderId="3" xfId="0" applyFont="1" applyFill="1" applyBorder="1" applyAlignment="1">
      <alignment horizontal="left" vertical="center" wrapText="1"/>
    </xf>
    <xf numFmtId="0" fontId="4" fillId="2" borderId="0" xfId="0" applyFont="1" applyFill="1" applyBorder="1" applyAlignment="1">
      <alignment horizontal="left" vertical="center"/>
    </xf>
    <xf numFmtId="0" fontId="4" fillId="2" borderId="15" xfId="0" applyFont="1" applyFill="1" applyBorder="1" applyAlignment="1">
      <alignment horizontal="left" vertical="center"/>
    </xf>
    <xf numFmtId="0" fontId="4" fillId="2" borderId="2" xfId="0" applyFont="1" applyFill="1" applyBorder="1" applyAlignment="1">
      <alignment horizontal="left" vertical="center"/>
    </xf>
    <xf numFmtId="0" fontId="4" fillId="2" borderId="11" xfId="0" applyFont="1" applyFill="1" applyBorder="1" applyAlignment="1">
      <alignment horizontal="left" vertical="center"/>
    </xf>
    <xf numFmtId="0" fontId="4" fillId="2" borderId="9" xfId="0" applyFont="1" applyFill="1" applyBorder="1" applyAlignment="1">
      <alignment horizontal="left" vertical="center" wrapText="1"/>
    </xf>
    <xf numFmtId="0" fontId="4" fillId="2" borderId="4" xfId="0" applyNumberFormat="1" applyFont="1" applyFill="1" applyBorder="1" applyAlignment="1">
      <alignment horizontal="left" vertical="center"/>
    </xf>
    <xf numFmtId="0" fontId="4" fillId="2" borderId="9" xfId="0" applyNumberFormat="1" applyFont="1" applyFill="1" applyBorder="1" applyAlignment="1">
      <alignment horizontal="left" vertical="center"/>
    </xf>
    <xf numFmtId="0" fontId="4" fillId="2" borderId="3" xfId="0" applyNumberFormat="1" applyFont="1" applyFill="1" applyBorder="1" applyAlignment="1">
      <alignment horizontal="left" vertical="center"/>
    </xf>
    <xf numFmtId="38" fontId="37" fillId="0" borderId="0" xfId="1" applyFont="1" applyFill="1" applyAlignment="1">
      <alignment vertical="center"/>
    </xf>
    <xf numFmtId="0" fontId="17" fillId="0" borderId="0" xfId="0" quotePrefix="1" applyNumberFormat="1" applyFont="1" applyFill="1" applyAlignment="1">
      <alignment vertical="center"/>
    </xf>
    <xf numFmtId="38" fontId="4" fillId="0" borderId="1" xfId="1" applyFont="1" applyFill="1" applyBorder="1" applyAlignment="1">
      <alignment horizontal="center" vertical="center"/>
    </xf>
    <xf numFmtId="0" fontId="38" fillId="0" borderId="0" xfId="0" applyFont="1"/>
    <xf numFmtId="177" fontId="9" fillId="5" borderId="1" xfId="0" applyNumberFormat="1" applyFont="1" applyFill="1" applyBorder="1" applyAlignment="1">
      <alignment horizontal="center" vertical="center"/>
    </xf>
    <xf numFmtId="0" fontId="9" fillId="5" borderId="0" xfId="0" applyFont="1" applyFill="1" applyAlignment="1">
      <alignment horizontal="center" vertical="center"/>
    </xf>
    <xf numFmtId="0" fontId="4" fillId="2" borderId="4" xfId="0" applyFont="1" applyFill="1" applyBorder="1" applyAlignment="1">
      <alignment vertical="center"/>
    </xf>
    <xf numFmtId="0" fontId="4" fillId="2" borderId="9" xfId="0" applyFont="1" applyFill="1" applyBorder="1" applyAlignment="1">
      <alignment vertical="center"/>
    </xf>
    <xf numFmtId="0" fontId="4" fillId="2" borderId="1" xfId="0" applyFont="1" applyFill="1" applyBorder="1" applyAlignment="1">
      <alignment horizontal="center" vertical="center"/>
    </xf>
    <xf numFmtId="38" fontId="4" fillId="2" borderId="1" xfId="2" applyFont="1" applyFill="1" applyBorder="1" applyAlignment="1">
      <alignment vertical="center"/>
    </xf>
    <xf numFmtId="0" fontId="4" fillId="2" borderId="10" xfId="0" applyFont="1" applyFill="1" applyBorder="1" applyAlignment="1">
      <alignment vertical="center" shrinkToFit="1"/>
    </xf>
    <xf numFmtId="0" fontId="4" fillId="2" borderId="9" xfId="0" applyFont="1" applyFill="1" applyBorder="1" applyAlignment="1">
      <alignment vertical="center" shrinkToFit="1"/>
    </xf>
    <xf numFmtId="0" fontId="19" fillId="0" borderId="0" xfId="0" applyFont="1" applyFill="1" applyAlignment="1">
      <alignment horizontal="left" vertical="center"/>
    </xf>
    <xf numFmtId="0" fontId="4" fillId="2" borderId="1" xfId="0" applyFont="1" applyFill="1" applyBorder="1" applyAlignment="1">
      <alignment horizontal="left" vertical="center"/>
    </xf>
    <xf numFmtId="0" fontId="19" fillId="0" borderId="0" xfId="0" applyFont="1" applyFill="1" applyAlignment="1">
      <alignment horizontal="left" vertical="center"/>
    </xf>
    <xf numFmtId="38" fontId="6" fillId="0" borderId="1" xfId="1" applyFont="1" applyFill="1" applyBorder="1" applyAlignment="1">
      <alignment horizontal="center" vertical="center"/>
    </xf>
    <xf numFmtId="0" fontId="4" fillId="2" borderId="1" xfId="0" applyFont="1" applyFill="1" applyBorder="1" applyAlignment="1">
      <alignment vertical="center"/>
    </xf>
    <xf numFmtId="38" fontId="9" fillId="0" borderId="0" xfId="2" applyFont="1" applyFill="1" applyAlignment="1">
      <alignment vertical="center"/>
    </xf>
    <xf numFmtId="0" fontId="4" fillId="2" borderId="1" xfId="0" applyFont="1" applyFill="1" applyBorder="1" applyAlignment="1">
      <alignment vertical="center"/>
    </xf>
    <xf numFmtId="0" fontId="19" fillId="0" borderId="0" xfId="0" applyFont="1" applyFill="1" applyAlignment="1">
      <alignment horizontal="left" vertical="center"/>
    </xf>
    <xf numFmtId="38" fontId="19" fillId="6" borderId="1" xfId="2" applyFont="1" applyFill="1" applyBorder="1" applyAlignment="1">
      <alignment horizontal="center" vertical="center"/>
    </xf>
    <xf numFmtId="0" fontId="19" fillId="6" borderId="1" xfId="0" applyFont="1" applyFill="1" applyBorder="1" applyAlignment="1">
      <alignment horizontal="center" vertical="center"/>
    </xf>
    <xf numFmtId="0" fontId="9" fillId="6" borderId="1" xfId="0" applyFont="1" applyFill="1" applyBorder="1" applyAlignment="1">
      <alignment horizontal="center" vertical="center"/>
    </xf>
    <xf numFmtId="0" fontId="21" fillId="3" borderId="1" xfId="1" applyNumberFormat="1" applyFont="1" applyFill="1" applyBorder="1" applyAlignment="1">
      <alignment horizontal="right" vertical="center"/>
    </xf>
    <xf numFmtId="40" fontId="21" fillId="3" borderId="1" xfId="1" applyNumberFormat="1" applyFont="1" applyFill="1" applyBorder="1" applyAlignment="1">
      <alignment horizontal="right" vertical="center"/>
    </xf>
    <xf numFmtId="189" fontId="4" fillId="2" borderId="1" xfId="2" applyNumberFormat="1" applyFont="1" applyFill="1" applyBorder="1" applyAlignment="1">
      <alignment vertical="center"/>
    </xf>
    <xf numFmtId="38" fontId="21" fillId="3" borderId="1" xfId="1" applyFont="1" applyFill="1" applyBorder="1" applyAlignment="1">
      <alignment horizontal="center" vertical="center"/>
    </xf>
    <xf numFmtId="0" fontId="39" fillId="0" borderId="0" xfId="0" applyFont="1" applyFill="1" applyAlignment="1">
      <alignment vertical="center"/>
    </xf>
    <xf numFmtId="0" fontId="4" fillId="2" borderId="4" xfId="0" applyFont="1" applyFill="1" applyBorder="1" applyAlignment="1">
      <alignment vertical="center"/>
    </xf>
    <xf numFmtId="0" fontId="4" fillId="2" borderId="3" xfId="0" applyFont="1" applyFill="1" applyBorder="1" applyAlignment="1">
      <alignment vertical="center"/>
    </xf>
    <xf numFmtId="0" fontId="4" fillId="2" borderId="9" xfId="0" applyFont="1" applyFill="1" applyBorder="1" applyAlignment="1">
      <alignment vertical="center"/>
    </xf>
    <xf numFmtId="0" fontId="19" fillId="0" borderId="0" xfId="0" applyFont="1" applyFill="1" applyAlignment="1">
      <alignment horizontal="left" vertical="center"/>
    </xf>
    <xf numFmtId="0" fontId="4" fillId="2" borderId="9" xfId="0" applyFont="1" applyFill="1" applyBorder="1" applyAlignment="1"/>
    <xf numFmtId="0" fontId="4" fillId="2" borderId="3" xfId="0" applyFont="1" applyFill="1" applyBorder="1" applyAlignment="1"/>
    <xf numFmtId="0" fontId="6" fillId="7" borderId="0" xfId="0" applyFont="1" applyFill="1" applyAlignment="1">
      <alignment vertical="center"/>
    </xf>
    <xf numFmtId="183" fontId="21" fillId="3" borderId="1" xfId="0" applyNumberFormat="1" applyFont="1" applyFill="1" applyBorder="1" applyAlignment="1">
      <alignment horizontal="center" vertical="center"/>
    </xf>
    <xf numFmtId="38" fontId="4" fillId="7" borderId="1" xfId="2" applyFont="1" applyFill="1" applyBorder="1" applyAlignment="1">
      <alignment horizontal="left" vertical="center"/>
    </xf>
    <xf numFmtId="38" fontId="21" fillId="7" borderId="1" xfId="1" applyFont="1" applyFill="1" applyBorder="1" applyAlignment="1">
      <alignment horizontal="right" vertical="center"/>
    </xf>
    <xf numFmtId="38" fontId="18" fillId="7" borderId="1" xfId="2" applyFont="1" applyFill="1" applyBorder="1" applyAlignment="1">
      <alignment vertical="center"/>
    </xf>
    <xf numFmtId="183" fontId="18" fillId="2" borderId="1" xfId="0" applyNumberFormat="1" applyFont="1" applyFill="1" applyBorder="1" applyAlignment="1">
      <alignment vertical="center"/>
    </xf>
    <xf numFmtId="0" fontId="4" fillId="7" borderId="0" xfId="0" applyFont="1" applyFill="1" applyAlignment="1">
      <alignment vertical="center"/>
    </xf>
    <xf numFmtId="1" fontId="21" fillId="3" borderId="1" xfId="0" applyNumberFormat="1" applyFont="1" applyFill="1" applyBorder="1" applyAlignment="1">
      <alignment horizontal="center" vertical="center"/>
    </xf>
    <xf numFmtId="1" fontId="18" fillId="2" borderId="1" xfId="2" applyNumberFormat="1" applyFont="1" applyFill="1" applyBorder="1" applyAlignment="1">
      <alignment vertical="center"/>
    </xf>
    <xf numFmtId="178" fontId="18" fillId="2" borderId="1" xfId="0" applyNumberFormat="1" applyFont="1" applyFill="1" applyBorder="1" applyAlignment="1">
      <alignment vertical="center"/>
    </xf>
    <xf numFmtId="0" fontId="38" fillId="0" borderId="0" xfId="0" applyFont="1" applyAlignment="1">
      <alignment vertical="center"/>
    </xf>
    <xf numFmtId="38" fontId="18" fillId="0" borderId="1" xfId="1" applyNumberFormat="1" applyFont="1" applyFill="1" applyBorder="1" applyAlignment="1">
      <alignment vertical="center"/>
    </xf>
    <xf numFmtId="0" fontId="4" fillId="2" borderId="1" xfId="0" applyFont="1" applyFill="1" applyBorder="1" applyAlignment="1">
      <alignment vertical="center"/>
    </xf>
    <xf numFmtId="177" fontId="4" fillId="2" borderId="1" xfId="2" applyNumberFormat="1" applyFont="1" applyFill="1" applyBorder="1" applyAlignment="1">
      <alignment vertical="center"/>
    </xf>
    <xf numFmtId="0" fontId="19" fillId="0" borderId="0" xfId="0" applyFont="1" applyFill="1" applyAlignment="1">
      <alignment horizontal="left" vertical="center"/>
    </xf>
    <xf numFmtId="0" fontId="19" fillId="0" borderId="0" xfId="0" applyFont="1" applyFill="1" applyAlignment="1">
      <alignment horizontal="left" vertical="center"/>
    </xf>
    <xf numFmtId="0" fontId="19" fillId="0" borderId="0" xfId="0" applyFont="1" applyFill="1" applyAlignment="1">
      <alignment horizontal="left" vertical="center"/>
    </xf>
    <xf numFmtId="38" fontId="4" fillId="2" borderId="7" xfId="2" applyFont="1" applyFill="1" applyBorder="1" applyAlignment="1">
      <alignment vertical="center"/>
    </xf>
    <xf numFmtId="38" fontId="4" fillId="2" borderId="11" xfId="2" applyFont="1" applyFill="1" applyBorder="1" applyAlignment="1">
      <alignment vertical="center"/>
    </xf>
    <xf numFmtId="49" fontId="0" fillId="39" borderId="0" xfId="0" applyNumberFormat="1" applyFill="1" applyAlignment="1">
      <alignment vertical="center"/>
    </xf>
    <xf numFmtId="49" fontId="0" fillId="0" borderId="0" xfId="0" applyNumberFormat="1" applyFill="1" applyAlignment="1">
      <alignment vertical="center"/>
    </xf>
    <xf numFmtId="0" fontId="0" fillId="0" borderId="0" xfId="0" applyFill="1" applyAlignment="1">
      <alignment vertical="center"/>
    </xf>
    <xf numFmtId="0" fontId="61" fillId="6" borderId="1" xfId="0" applyFont="1" applyFill="1" applyBorder="1" applyAlignment="1">
      <alignment horizontal="center" vertical="center"/>
    </xf>
    <xf numFmtId="0" fontId="4" fillId="2" borderId="4" xfId="5" applyNumberFormat="1" applyFont="1" applyFill="1" applyBorder="1" applyAlignment="1" applyProtection="1">
      <alignment vertical="center"/>
    </xf>
    <xf numFmtId="0" fontId="4" fillId="2" borderId="9" xfId="5" applyNumberFormat="1" applyFont="1" applyFill="1" applyBorder="1" applyAlignment="1" applyProtection="1">
      <alignment vertical="center"/>
    </xf>
    <xf numFmtId="0" fontId="4" fillId="2" borderId="3" xfId="5" applyNumberFormat="1" applyFont="1" applyFill="1" applyBorder="1" applyAlignment="1" applyProtection="1">
      <alignment vertical="center"/>
    </xf>
    <xf numFmtId="178" fontId="4" fillId="2" borderId="4" xfId="1" applyNumberFormat="1" applyFont="1" applyFill="1" applyBorder="1" applyAlignment="1" applyProtection="1">
      <alignment horizontal="left" vertical="center"/>
    </xf>
    <xf numFmtId="178" fontId="4" fillId="2" borderId="9" xfId="1" applyNumberFormat="1" applyFont="1" applyFill="1" applyBorder="1" applyAlignment="1" applyProtection="1">
      <alignment horizontal="left" vertical="center"/>
    </xf>
    <xf numFmtId="178" fontId="4" fillId="2" borderId="3" xfId="1" applyNumberFormat="1" applyFont="1" applyFill="1" applyBorder="1" applyAlignment="1" applyProtection="1">
      <alignment horizontal="left" vertical="center"/>
    </xf>
    <xf numFmtId="0" fontId="4" fillId="2" borderId="5" xfId="5" applyNumberFormat="1" applyFont="1" applyFill="1" applyBorder="1" applyAlignment="1" applyProtection="1">
      <alignment horizontal="center" vertical="center" textRotation="255"/>
    </xf>
    <xf numFmtId="0" fontId="4" fillId="2" borderId="12" xfId="5" applyNumberFormat="1" applyFont="1" applyFill="1" applyBorder="1" applyAlignment="1" applyProtection="1">
      <alignment horizontal="center" vertical="center" textRotation="255"/>
    </xf>
    <xf numFmtId="0" fontId="4" fillId="2" borderId="6" xfId="5" applyNumberFormat="1" applyFont="1" applyFill="1" applyBorder="1" applyAlignment="1" applyProtection="1">
      <alignment horizontal="center" vertical="center" textRotation="255"/>
    </xf>
    <xf numFmtId="0" fontId="4" fillId="2" borderId="1" xfId="5" applyNumberFormat="1" applyFont="1" applyFill="1" applyBorder="1" applyAlignment="1" applyProtection="1">
      <alignment vertical="center"/>
    </xf>
    <xf numFmtId="49" fontId="4" fillId="2" borderId="4" xfId="5" applyNumberFormat="1" applyFont="1" applyFill="1" applyBorder="1" applyAlignment="1" applyProtection="1">
      <alignment vertical="center"/>
    </xf>
    <xf numFmtId="49" fontId="4" fillId="2" borderId="9" xfId="5" applyNumberFormat="1" applyFont="1" applyFill="1" applyBorder="1" applyAlignment="1" applyProtection="1">
      <alignment vertical="center"/>
    </xf>
    <xf numFmtId="49" fontId="4" fillId="2" borderId="3" xfId="5" applyNumberFormat="1" applyFont="1" applyFill="1" applyBorder="1" applyAlignment="1" applyProtection="1">
      <alignment vertical="center"/>
    </xf>
    <xf numFmtId="0" fontId="4" fillId="2" borderId="1" xfId="0" applyFont="1" applyFill="1" applyBorder="1" applyAlignment="1">
      <alignment vertical="center"/>
    </xf>
    <xf numFmtId="38" fontId="4" fillId="2" borderId="4" xfId="1" applyFont="1" applyFill="1" applyBorder="1" applyAlignment="1">
      <alignment vertical="center"/>
    </xf>
    <xf numFmtId="38" fontId="4" fillId="2" borderId="9" xfId="1" applyFont="1" applyFill="1" applyBorder="1" applyAlignment="1">
      <alignment vertical="center"/>
    </xf>
    <xf numFmtId="38" fontId="4" fillId="2" borderId="3" xfId="1" applyFont="1" applyFill="1" applyBorder="1" applyAlignment="1">
      <alignment vertical="center"/>
    </xf>
    <xf numFmtId="49" fontId="4" fillId="2" borderId="1" xfId="5" applyNumberFormat="1" applyFont="1" applyFill="1" applyBorder="1" applyAlignment="1" applyProtection="1">
      <alignment vertical="center"/>
    </xf>
    <xf numFmtId="0" fontId="4" fillId="2" borderId="5"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6" xfId="0" applyFont="1" applyFill="1" applyBorder="1" applyAlignment="1">
      <alignment horizontal="center" vertical="center" textRotation="255" wrapText="1"/>
    </xf>
    <xf numFmtId="40" fontId="4" fillId="2" borderId="1" xfId="1" applyNumberFormat="1" applyFont="1" applyFill="1" applyBorder="1" applyAlignment="1">
      <alignment vertical="center"/>
    </xf>
    <xf numFmtId="0" fontId="4" fillId="2" borderId="4" xfId="0" applyFont="1" applyFill="1" applyBorder="1" applyAlignment="1">
      <alignment vertical="center"/>
    </xf>
    <xf numFmtId="49" fontId="4" fillId="2" borderId="5" xfId="5" applyNumberFormat="1" applyFont="1" applyFill="1" applyBorder="1" applyAlignment="1" applyProtection="1">
      <alignment horizontal="center" vertical="center" textRotation="255"/>
    </xf>
    <xf numFmtId="49" fontId="4" fillId="2" borderId="12" xfId="5" applyNumberFormat="1" applyFont="1" applyFill="1" applyBorder="1" applyAlignment="1" applyProtection="1">
      <alignment horizontal="center" vertical="center" textRotation="255"/>
    </xf>
    <xf numFmtId="49" fontId="4" fillId="2" borderId="6" xfId="5" applyNumberFormat="1" applyFont="1" applyFill="1" applyBorder="1" applyAlignment="1" applyProtection="1">
      <alignment horizontal="center" vertical="center" textRotation="255"/>
    </xf>
    <xf numFmtId="49" fontId="4" fillId="2" borderId="7" xfId="5" applyNumberFormat="1" applyFont="1" applyFill="1" applyBorder="1" applyAlignment="1" applyProtection="1">
      <alignment vertical="center" shrinkToFit="1"/>
    </xf>
    <xf numFmtId="49" fontId="4" fillId="2" borderId="2" xfId="5" applyNumberFormat="1" applyFont="1" applyFill="1" applyBorder="1" applyAlignment="1" applyProtection="1">
      <alignment vertical="center" shrinkToFit="1"/>
    </xf>
    <xf numFmtId="49" fontId="4" fillId="2" borderId="13" xfId="5" applyNumberFormat="1" applyFont="1" applyFill="1" applyBorder="1" applyAlignment="1" applyProtection="1">
      <alignment vertical="center" shrinkToFit="1"/>
    </xf>
    <xf numFmtId="49" fontId="4" fillId="2" borderId="8" xfId="5" applyNumberFormat="1" applyFont="1" applyFill="1" applyBorder="1" applyAlignment="1" applyProtection="1">
      <alignment vertical="center" shrinkToFit="1"/>
    </xf>
    <xf numFmtId="49" fontId="4" fillId="2" borderId="10" xfId="5" applyNumberFormat="1" applyFont="1" applyFill="1" applyBorder="1" applyAlignment="1" applyProtection="1">
      <alignment vertical="center" shrinkToFit="1"/>
    </xf>
    <xf numFmtId="49" fontId="4" fillId="2" borderId="11" xfId="5" applyNumberFormat="1" applyFont="1" applyFill="1" applyBorder="1" applyAlignment="1" applyProtection="1">
      <alignment vertical="center" shrinkToFit="1"/>
    </xf>
    <xf numFmtId="0" fontId="4" fillId="2" borderId="7" xfId="5" applyNumberFormat="1" applyFont="1" applyFill="1" applyBorder="1" applyAlignment="1" applyProtection="1">
      <alignment vertical="center"/>
    </xf>
    <xf numFmtId="0" fontId="4" fillId="2" borderId="13" xfId="5" applyNumberFormat="1" applyFont="1" applyFill="1" applyBorder="1" applyAlignment="1" applyProtection="1">
      <alignment vertical="center"/>
    </xf>
    <xf numFmtId="0" fontId="4" fillId="2" borderId="8" xfId="5" applyNumberFormat="1" applyFont="1" applyFill="1" applyBorder="1" applyAlignment="1" applyProtection="1">
      <alignment vertical="center"/>
    </xf>
    <xf numFmtId="0" fontId="4" fillId="2" borderId="11" xfId="5" applyNumberFormat="1" applyFont="1" applyFill="1" applyBorder="1" applyAlignment="1" applyProtection="1">
      <alignment vertical="center"/>
    </xf>
    <xf numFmtId="0" fontId="4" fillId="2" borderId="3" xfId="0" applyFont="1" applyFill="1" applyBorder="1" applyAlignment="1">
      <alignment vertical="center"/>
    </xf>
    <xf numFmtId="0" fontId="4" fillId="2" borderId="4" xfId="5" applyNumberFormat="1" applyFont="1" applyFill="1" applyBorder="1" applyAlignment="1" applyProtection="1">
      <alignment horizontal="left" vertical="center"/>
    </xf>
    <xf numFmtId="0" fontId="4" fillId="2" borderId="9" xfId="5" applyNumberFormat="1" applyFont="1" applyFill="1" applyBorder="1" applyAlignment="1" applyProtection="1">
      <alignment horizontal="left" vertical="center"/>
    </xf>
    <xf numFmtId="0" fontId="4" fillId="2" borderId="3" xfId="5" applyNumberFormat="1" applyFont="1" applyFill="1" applyBorder="1" applyAlignment="1" applyProtection="1">
      <alignment horizontal="left" vertical="center"/>
    </xf>
    <xf numFmtId="0" fontId="4" fillId="2" borderId="16" xfId="5" applyNumberFormat="1" applyFont="1" applyFill="1" applyBorder="1" applyAlignment="1" applyProtection="1">
      <alignment vertical="center"/>
    </xf>
    <xf numFmtId="0" fontId="4" fillId="2" borderId="15" xfId="5" applyNumberFormat="1" applyFont="1" applyFill="1" applyBorder="1" applyAlignment="1" applyProtection="1">
      <alignment vertical="center"/>
    </xf>
    <xf numFmtId="0" fontId="4" fillId="2" borderId="17" xfId="0" applyFont="1" applyFill="1" applyBorder="1" applyAlignment="1">
      <alignment vertical="center" wrapText="1"/>
    </xf>
    <xf numFmtId="0" fontId="4" fillId="2" borderId="18" xfId="0" applyFont="1" applyFill="1" applyBorder="1" applyAlignment="1">
      <alignment vertical="center"/>
    </xf>
    <xf numFmtId="0" fontId="4" fillId="2" borderId="9" xfId="0" applyFont="1" applyFill="1" applyBorder="1" applyAlignment="1">
      <alignment vertical="center"/>
    </xf>
    <xf numFmtId="0" fontId="4" fillId="2" borderId="4" xfId="5" applyNumberFormat="1" applyFont="1" applyFill="1" applyBorder="1" applyAlignment="1" applyProtection="1"/>
    <xf numFmtId="0" fontId="4" fillId="2" borderId="3" xfId="5" applyNumberFormat="1" applyFont="1" applyFill="1" applyBorder="1" applyAlignment="1" applyProtection="1"/>
    <xf numFmtId="49" fontId="4" fillId="2" borderId="7" xfId="5" applyNumberFormat="1" applyFont="1" applyFill="1" applyBorder="1" applyAlignment="1" applyProtection="1">
      <alignment vertical="center" wrapText="1"/>
    </xf>
    <xf numFmtId="49" fontId="4" fillId="2" borderId="13" xfId="5" applyNumberFormat="1" applyFont="1" applyFill="1" applyBorder="1" applyAlignment="1" applyProtection="1">
      <alignment vertical="center" wrapText="1"/>
    </xf>
    <xf numFmtId="49" fontId="4" fillId="2" borderId="16" xfId="5" applyNumberFormat="1" applyFont="1" applyFill="1" applyBorder="1" applyAlignment="1" applyProtection="1">
      <alignment vertical="center" wrapText="1"/>
    </xf>
    <xf numFmtId="49" fontId="4" fillId="2" borderId="15" xfId="5" applyNumberFormat="1" applyFont="1" applyFill="1" applyBorder="1" applyAlignment="1" applyProtection="1">
      <alignment vertical="center" wrapText="1"/>
    </xf>
    <xf numFmtId="0" fontId="8" fillId="2" borderId="8" xfId="0" applyFont="1" applyFill="1" applyBorder="1" applyAlignment="1">
      <alignment vertical="center"/>
    </xf>
    <xf numFmtId="0" fontId="8" fillId="2" borderId="11" xfId="0" applyFont="1" applyFill="1" applyBorder="1" applyAlignment="1">
      <alignment vertical="center"/>
    </xf>
    <xf numFmtId="0" fontId="4" fillId="2" borderId="1" xfId="0" applyFont="1" applyFill="1" applyBorder="1" applyAlignment="1">
      <alignment horizontal="center" vertical="center" textRotation="255"/>
    </xf>
    <xf numFmtId="177" fontId="4" fillId="2" borderId="20" xfId="1" applyNumberFormat="1" applyFont="1" applyFill="1" applyBorder="1" applyAlignment="1">
      <alignment vertical="center"/>
    </xf>
    <xf numFmtId="177" fontId="4" fillId="2" borderId="21" xfId="1" applyNumberFormat="1" applyFont="1" applyFill="1" applyBorder="1" applyAlignment="1">
      <alignment vertical="center"/>
    </xf>
    <xf numFmtId="177" fontId="4" fillId="2" borderId="22" xfId="1" applyNumberFormat="1" applyFont="1" applyFill="1" applyBorder="1" applyAlignment="1">
      <alignment vertical="center"/>
    </xf>
    <xf numFmtId="177" fontId="4" fillId="2" borderId="9" xfId="1" applyNumberFormat="1" applyFont="1" applyFill="1" applyBorder="1" applyAlignment="1" applyProtection="1">
      <alignment horizontal="left" vertical="center"/>
    </xf>
    <xf numFmtId="177" fontId="4" fillId="2" borderId="3" xfId="1" applyNumberFormat="1" applyFont="1" applyFill="1" applyBorder="1" applyAlignment="1" applyProtection="1">
      <alignment horizontal="left" vertical="center"/>
    </xf>
    <xf numFmtId="177" fontId="4" fillId="2" borderId="1" xfId="1" applyNumberFormat="1" applyFont="1" applyFill="1" applyBorder="1" applyAlignment="1">
      <alignment horizontal="center" vertical="center" textRotation="255"/>
    </xf>
    <xf numFmtId="177" fontId="4" fillId="2" borderId="4" xfId="1" applyNumberFormat="1" applyFont="1" applyFill="1" applyBorder="1" applyAlignment="1">
      <alignment vertical="center"/>
    </xf>
    <xf numFmtId="177" fontId="4" fillId="2" borderId="9" xfId="1" applyNumberFormat="1" applyFont="1" applyFill="1" applyBorder="1" applyAlignment="1">
      <alignment vertical="center"/>
    </xf>
    <xf numFmtId="177" fontId="4" fillId="2" borderId="3" xfId="1" applyNumberFormat="1" applyFont="1" applyFill="1" applyBorder="1" applyAlignment="1">
      <alignment vertical="center"/>
    </xf>
    <xf numFmtId="177" fontId="4" fillId="2" borderId="9" xfId="1" applyNumberFormat="1" applyFont="1" applyFill="1" applyBorder="1" applyAlignment="1" applyProtection="1">
      <alignment vertical="center"/>
    </xf>
    <xf numFmtId="177" fontId="4" fillId="2" borderId="3" xfId="1" applyNumberFormat="1" applyFont="1" applyFill="1" applyBorder="1" applyAlignment="1" applyProtection="1">
      <alignment vertical="center"/>
    </xf>
    <xf numFmtId="177" fontId="4" fillId="2" borderId="7" xfId="1" applyNumberFormat="1" applyFont="1" applyFill="1" applyBorder="1" applyAlignment="1" applyProtection="1">
      <alignment horizontal="left" vertical="center" wrapText="1"/>
    </xf>
    <xf numFmtId="177" fontId="4" fillId="2" borderId="2" xfId="1" quotePrefix="1" applyNumberFormat="1" applyFont="1" applyFill="1" applyBorder="1" applyAlignment="1" applyProtection="1">
      <alignment horizontal="left" vertical="center" wrapText="1"/>
    </xf>
    <xf numFmtId="177" fontId="4" fillId="2" borderId="13" xfId="1" quotePrefix="1" applyNumberFormat="1" applyFont="1" applyFill="1" applyBorder="1" applyAlignment="1" applyProtection="1">
      <alignment horizontal="left" vertical="center" wrapText="1"/>
    </xf>
    <xf numFmtId="177" fontId="4" fillId="2" borderId="8" xfId="1" quotePrefix="1" applyNumberFormat="1" applyFont="1" applyFill="1" applyBorder="1" applyAlignment="1" applyProtection="1">
      <alignment horizontal="left" vertical="center" wrapText="1"/>
    </xf>
    <xf numFmtId="177" fontId="4" fillId="2" borderId="10" xfId="1" quotePrefix="1" applyNumberFormat="1" applyFont="1" applyFill="1" applyBorder="1" applyAlignment="1" applyProtection="1">
      <alignment horizontal="left" vertical="center" wrapText="1"/>
    </xf>
    <xf numFmtId="177" fontId="4" fillId="2" borderId="11" xfId="1" quotePrefix="1" applyNumberFormat="1" applyFont="1" applyFill="1" applyBorder="1" applyAlignment="1" applyProtection="1">
      <alignment horizontal="left" vertical="center" wrapText="1"/>
    </xf>
    <xf numFmtId="177" fontId="11" fillId="2" borderId="1" xfId="1" applyNumberFormat="1" applyFont="1" applyFill="1" applyBorder="1" applyAlignment="1" applyProtection="1">
      <alignment horizontal="center" vertical="center"/>
    </xf>
    <xf numFmtId="177" fontId="12" fillId="2" borderId="7" xfId="1" applyNumberFormat="1" applyFont="1" applyFill="1" applyBorder="1" applyAlignment="1">
      <alignment horizontal="left" vertical="center" wrapText="1"/>
    </xf>
    <xf numFmtId="177" fontId="12" fillId="2" borderId="2" xfId="1" applyNumberFormat="1" applyFont="1" applyFill="1" applyBorder="1" applyAlignment="1">
      <alignment horizontal="left" vertical="center" wrapText="1"/>
    </xf>
    <xf numFmtId="177" fontId="12" fillId="2" borderId="13" xfId="1" applyNumberFormat="1" applyFont="1" applyFill="1" applyBorder="1" applyAlignment="1">
      <alignment horizontal="left" vertical="center" wrapText="1"/>
    </xf>
    <xf numFmtId="177" fontId="12" fillId="2" borderId="8" xfId="1" applyNumberFormat="1" applyFont="1" applyFill="1" applyBorder="1" applyAlignment="1">
      <alignment horizontal="left" vertical="center" wrapText="1"/>
    </xf>
    <xf numFmtId="177" fontId="12" fillId="2" borderId="10" xfId="1" applyNumberFormat="1" applyFont="1" applyFill="1" applyBorder="1" applyAlignment="1">
      <alignment horizontal="left" vertical="center" wrapText="1"/>
    </xf>
    <xf numFmtId="177" fontId="12" fillId="2" borderId="11" xfId="1" applyNumberFormat="1" applyFont="1" applyFill="1" applyBorder="1" applyAlignment="1">
      <alignment horizontal="left" vertical="center" wrapText="1"/>
    </xf>
    <xf numFmtId="0" fontId="4" fillId="2" borderId="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1" xfId="0" applyFont="1" applyFill="1" applyBorder="1" applyAlignment="1">
      <alignment horizontal="center" vertical="center" wrapText="1"/>
    </xf>
    <xf numFmtId="177" fontId="4" fillId="2" borderId="19" xfId="1" applyNumberFormat="1" applyFont="1" applyFill="1" applyBorder="1" applyAlignment="1">
      <alignment vertical="center" wrapText="1"/>
    </xf>
    <xf numFmtId="177" fontId="4" fillId="2" borderId="5" xfId="1" applyNumberFormat="1" applyFont="1" applyFill="1" applyBorder="1" applyAlignment="1" applyProtection="1">
      <alignment horizontal="center" vertical="center" textRotation="255" wrapText="1"/>
    </xf>
    <xf numFmtId="177" fontId="4" fillId="2" borderId="12" xfId="1" applyNumberFormat="1" applyFont="1" applyFill="1" applyBorder="1" applyAlignment="1" applyProtection="1">
      <alignment horizontal="center" vertical="center" textRotation="255"/>
    </xf>
    <xf numFmtId="177" fontId="4" fillId="2" borderId="6" xfId="1" applyNumberFormat="1" applyFont="1" applyFill="1" applyBorder="1" applyAlignment="1" applyProtection="1">
      <alignment horizontal="center" vertical="center" textRotation="255"/>
    </xf>
    <xf numFmtId="177" fontId="6" fillId="2" borderId="5" xfId="1" applyNumberFormat="1" applyFont="1" applyFill="1" applyBorder="1" applyAlignment="1">
      <alignment vertical="center" textRotation="255" wrapText="1"/>
    </xf>
    <xf numFmtId="177" fontId="6" fillId="2" borderId="12" xfId="1" applyNumberFormat="1" applyFont="1" applyFill="1" applyBorder="1" applyAlignment="1">
      <alignment vertical="center" textRotation="255" wrapText="1"/>
    </xf>
    <xf numFmtId="177" fontId="6" fillId="2" borderId="6" xfId="1" applyNumberFormat="1" applyFont="1" applyFill="1" applyBorder="1" applyAlignment="1">
      <alignment vertical="center" textRotation="255" wrapText="1"/>
    </xf>
    <xf numFmtId="177" fontId="4" fillId="2" borderId="5" xfId="1" applyNumberFormat="1" applyFont="1" applyFill="1" applyBorder="1" applyAlignment="1">
      <alignment vertical="center" textRotation="255" wrapText="1"/>
    </xf>
    <xf numFmtId="177" fontId="4" fillId="2" borderId="12" xfId="1" applyNumberFormat="1" applyFont="1" applyFill="1" applyBorder="1" applyAlignment="1">
      <alignment vertical="center" textRotation="255" wrapText="1"/>
    </xf>
    <xf numFmtId="177" fontId="4" fillId="2" borderId="6" xfId="1" applyNumberFormat="1" applyFont="1" applyFill="1" applyBorder="1" applyAlignment="1">
      <alignment vertical="center" textRotation="255" wrapText="1"/>
    </xf>
    <xf numFmtId="177" fontId="4" fillId="2" borderId="4" xfId="1" applyNumberFormat="1" applyFont="1" applyFill="1" applyBorder="1" applyAlignment="1" applyProtection="1">
      <alignment horizontal="left" vertical="center"/>
    </xf>
    <xf numFmtId="177" fontId="4" fillId="2" borderId="9" xfId="1" applyNumberFormat="1" applyFont="1" applyFill="1" applyBorder="1" applyAlignment="1" applyProtection="1">
      <alignment horizontal="left" vertical="center" indent="1"/>
    </xf>
    <xf numFmtId="177" fontId="4" fillId="2" borderId="3" xfId="1" applyNumberFormat="1" applyFont="1" applyFill="1" applyBorder="1" applyAlignment="1" applyProtection="1">
      <alignment horizontal="left" vertical="center" indent="1"/>
    </xf>
    <xf numFmtId="177" fontId="4" fillId="2" borderId="7" xfId="1" applyNumberFormat="1" applyFont="1" applyFill="1" applyBorder="1" applyAlignment="1" applyProtection="1">
      <alignment vertical="center"/>
    </xf>
    <xf numFmtId="177" fontId="4" fillId="2" borderId="13" xfId="1" applyNumberFormat="1" applyFont="1" applyFill="1" applyBorder="1" applyAlignment="1" applyProtection="1">
      <alignment vertical="center"/>
    </xf>
    <xf numFmtId="177" fontId="4" fillId="2" borderId="8" xfId="1" applyNumberFormat="1" applyFont="1" applyFill="1" applyBorder="1" applyAlignment="1" applyProtection="1">
      <alignment vertical="center"/>
    </xf>
    <xf numFmtId="177" fontId="4" fillId="2" borderId="11" xfId="1" applyNumberFormat="1" applyFont="1" applyFill="1" applyBorder="1" applyAlignment="1" applyProtection="1">
      <alignment vertical="center"/>
    </xf>
    <xf numFmtId="177" fontId="4" fillId="2" borderId="9" xfId="1" applyNumberFormat="1" applyFont="1" applyFill="1" applyBorder="1" applyAlignment="1" applyProtection="1">
      <alignment horizontal="left" vertical="center" shrinkToFit="1"/>
    </xf>
    <xf numFmtId="177" fontId="4" fillId="2" borderId="3" xfId="1" applyNumberFormat="1" applyFont="1" applyFill="1" applyBorder="1" applyAlignment="1" applyProtection="1">
      <alignment horizontal="left" vertical="center" shrinkToFit="1"/>
    </xf>
    <xf numFmtId="177" fontId="4" fillId="2" borderId="9" xfId="1" applyNumberFormat="1" applyFont="1" applyFill="1" applyBorder="1" applyAlignment="1">
      <alignment vertical="center" shrinkToFit="1"/>
    </xf>
    <xf numFmtId="177" fontId="4" fillId="2" borderId="3" xfId="1" applyNumberFormat="1" applyFont="1" applyFill="1" applyBorder="1" applyAlignment="1">
      <alignment vertical="center" shrinkToFit="1"/>
    </xf>
    <xf numFmtId="177" fontId="4" fillId="2" borderId="9" xfId="1" applyNumberFormat="1" applyFont="1" applyFill="1" applyBorder="1" applyAlignment="1">
      <alignment horizontal="left" vertical="center" shrinkToFit="1"/>
    </xf>
    <xf numFmtId="177" fontId="4" fillId="2" borderId="3" xfId="1" applyNumberFormat="1" applyFont="1" applyFill="1" applyBorder="1" applyAlignment="1">
      <alignment horizontal="left" vertical="center" shrinkToFit="1"/>
    </xf>
    <xf numFmtId="177" fontId="4" fillId="2" borderId="5" xfId="1" applyNumberFormat="1" applyFont="1" applyFill="1" applyBorder="1" applyAlignment="1" applyProtection="1">
      <alignment horizontal="center" vertical="center" textRotation="255"/>
    </xf>
    <xf numFmtId="177" fontId="4" fillId="2" borderId="7" xfId="1" applyNumberFormat="1" applyFont="1" applyFill="1" applyBorder="1" applyAlignment="1" applyProtection="1">
      <alignment horizontal="center" vertical="center"/>
    </xf>
    <xf numFmtId="177" fontId="4" fillId="2" borderId="13" xfId="1" applyNumberFormat="1" applyFont="1" applyFill="1" applyBorder="1" applyAlignment="1" applyProtection="1">
      <alignment horizontal="center" vertical="center"/>
    </xf>
    <xf numFmtId="177" fontId="4" fillId="2" borderId="16" xfId="1" applyNumberFormat="1" applyFont="1" applyFill="1" applyBorder="1" applyAlignment="1" applyProtection="1">
      <alignment horizontal="center" vertical="center"/>
    </xf>
    <xf numFmtId="177" fontId="4" fillId="2" borderId="15" xfId="1" applyNumberFormat="1" applyFont="1" applyFill="1" applyBorder="1" applyAlignment="1" applyProtection="1">
      <alignment horizontal="center" vertical="center"/>
    </xf>
    <xf numFmtId="177" fontId="4" fillId="2" borderId="8" xfId="1" applyNumberFormat="1" applyFont="1" applyFill="1" applyBorder="1" applyAlignment="1" applyProtection="1">
      <alignment horizontal="center" vertical="center"/>
    </xf>
    <xf numFmtId="177" fontId="4" fillId="2" borderId="11" xfId="1" applyNumberFormat="1" applyFont="1" applyFill="1" applyBorder="1" applyAlignment="1" applyProtection="1">
      <alignment horizontal="center" vertical="center"/>
    </xf>
    <xf numFmtId="177" fontId="4" fillId="2" borderId="10" xfId="1" applyNumberFormat="1" applyFont="1" applyFill="1" applyBorder="1" applyAlignment="1" applyProtection="1">
      <alignment horizontal="left" vertical="center"/>
    </xf>
    <xf numFmtId="177" fontId="4" fillId="2" borderId="11" xfId="1" applyNumberFormat="1" applyFont="1" applyFill="1" applyBorder="1" applyAlignment="1" applyProtection="1">
      <alignment horizontal="left" vertical="center"/>
    </xf>
    <xf numFmtId="177" fontId="4" fillId="2" borderId="4" xfId="1" applyNumberFormat="1" applyFont="1" applyFill="1" applyBorder="1" applyAlignment="1" applyProtection="1">
      <alignment vertical="center"/>
    </xf>
    <xf numFmtId="177" fontId="4" fillId="2" borderId="2" xfId="1" applyNumberFormat="1" applyFont="1" applyFill="1" applyBorder="1" applyAlignment="1" applyProtection="1">
      <alignment horizontal="left" vertical="center"/>
    </xf>
    <xf numFmtId="177" fontId="4" fillId="2" borderId="13" xfId="1" applyNumberFormat="1" applyFont="1" applyFill="1" applyBorder="1" applyAlignment="1" applyProtection="1">
      <alignment horizontal="left" vertical="center"/>
    </xf>
    <xf numFmtId="38" fontId="12" fillId="2" borderId="1" xfId="2" applyFont="1" applyFill="1" applyBorder="1" applyAlignment="1">
      <alignment vertical="center" textRotation="255"/>
    </xf>
    <xf numFmtId="38" fontId="4" fillId="2" borderId="5" xfId="2" applyFont="1" applyFill="1" applyBorder="1" applyAlignment="1">
      <alignment vertical="center" wrapText="1"/>
    </xf>
    <xf numFmtId="38" fontId="4" fillId="2" borderId="6" xfId="2" applyFont="1" applyFill="1" applyBorder="1" applyAlignment="1">
      <alignment vertical="center" wrapText="1"/>
    </xf>
    <xf numFmtId="38" fontId="4" fillId="2" borderId="1" xfId="2" applyFont="1" applyFill="1" applyBorder="1" applyAlignment="1">
      <alignment vertical="center" textRotation="255"/>
    </xf>
    <xf numFmtId="38" fontId="4" fillId="2" borderId="5" xfId="2" applyFont="1" applyFill="1" applyBorder="1" applyAlignment="1">
      <alignment vertical="center"/>
    </xf>
    <xf numFmtId="38" fontId="4" fillId="2" borderId="12" xfId="2" applyFont="1" applyFill="1" applyBorder="1" applyAlignment="1">
      <alignment vertical="center"/>
    </xf>
    <xf numFmtId="38" fontId="4" fillId="2" borderId="6" xfId="2" applyFont="1" applyFill="1" applyBorder="1" applyAlignment="1">
      <alignment vertical="center"/>
    </xf>
    <xf numFmtId="0" fontId="4" fillId="2" borderId="4" xfId="0" applyFont="1" applyFill="1" applyBorder="1" applyAlignment="1">
      <alignment vertical="center" shrinkToFit="1"/>
    </xf>
    <xf numFmtId="0" fontId="4" fillId="2" borderId="3" xfId="0" applyFont="1" applyFill="1" applyBorder="1" applyAlignment="1">
      <alignment vertical="center" shrinkToFit="1"/>
    </xf>
    <xf numFmtId="40" fontId="4" fillId="2" borderId="5" xfId="2" applyNumberFormat="1" applyFont="1" applyFill="1" applyBorder="1" applyAlignment="1">
      <alignment vertical="center"/>
    </xf>
    <xf numFmtId="40" fontId="4" fillId="2" borderId="6" xfId="2" applyNumberFormat="1" applyFont="1" applyFill="1" applyBorder="1" applyAlignment="1">
      <alignment vertical="center"/>
    </xf>
    <xf numFmtId="0" fontId="4" fillId="2" borderId="5"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6" xfId="0" applyFont="1" applyFill="1" applyBorder="1" applyAlignment="1">
      <alignment horizontal="center" vertical="center" textRotation="255"/>
    </xf>
    <xf numFmtId="0" fontId="5" fillId="2" borderId="4" xfId="0" applyFont="1" applyFill="1" applyBorder="1" applyAlignment="1">
      <alignment vertical="center" shrinkToFit="1"/>
    </xf>
    <xf numFmtId="0" fontId="5" fillId="2" borderId="3" xfId="0" applyFont="1" applyFill="1" applyBorder="1" applyAlignment="1">
      <alignment vertical="center" shrinkToFit="1"/>
    </xf>
    <xf numFmtId="40" fontId="4" fillId="2" borderId="4" xfId="2" applyNumberFormat="1" applyFont="1" applyFill="1" applyBorder="1" applyAlignment="1">
      <alignment vertical="center"/>
    </xf>
    <xf numFmtId="40" fontId="4" fillId="2" borderId="3" xfId="2" applyNumberFormat="1" applyFont="1" applyFill="1" applyBorder="1" applyAlignment="1">
      <alignment vertical="center"/>
    </xf>
    <xf numFmtId="38" fontId="6" fillId="2" borderId="1" xfId="2" applyFont="1" applyFill="1" applyBorder="1" applyAlignment="1">
      <alignment vertical="center" wrapText="1"/>
    </xf>
    <xf numFmtId="38" fontId="11" fillId="2" borderId="1" xfId="2" applyFont="1" applyFill="1" applyBorder="1" applyAlignment="1">
      <alignment vertical="center" wrapText="1"/>
    </xf>
    <xf numFmtId="38" fontId="6" fillId="2" borderId="5" xfId="2" applyFont="1" applyFill="1" applyBorder="1" applyAlignment="1">
      <alignment vertical="center" wrapText="1"/>
    </xf>
    <xf numFmtId="38" fontId="6" fillId="2" borderId="12" xfId="2" applyFont="1" applyFill="1" applyBorder="1" applyAlignment="1">
      <alignment vertical="center" wrapText="1"/>
    </xf>
    <xf numFmtId="38" fontId="6" fillId="2" borderId="6" xfId="2" applyFont="1" applyFill="1" applyBorder="1" applyAlignment="1">
      <alignment vertical="center" wrapText="1"/>
    </xf>
    <xf numFmtId="38" fontId="4" fillId="2" borderId="1" xfId="2" applyFont="1" applyFill="1" applyBorder="1" applyAlignment="1">
      <alignment vertical="center"/>
    </xf>
    <xf numFmtId="38" fontId="5" fillId="2" borderId="1" xfId="2" applyFont="1" applyFill="1" applyBorder="1" applyAlignment="1">
      <alignment vertical="center" wrapText="1"/>
    </xf>
    <xf numFmtId="49" fontId="4" fillId="2" borderId="19" xfId="0" applyNumberFormat="1" applyFont="1" applyFill="1" applyBorder="1" applyAlignment="1">
      <alignment vertical="center" wrapText="1"/>
    </xf>
    <xf numFmtId="49" fontId="4" fillId="2" borderId="19" xfId="0" applyNumberFormat="1" applyFont="1" applyFill="1" applyBorder="1" applyAlignment="1">
      <alignment vertical="center"/>
    </xf>
    <xf numFmtId="49" fontId="4" fillId="2" borderId="17" xfId="0" applyNumberFormat="1" applyFont="1" applyFill="1" applyBorder="1" applyAlignment="1">
      <alignment vertical="center"/>
    </xf>
    <xf numFmtId="38" fontId="4" fillId="2" borderId="5" xfId="2" applyFont="1" applyFill="1" applyBorder="1" applyAlignment="1">
      <alignment horizontal="center" vertical="center" textRotation="255"/>
    </xf>
    <xf numFmtId="38" fontId="4" fillId="2" borderId="12" xfId="2" applyFont="1" applyFill="1" applyBorder="1" applyAlignment="1">
      <alignment horizontal="center" vertical="center" textRotation="255"/>
    </xf>
    <xf numFmtId="38" fontId="4" fillId="2" borderId="6" xfId="2" applyFont="1" applyFill="1" applyBorder="1" applyAlignment="1">
      <alignment horizontal="center" vertical="center" textRotation="255"/>
    </xf>
    <xf numFmtId="38" fontId="4" fillId="2" borderId="5" xfId="2" applyFont="1" applyFill="1" applyBorder="1" applyAlignment="1">
      <alignment vertical="center" textRotation="255"/>
    </xf>
    <xf numFmtId="38" fontId="4" fillId="2" borderId="12" xfId="2" applyFont="1" applyFill="1" applyBorder="1" applyAlignment="1">
      <alignment vertical="center" textRotation="255"/>
    </xf>
    <xf numFmtId="0" fontId="4" fillId="2" borderId="5" xfId="2" applyNumberFormat="1" applyFont="1" applyFill="1" applyBorder="1" applyAlignment="1">
      <alignment vertical="center"/>
    </xf>
    <xf numFmtId="0" fontId="4" fillId="2" borderId="12" xfId="2" applyNumberFormat="1" applyFont="1" applyFill="1" applyBorder="1" applyAlignment="1">
      <alignment vertical="center"/>
    </xf>
    <xf numFmtId="0" fontId="4" fillId="2" borderId="1" xfId="0" applyFont="1" applyFill="1" applyBorder="1" applyAlignment="1">
      <alignment vertical="center" wrapText="1"/>
    </xf>
    <xf numFmtId="177" fontId="4" fillId="2" borderId="1" xfId="2" applyNumberFormat="1" applyFont="1" applyFill="1" applyBorder="1" applyAlignment="1">
      <alignment vertical="center"/>
    </xf>
    <xf numFmtId="0" fontId="4" fillId="2" borderId="5" xfId="0" applyFont="1" applyFill="1" applyBorder="1" applyAlignment="1">
      <alignment vertical="center" textRotation="255"/>
    </xf>
    <xf numFmtId="0" fontId="4" fillId="2" borderId="12" xfId="0" applyFont="1" applyFill="1" applyBorder="1" applyAlignment="1">
      <alignment vertical="center" textRotation="255"/>
    </xf>
    <xf numFmtId="0" fontId="4" fillId="2" borderId="6" xfId="0" applyFont="1" applyFill="1" applyBorder="1" applyAlignment="1">
      <alignment vertical="center" textRotation="255"/>
    </xf>
    <xf numFmtId="0" fontId="4" fillId="2" borderId="7" xfId="0" applyFont="1" applyFill="1" applyBorder="1" applyAlignment="1">
      <alignment vertical="center" shrinkToFit="1"/>
    </xf>
    <xf numFmtId="0" fontId="4" fillId="2" borderId="2" xfId="0" applyFont="1" applyFill="1" applyBorder="1" applyAlignment="1">
      <alignment vertical="center" shrinkToFit="1"/>
    </xf>
    <xf numFmtId="0" fontId="4" fillId="2" borderId="13" xfId="0" applyFont="1" applyFill="1" applyBorder="1" applyAlignment="1">
      <alignment vertical="center" shrinkToFit="1"/>
    </xf>
    <xf numFmtId="0" fontId="4" fillId="2" borderId="8" xfId="0" applyFont="1" applyFill="1" applyBorder="1" applyAlignment="1">
      <alignment vertical="center" shrinkToFit="1"/>
    </xf>
    <xf numFmtId="0" fontId="4" fillId="2" borderId="10" xfId="0" applyFont="1" applyFill="1" applyBorder="1" applyAlignment="1">
      <alignment vertical="center" shrinkToFit="1"/>
    </xf>
    <xf numFmtId="0" fontId="4" fillId="2" borderId="11" xfId="0" applyFont="1" applyFill="1" applyBorder="1" applyAlignment="1">
      <alignment vertical="center" shrinkToFit="1"/>
    </xf>
    <xf numFmtId="0" fontId="6" fillId="2" borderId="5" xfId="0" applyFont="1" applyFill="1" applyBorder="1" applyAlignment="1">
      <alignment vertical="center" textRotation="255"/>
    </xf>
    <xf numFmtId="0" fontId="6" fillId="2" borderId="12" xfId="0" applyFont="1" applyFill="1" applyBorder="1" applyAlignment="1">
      <alignment vertical="center" textRotation="255"/>
    </xf>
    <xf numFmtId="0" fontId="6" fillId="2" borderId="6" xfId="0" applyFont="1" applyFill="1" applyBorder="1" applyAlignment="1">
      <alignment vertical="center" textRotation="255"/>
    </xf>
    <xf numFmtId="0" fontId="11" fillId="2" borderId="1" xfId="0" applyFont="1" applyFill="1" applyBorder="1" applyAlignment="1">
      <alignment vertical="center" wrapText="1"/>
    </xf>
    <xf numFmtId="0" fontId="4" fillId="2" borderId="18" xfId="0" applyFont="1" applyFill="1" applyBorder="1" applyAlignment="1">
      <alignment vertical="center" wrapText="1"/>
    </xf>
    <xf numFmtId="0" fontId="4" fillId="2" borderId="14" xfId="0" applyFont="1" applyFill="1" applyBorder="1" applyAlignment="1">
      <alignment vertical="center" wrapText="1"/>
    </xf>
    <xf numFmtId="0" fontId="6" fillId="2" borderId="5" xfId="0" applyFont="1" applyFill="1" applyBorder="1" applyAlignment="1">
      <alignment horizontal="center" vertical="center" textRotation="255"/>
    </xf>
    <xf numFmtId="0" fontId="6" fillId="2" borderId="12"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4" fillId="2" borderId="5" xfId="0" applyFont="1" applyFill="1" applyBorder="1" applyAlignment="1">
      <alignment vertical="center"/>
    </xf>
    <xf numFmtId="0" fontId="6" fillId="2" borderId="7"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1" xfId="0" applyFont="1" applyFill="1" applyBorder="1" applyAlignment="1">
      <alignment horizontal="center" vertical="center"/>
    </xf>
    <xf numFmtId="0" fontId="59" fillId="2" borderId="5" xfId="0" applyFont="1" applyFill="1" applyBorder="1" applyAlignment="1">
      <alignment vertical="center" shrinkToFit="1"/>
    </xf>
    <xf numFmtId="0" fontId="59" fillId="2" borderId="12" xfId="0" applyFont="1" applyFill="1" applyBorder="1" applyAlignment="1">
      <alignment vertical="center" shrinkToFit="1"/>
    </xf>
    <xf numFmtId="0" fontId="59" fillId="2" borderId="6" xfId="0" applyFont="1" applyFill="1" applyBorder="1" applyAlignment="1">
      <alignment vertical="center" shrinkToFit="1"/>
    </xf>
    <xf numFmtId="0" fontId="4" fillId="2" borderId="6" xfId="0" applyFont="1" applyFill="1" applyBorder="1" applyAlignment="1">
      <alignment vertical="center"/>
    </xf>
    <xf numFmtId="0" fontId="11" fillId="2" borderId="6" xfId="0" applyFont="1" applyFill="1" applyBorder="1" applyAlignment="1">
      <alignment vertical="center" wrapText="1"/>
    </xf>
    <xf numFmtId="0" fontId="4" fillId="2" borderId="7" xfId="0" applyFont="1" applyFill="1" applyBorder="1" applyAlignment="1">
      <alignment vertical="center"/>
    </xf>
    <xf numFmtId="177" fontId="6" fillId="2" borderId="7" xfId="2" applyNumberFormat="1" applyFont="1" applyFill="1" applyBorder="1" applyAlignment="1">
      <alignment horizontal="left" vertical="center" wrapText="1"/>
    </xf>
    <xf numFmtId="177" fontId="6" fillId="2" borderId="2" xfId="2" applyNumberFormat="1" applyFont="1" applyFill="1" applyBorder="1" applyAlignment="1">
      <alignment horizontal="left" vertical="center" wrapText="1"/>
    </xf>
    <xf numFmtId="177" fontId="6" fillId="2" borderId="13" xfId="2" applyNumberFormat="1" applyFont="1" applyFill="1" applyBorder="1" applyAlignment="1">
      <alignment horizontal="left" vertical="center" wrapText="1"/>
    </xf>
    <xf numFmtId="177" fontId="6" fillId="2" borderId="16" xfId="2" applyNumberFormat="1" applyFont="1" applyFill="1" applyBorder="1" applyAlignment="1">
      <alignment horizontal="left" vertical="center" wrapText="1"/>
    </xf>
    <xf numFmtId="177" fontId="6" fillId="2" borderId="0" xfId="2" applyNumberFormat="1" applyFont="1" applyFill="1" applyBorder="1" applyAlignment="1">
      <alignment horizontal="left" vertical="center" wrapText="1"/>
    </xf>
    <xf numFmtId="177" fontId="6" fillId="2" borderId="15" xfId="2" applyNumberFormat="1" applyFont="1" applyFill="1" applyBorder="1" applyAlignment="1">
      <alignment horizontal="left" vertical="center" wrapText="1"/>
    </xf>
    <xf numFmtId="0" fontId="4" fillId="2" borderId="1" xfId="0" applyFont="1" applyFill="1" applyBorder="1" applyAlignment="1">
      <alignment horizontal="center" vertical="center"/>
    </xf>
    <xf numFmtId="0" fontId="4" fillId="2" borderId="9" xfId="0" applyFont="1" applyFill="1" applyBorder="1" applyAlignment="1">
      <alignment vertical="center" shrinkToFit="1"/>
    </xf>
    <xf numFmtId="0" fontId="4" fillId="2" borderId="7"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5" fillId="2" borderId="5" xfId="0" applyFont="1" applyFill="1" applyBorder="1" applyAlignment="1">
      <alignment horizontal="center" vertical="center" wrapText="1"/>
    </xf>
    <xf numFmtId="0" fontId="5" fillId="2" borderId="12" xfId="0" applyFont="1" applyFill="1" applyBorder="1" applyAlignment="1">
      <alignment horizontal="center" vertical="center" wrapText="1"/>
    </xf>
    <xf numFmtId="177" fontId="4" fillId="2" borderId="1" xfId="2" applyNumberFormat="1" applyFont="1" applyFill="1" applyBorder="1" applyAlignment="1">
      <alignment horizontal="center" vertical="center" textRotation="255"/>
    </xf>
    <xf numFmtId="0" fontId="4" fillId="2" borderId="13"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5" fillId="2" borderId="4" xfId="0" applyFont="1" applyFill="1" applyBorder="1" applyAlignment="1">
      <alignment vertical="center"/>
    </xf>
    <xf numFmtId="0" fontId="5" fillId="2" borderId="3" xfId="0" applyFont="1" applyFill="1" applyBorder="1" applyAlignment="1">
      <alignment vertical="center"/>
    </xf>
    <xf numFmtId="0" fontId="4" fillId="2" borderId="1" xfId="0" applyFont="1" applyFill="1" applyBorder="1" applyAlignment="1">
      <alignment vertical="center" textRotation="255"/>
    </xf>
    <xf numFmtId="0" fontId="5" fillId="2" borderId="1" xfId="0" applyFont="1" applyFill="1" applyBorder="1" applyAlignment="1">
      <alignment vertical="center" textRotation="255"/>
    </xf>
    <xf numFmtId="0" fontId="5" fillId="2" borderId="6" xfId="0" applyFont="1" applyFill="1" applyBorder="1" applyAlignment="1">
      <alignment vertical="center" textRotation="255"/>
    </xf>
    <xf numFmtId="49" fontId="4" fillId="2" borderId="17" xfId="0" applyNumberFormat="1" applyFont="1" applyFill="1" applyBorder="1" applyAlignment="1">
      <alignment vertical="center" wrapText="1"/>
    </xf>
    <xf numFmtId="49" fontId="4" fillId="2" borderId="18" xfId="0" applyNumberFormat="1" applyFont="1" applyFill="1" applyBorder="1" applyAlignment="1">
      <alignment vertical="center"/>
    </xf>
    <xf numFmtId="49" fontId="4" fillId="2" borderId="14" xfId="0" applyNumberFormat="1" applyFont="1" applyFill="1" applyBorder="1" applyAlignment="1">
      <alignment vertical="center"/>
    </xf>
    <xf numFmtId="38" fontId="4" fillId="2" borderId="1" xfId="2" applyFont="1" applyFill="1" applyBorder="1" applyAlignment="1">
      <alignment vertical="center" wrapText="1"/>
    </xf>
    <xf numFmtId="0" fontId="5" fillId="2" borderId="7"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4" fillId="2" borderId="1" xfId="0" applyFont="1" applyFill="1" applyBorder="1" applyAlignment="1">
      <alignment vertical="center" textRotation="255" shrinkToFit="1"/>
    </xf>
    <xf numFmtId="0" fontId="4" fillId="2" borderId="5" xfId="0" applyFont="1" applyFill="1" applyBorder="1" applyAlignment="1">
      <alignment vertical="center" textRotation="255" shrinkToFit="1"/>
    </xf>
    <xf numFmtId="0" fontId="4" fillId="2" borderId="12" xfId="0" applyFont="1" applyFill="1" applyBorder="1" applyAlignment="1">
      <alignment vertical="center" textRotation="255" shrinkToFit="1"/>
    </xf>
    <xf numFmtId="0" fontId="4" fillId="2" borderId="6" xfId="0" applyFont="1" applyFill="1" applyBorder="1" applyAlignment="1">
      <alignment vertical="center" textRotation="255" shrinkToFit="1"/>
    </xf>
    <xf numFmtId="49" fontId="4" fillId="2" borderId="7" xfId="0" applyNumberFormat="1" applyFont="1" applyFill="1" applyBorder="1" applyAlignment="1">
      <alignment vertical="center"/>
    </xf>
    <xf numFmtId="49" fontId="4" fillId="2" borderId="2" xfId="0" applyNumberFormat="1" applyFont="1" applyFill="1" applyBorder="1" applyAlignment="1">
      <alignment vertical="center"/>
    </xf>
    <xf numFmtId="49" fontId="4" fillId="2" borderId="13" xfId="0" applyNumberFormat="1" applyFont="1" applyFill="1" applyBorder="1" applyAlignment="1">
      <alignment vertical="center"/>
    </xf>
    <xf numFmtId="49" fontId="4" fillId="2" borderId="4"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4" fillId="2" borderId="3" xfId="0" applyNumberFormat="1" applyFont="1" applyFill="1" applyBorder="1" applyAlignment="1">
      <alignment horizontal="left" vertical="center"/>
    </xf>
    <xf numFmtId="38" fontId="4" fillId="2" borderId="4" xfId="2" applyFont="1" applyFill="1" applyBorder="1" applyAlignment="1">
      <alignment vertical="center"/>
    </xf>
    <xf numFmtId="38" fontId="4" fillId="2" borderId="9" xfId="2" applyFont="1" applyFill="1" applyBorder="1" applyAlignment="1">
      <alignment vertical="center"/>
    </xf>
    <xf numFmtId="38" fontId="4" fillId="2" borderId="3" xfId="2" applyFont="1" applyFill="1" applyBorder="1" applyAlignment="1">
      <alignment vertical="center"/>
    </xf>
    <xf numFmtId="0" fontId="4" fillId="2" borderId="5" xfId="0" applyFont="1" applyFill="1" applyBorder="1" applyAlignment="1">
      <alignment horizontal="center" vertical="center" textRotation="255" shrinkToFit="1"/>
    </xf>
    <xf numFmtId="0" fontId="4" fillId="2" borderId="12" xfId="0" applyFont="1" applyFill="1" applyBorder="1" applyAlignment="1">
      <alignment horizontal="center" vertical="center" textRotation="255" shrinkToFit="1"/>
    </xf>
    <xf numFmtId="0" fontId="4" fillId="2" borderId="6" xfId="0" applyFont="1" applyFill="1" applyBorder="1" applyAlignment="1">
      <alignment horizontal="center" vertical="center" textRotation="255" shrinkToFit="1"/>
    </xf>
    <xf numFmtId="178" fontId="4" fillId="2" borderId="4" xfId="2" applyNumberFormat="1" applyFont="1" applyFill="1" applyBorder="1" applyAlignment="1">
      <alignment vertical="center"/>
    </xf>
    <xf numFmtId="178" fontId="4" fillId="2" borderId="3" xfId="2" applyNumberFormat="1" applyFont="1" applyFill="1" applyBorder="1" applyAlignment="1">
      <alignment vertical="center"/>
    </xf>
    <xf numFmtId="0" fontId="5" fillId="2" borderId="1" xfId="0" applyFont="1" applyFill="1" applyBorder="1" applyAlignment="1">
      <alignment vertical="center" wrapText="1"/>
    </xf>
    <xf numFmtId="0" fontId="12" fillId="2" borderId="5" xfId="0" applyFont="1" applyFill="1" applyBorder="1" applyAlignment="1">
      <alignment vertical="center" textRotation="255" wrapText="1"/>
    </xf>
    <xf numFmtId="0" fontId="12" fillId="2" borderId="12" xfId="0" applyFont="1" applyFill="1" applyBorder="1" applyAlignment="1">
      <alignment vertical="center" textRotation="255"/>
    </xf>
    <xf numFmtId="0" fontId="12" fillId="2" borderId="6" xfId="0" applyFont="1" applyFill="1" applyBorder="1" applyAlignment="1">
      <alignment vertical="center" textRotation="255"/>
    </xf>
    <xf numFmtId="0" fontId="6" fillId="2" borderId="7" xfId="0" applyFont="1" applyFill="1" applyBorder="1" applyAlignment="1">
      <alignment vertical="center" wrapText="1"/>
    </xf>
    <xf numFmtId="0" fontId="6" fillId="2" borderId="13" xfId="0" applyFont="1" applyFill="1" applyBorder="1" applyAlignment="1">
      <alignment vertical="center" wrapText="1"/>
    </xf>
    <xf numFmtId="0" fontId="6" fillId="2" borderId="16" xfId="0" applyFont="1" applyFill="1" applyBorder="1" applyAlignment="1">
      <alignment vertical="center" wrapText="1"/>
    </xf>
    <xf numFmtId="0" fontId="6" fillId="2" borderId="15" xfId="0" applyFont="1" applyFill="1" applyBorder="1" applyAlignment="1">
      <alignment vertical="center" wrapText="1"/>
    </xf>
    <xf numFmtId="0" fontId="6" fillId="2" borderId="8" xfId="0" applyFont="1" applyFill="1" applyBorder="1" applyAlignment="1">
      <alignment vertical="center" wrapText="1"/>
    </xf>
    <xf numFmtId="0" fontId="6" fillId="2" borderId="11" xfId="0" applyFont="1" applyFill="1" applyBorder="1" applyAlignment="1">
      <alignment vertical="center" wrapText="1"/>
    </xf>
    <xf numFmtId="178" fontId="5" fillId="2" borderId="1" xfId="2" applyNumberFormat="1" applyFont="1" applyFill="1" applyBorder="1" applyAlignment="1">
      <alignment vertical="center" wrapText="1"/>
    </xf>
    <xf numFmtId="0" fontId="19" fillId="0" borderId="0" xfId="0" applyFont="1" applyFill="1" applyAlignment="1">
      <alignment horizontal="left" vertical="center"/>
    </xf>
    <xf numFmtId="0" fontId="6" fillId="2" borderId="5" xfId="0" applyFont="1" applyFill="1" applyBorder="1" applyAlignment="1">
      <alignment vertical="center" textRotation="255" wrapText="1"/>
    </xf>
    <xf numFmtId="0" fontId="6" fillId="2" borderId="12" xfId="0" applyFont="1" applyFill="1" applyBorder="1" applyAlignment="1">
      <alignment vertical="center" textRotation="255" wrapText="1"/>
    </xf>
    <xf numFmtId="0" fontId="6" fillId="2" borderId="6" xfId="0" applyFont="1" applyFill="1" applyBorder="1" applyAlignment="1">
      <alignment vertical="center" textRotation="255" wrapText="1"/>
    </xf>
    <xf numFmtId="0" fontId="5" fillId="2" borderId="7" xfId="0" applyFont="1" applyFill="1" applyBorder="1" applyAlignment="1">
      <alignment vertical="center" wrapText="1"/>
    </xf>
    <xf numFmtId="0" fontId="5" fillId="2" borderId="13" xfId="0" applyFont="1" applyFill="1" applyBorder="1" applyAlignment="1">
      <alignment vertical="center" wrapText="1"/>
    </xf>
    <xf numFmtId="0" fontId="5" fillId="2" borderId="16" xfId="0" applyFont="1" applyFill="1" applyBorder="1" applyAlignment="1">
      <alignment vertical="center" wrapText="1"/>
    </xf>
    <xf numFmtId="0" fontId="5" fillId="2" borderId="15" xfId="0" applyFont="1" applyFill="1" applyBorder="1" applyAlignment="1">
      <alignment vertical="center" wrapText="1"/>
    </xf>
    <xf numFmtId="0" fontId="5" fillId="2" borderId="8" xfId="0" applyFont="1" applyFill="1" applyBorder="1" applyAlignment="1">
      <alignment vertical="center" wrapText="1"/>
    </xf>
    <xf numFmtId="0" fontId="5" fillId="2" borderId="11" xfId="0" applyFont="1" applyFill="1" applyBorder="1" applyAlignment="1">
      <alignment vertical="center" wrapText="1"/>
    </xf>
    <xf numFmtId="182" fontId="4" fillId="2" borderId="1" xfId="0" applyNumberFormat="1" applyFont="1" applyFill="1" applyBorder="1" applyAlignment="1">
      <alignment vertical="center"/>
    </xf>
    <xf numFmtId="0" fontId="4" fillId="2" borderId="16" xfId="0" applyFont="1" applyFill="1" applyBorder="1" applyAlignment="1">
      <alignment vertical="center" textRotation="255"/>
    </xf>
    <xf numFmtId="0" fontId="4" fillId="2" borderId="12"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6" fillId="2" borderId="4" xfId="0" applyFont="1" applyFill="1" applyBorder="1" applyAlignment="1">
      <alignment vertical="center" wrapText="1"/>
    </xf>
    <xf numFmtId="0" fontId="4" fillId="2" borderId="9" xfId="0" applyFont="1" applyFill="1" applyBorder="1" applyAlignment="1">
      <alignment vertical="center" wrapText="1"/>
    </xf>
    <xf numFmtId="0" fontId="4" fillId="2" borderId="3" xfId="0" applyFont="1" applyFill="1" applyBorder="1" applyAlignment="1">
      <alignment vertical="center" wrapText="1"/>
    </xf>
    <xf numFmtId="178" fontId="4" fillId="2" borderId="1" xfId="2" applyNumberFormat="1" applyFont="1" applyFill="1" applyBorder="1" applyAlignment="1">
      <alignment vertical="center"/>
    </xf>
    <xf numFmtId="0" fontId="6" fillId="2" borderId="9" xfId="0" applyFont="1" applyFill="1" applyBorder="1" applyAlignment="1">
      <alignment vertical="center" wrapText="1"/>
    </xf>
    <xf numFmtId="0" fontId="6" fillId="2" borderId="3" xfId="0" applyFont="1" applyFill="1" applyBorder="1" applyAlignment="1">
      <alignment vertical="center" wrapText="1"/>
    </xf>
    <xf numFmtId="38" fontId="4" fillId="2" borderId="3" xfId="2" applyFont="1" applyFill="1" applyBorder="1" applyAlignment="1">
      <alignment vertical="center" wrapText="1"/>
    </xf>
    <xf numFmtId="38" fontId="4" fillId="2" borderId="7" xfId="2" applyFont="1" applyFill="1" applyBorder="1" applyAlignment="1">
      <alignment vertical="center" wrapText="1"/>
    </xf>
    <xf numFmtId="38" fontId="4" fillId="2" borderId="13" xfId="2" applyFont="1" applyFill="1" applyBorder="1" applyAlignment="1">
      <alignment vertical="center" wrapText="1"/>
    </xf>
    <xf numFmtId="38" fontId="4" fillId="2" borderId="8" xfId="2" applyFont="1" applyFill="1" applyBorder="1" applyAlignment="1">
      <alignment vertical="center" wrapText="1"/>
    </xf>
    <xf numFmtId="38" fontId="4" fillId="2" borderId="11" xfId="2" applyFont="1" applyFill="1" applyBorder="1" applyAlignment="1">
      <alignment vertical="center" wrapText="1"/>
    </xf>
    <xf numFmtId="38" fontId="6" fillId="2" borderId="3" xfId="2" applyFont="1" applyFill="1" applyBorder="1" applyAlignment="1">
      <alignment vertical="center" wrapText="1"/>
    </xf>
    <xf numFmtId="0" fontId="5" fillId="2" borderId="16" xfId="0" applyFont="1" applyFill="1" applyBorder="1" applyAlignment="1">
      <alignment horizontal="left" vertical="center" wrapText="1"/>
    </xf>
    <xf numFmtId="0" fontId="5" fillId="2" borderId="15" xfId="0" applyFont="1" applyFill="1" applyBorder="1" applyAlignment="1">
      <alignment horizontal="left" vertical="center" wrapText="1"/>
    </xf>
    <xf numFmtId="38" fontId="5" fillId="2" borderId="5" xfId="2" applyFont="1" applyFill="1" applyBorder="1" applyAlignment="1">
      <alignment vertical="center" wrapText="1"/>
    </xf>
    <xf numFmtId="38" fontId="5" fillId="2" borderId="6" xfId="2" applyFont="1" applyFill="1" applyBorder="1" applyAlignment="1">
      <alignment vertical="center" wrapText="1"/>
    </xf>
    <xf numFmtId="38" fontId="4" fillId="2" borderId="7" xfId="2" applyFont="1" applyFill="1" applyBorder="1" applyAlignment="1">
      <alignment vertical="center" textRotation="255" wrapText="1"/>
    </xf>
    <xf numFmtId="38" fontId="4" fillId="2" borderId="13" xfId="2" applyFont="1" applyFill="1" applyBorder="1" applyAlignment="1">
      <alignment vertical="center" textRotation="255" wrapText="1"/>
    </xf>
    <xf numFmtId="38" fontId="4" fillId="2" borderId="16" xfId="2" applyFont="1" applyFill="1" applyBorder="1" applyAlignment="1">
      <alignment vertical="center" textRotation="255" wrapText="1"/>
    </xf>
    <xf numFmtId="38" fontId="4" fillId="2" borderId="15" xfId="2" applyFont="1" applyFill="1" applyBorder="1" applyAlignment="1">
      <alignment vertical="center" textRotation="255" wrapText="1"/>
    </xf>
    <xf numFmtId="38" fontId="4" fillId="2" borderId="8" xfId="2" applyFont="1" applyFill="1" applyBorder="1" applyAlignment="1">
      <alignment vertical="center" textRotation="255" wrapText="1"/>
    </xf>
    <xf numFmtId="38" fontId="4" fillId="2" borderId="11" xfId="2" applyFont="1" applyFill="1" applyBorder="1" applyAlignment="1">
      <alignment vertical="center" textRotation="255" wrapText="1"/>
    </xf>
    <xf numFmtId="49" fontId="4" fillId="2" borderId="1" xfId="0" applyNumberFormat="1" applyFont="1" applyFill="1" applyBorder="1" applyAlignment="1">
      <alignment vertical="center" wrapText="1"/>
    </xf>
    <xf numFmtId="38" fontId="4" fillId="2" borderId="7" xfId="2" applyFont="1" applyFill="1" applyBorder="1" applyAlignment="1">
      <alignment horizontal="center" vertical="center" textRotation="255" wrapText="1"/>
    </xf>
    <xf numFmtId="38" fontId="4" fillId="2" borderId="13" xfId="2" applyFont="1" applyFill="1" applyBorder="1" applyAlignment="1">
      <alignment horizontal="center" vertical="center" textRotation="255" wrapText="1"/>
    </xf>
    <xf numFmtId="38" fontId="4" fillId="2" borderId="16" xfId="2" applyFont="1" applyFill="1" applyBorder="1" applyAlignment="1">
      <alignment horizontal="center" vertical="center" textRotation="255" wrapText="1"/>
    </xf>
    <xf numFmtId="38" fontId="4" fillId="2" borderId="15" xfId="2" applyFont="1" applyFill="1" applyBorder="1" applyAlignment="1">
      <alignment horizontal="center" vertical="center" textRotation="255" wrapText="1"/>
    </xf>
    <xf numFmtId="38" fontId="4" fillId="2" borderId="8" xfId="2" applyFont="1" applyFill="1" applyBorder="1" applyAlignment="1">
      <alignment horizontal="center" vertical="center" textRotation="255" wrapText="1"/>
    </xf>
    <xf numFmtId="38" fontId="4" fillId="2" borderId="11" xfId="2" applyFont="1" applyFill="1" applyBorder="1" applyAlignment="1">
      <alignment horizontal="center" vertical="center" textRotation="255" wrapText="1"/>
    </xf>
    <xf numFmtId="49" fontId="4" fillId="2" borderId="3" xfId="0" applyNumberFormat="1" applyFont="1" applyFill="1" applyBorder="1" applyAlignment="1">
      <alignment vertical="center" wrapText="1"/>
    </xf>
    <xf numFmtId="38" fontId="5" fillId="2" borderId="7" xfId="2" applyFont="1" applyFill="1" applyBorder="1" applyAlignment="1">
      <alignment vertical="center" wrapText="1"/>
    </xf>
    <xf numFmtId="38" fontId="5" fillId="2" borderId="2" xfId="2" applyFont="1" applyFill="1" applyBorder="1" applyAlignment="1">
      <alignment vertical="center" wrapText="1"/>
    </xf>
    <xf numFmtId="38" fontId="5" fillId="2" borderId="13" xfId="2" applyFont="1" applyFill="1" applyBorder="1" applyAlignment="1">
      <alignment vertical="center" wrapText="1"/>
    </xf>
    <xf numFmtId="38" fontId="5" fillId="2" borderId="16" xfId="2" applyFont="1" applyFill="1" applyBorder="1" applyAlignment="1">
      <alignment vertical="center" wrapText="1"/>
    </xf>
    <xf numFmtId="38" fontId="5" fillId="2" borderId="0" xfId="2" applyFont="1" applyFill="1" applyBorder="1" applyAlignment="1">
      <alignment vertical="center" wrapText="1"/>
    </xf>
    <xf numFmtId="38" fontId="5" fillId="2" borderId="15" xfId="2" applyFont="1" applyFill="1" applyBorder="1" applyAlignment="1">
      <alignment vertical="center" wrapText="1"/>
    </xf>
    <xf numFmtId="38" fontId="5" fillId="2" borderId="8" xfId="2" applyFont="1" applyFill="1" applyBorder="1" applyAlignment="1">
      <alignment vertical="center" wrapText="1"/>
    </xf>
    <xf numFmtId="38" fontId="5" fillId="2" borderId="10" xfId="2" applyFont="1" applyFill="1" applyBorder="1" applyAlignment="1">
      <alignment vertical="center" wrapText="1"/>
    </xf>
    <xf numFmtId="38" fontId="5" fillId="2" borderId="11" xfId="2" applyFont="1" applyFill="1" applyBorder="1" applyAlignment="1">
      <alignment vertical="center" wrapText="1"/>
    </xf>
    <xf numFmtId="38" fontId="4" fillId="2" borderId="6" xfId="2" applyFont="1" applyFill="1" applyBorder="1" applyAlignment="1">
      <alignment vertical="center" textRotation="255"/>
    </xf>
    <xf numFmtId="38" fontId="4" fillId="2" borderId="2" xfId="2" applyFont="1" applyFill="1" applyBorder="1" applyAlignment="1">
      <alignment vertical="center" wrapText="1"/>
    </xf>
    <xf numFmtId="38" fontId="4" fillId="2" borderId="10" xfId="2" applyFont="1" applyFill="1" applyBorder="1" applyAlignment="1">
      <alignment vertical="center" wrapText="1"/>
    </xf>
    <xf numFmtId="38" fontId="4" fillId="2" borderId="7" xfId="2" applyFont="1" applyFill="1" applyBorder="1" applyAlignment="1">
      <alignment vertical="center"/>
    </xf>
    <xf numFmtId="38" fontId="4" fillId="2" borderId="13" xfId="2" applyFont="1" applyFill="1" applyBorder="1" applyAlignment="1">
      <alignment vertical="center"/>
    </xf>
    <xf numFmtId="38" fontId="4" fillId="2" borderId="8" xfId="2" applyFont="1" applyFill="1" applyBorder="1" applyAlignment="1">
      <alignment vertical="center"/>
    </xf>
    <xf numFmtId="38" fontId="4" fillId="2" borderId="11" xfId="2" applyFont="1" applyFill="1" applyBorder="1" applyAlignment="1">
      <alignment vertical="center"/>
    </xf>
    <xf numFmtId="38" fontId="11" fillId="2" borderId="7" xfId="2" applyFont="1" applyFill="1" applyBorder="1" applyAlignment="1">
      <alignment vertical="center" wrapText="1"/>
    </xf>
    <xf numFmtId="38" fontId="11" fillId="2" borderId="13" xfId="2" applyFont="1" applyFill="1" applyBorder="1" applyAlignment="1">
      <alignment vertical="center" wrapText="1"/>
    </xf>
    <xf numFmtId="38" fontId="11" fillId="2" borderId="16" xfId="2" applyFont="1" applyFill="1" applyBorder="1" applyAlignment="1">
      <alignment vertical="center" wrapText="1"/>
    </xf>
    <xf numFmtId="38" fontId="11" fillId="2" borderId="15" xfId="2" applyFont="1" applyFill="1" applyBorder="1" applyAlignment="1">
      <alignment vertical="center" wrapText="1"/>
    </xf>
    <xf numFmtId="38" fontId="11" fillId="2" borderId="8" xfId="2" applyFont="1" applyFill="1" applyBorder="1" applyAlignment="1">
      <alignment vertical="center" wrapText="1"/>
    </xf>
    <xf numFmtId="38" fontId="11" fillId="2" borderId="11" xfId="2" applyFont="1" applyFill="1" applyBorder="1" applyAlignment="1">
      <alignment vertical="center" wrapText="1"/>
    </xf>
    <xf numFmtId="38" fontId="6" fillId="2" borderId="5" xfId="2" applyFont="1" applyFill="1" applyBorder="1" applyAlignment="1">
      <alignment horizontal="center" vertical="center" wrapText="1"/>
    </xf>
    <xf numFmtId="38" fontId="6" fillId="2" borderId="6" xfId="2" applyFont="1" applyFill="1" applyBorder="1" applyAlignment="1">
      <alignment horizontal="center" vertical="center" wrapText="1"/>
    </xf>
    <xf numFmtId="38" fontId="6" fillId="2" borderId="7" xfId="2" applyFont="1" applyFill="1" applyBorder="1" applyAlignment="1">
      <alignment vertical="center" wrapText="1"/>
    </xf>
    <xf numFmtId="38" fontId="6" fillId="2" borderId="13" xfId="2" applyFont="1" applyFill="1" applyBorder="1" applyAlignment="1">
      <alignment vertical="center" wrapText="1"/>
    </xf>
    <xf numFmtId="38" fontId="6" fillId="2" borderId="8" xfId="2" applyFont="1" applyFill="1" applyBorder="1" applyAlignment="1">
      <alignment vertical="center" wrapText="1"/>
    </xf>
    <xf numFmtId="38" fontId="6" fillId="2" borderId="11" xfId="2" applyFont="1" applyFill="1" applyBorder="1" applyAlignment="1">
      <alignment vertical="center" wrapText="1"/>
    </xf>
    <xf numFmtId="38" fontId="4" fillId="2" borderId="1" xfId="3" applyFont="1" applyFill="1" applyBorder="1" applyAlignment="1">
      <alignment horizontal="center" vertical="center" textRotation="255"/>
    </xf>
    <xf numFmtId="38" fontId="4" fillId="2" borderId="1" xfId="3" applyFont="1" applyFill="1" applyBorder="1" applyAlignment="1">
      <alignment horizontal="center" vertical="center"/>
    </xf>
    <xf numFmtId="38" fontId="4" fillId="2" borderId="4" xfId="3" applyFont="1" applyFill="1" applyBorder="1" applyAlignment="1">
      <alignment horizontal="center" vertical="center"/>
    </xf>
    <xf numFmtId="0" fontId="4" fillId="2" borderId="4" xfId="0" applyFont="1" applyFill="1" applyBorder="1" applyAlignment="1">
      <alignment horizontal="center" vertical="center"/>
    </xf>
    <xf numFmtId="38" fontId="4" fillId="2" borderId="5" xfId="3" applyFont="1" applyFill="1" applyBorder="1" applyAlignment="1">
      <alignment horizontal="center" vertical="center" textRotation="255" wrapText="1"/>
    </xf>
    <xf numFmtId="38" fontId="4" fillId="2" borderId="12" xfId="3" applyFont="1" applyFill="1" applyBorder="1" applyAlignment="1">
      <alignment horizontal="center" vertical="center" textRotation="255" wrapText="1"/>
    </xf>
    <xf numFmtId="38" fontId="4" fillId="2" borderId="6" xfId="3" applyFont="1" applyFill="1" applyBorder="1" applyAlignment="1">
      <alignment horizontal="center" vertical="center" textRotation="255" wrapText="1"/>
    </xf>
    <xf numFmtId="38" fontId="4" fillId="2" borderId="7" xfId="3" applyFont="1" applyFill="1" applyBorder="1" applyAlignment="1">
      <alignment horizontal="left" vertical="center" wrapText="1"/>
    </xf>
    <xf numFmtId="38" fontId="4" fillId="2" borderId="2" xfId="3" applyFont="1" applyFill="1" applyBorder="1" applyAlignment="1">
      <alignment horizontal="left" vertical="center" wrapText="1"/>
    </xf>
    <xf numFmtId="38" fontId="4" fillId="2" borderId="13" xfId="3" applyFont="1" applyFill="1" applyBorder="1" applyAlignment="1">
      <alignment horizontal="left" vertical="center" wrapText="1"/>
    </xf>
    <xf numFmtId="38" fontId="4" fillId="2" borderId="12" xfId="2" applyFont="1" applyFill="1" applyBorder="1" applyAlignment="1">
      <alignment vertical="center" wrapText="1"/>
    </xf>
    <xf numFmtId="178" fontId="11" fillId="0" borderId="2" xfId="0" applyNumberFormat="1" applyFont="1" applyFill="1" applyBorder="1" applyAlignment="1">
      <alignment horizontal="left" vertical="center"/>
    </xf>
    <xf numFmtId="49" fontId="4" fillId="2" borderId="4" xfId="0" applyNumberFormat="1" applyFont="1" applyFill="1" applyBorder="1" applyAlignment="1">
      <alignment vertical="center"/>
    </xf>
    <xf numFmtId="49" fontId="4" fillId="2" borderId="9" xfId="0" applyNumberFormat="1" applyFont="1" applyFill="1" applyBorder="1" applyAlignment="1">
      <alignment vertical="center"/>
    </xf>
    <xf numFmtId="49" fontId="4" fillId="2" borderId="3" xfId="0" applyNumberFormat="1" applyFont="1" applyFill="1" applyBorder="1" applyAlignment="1">
      <alignment vertical="center"/>
    </xf>
    <xf numFmtId="0" fontId="4" fillId="2" borderId="6" xfId="2" applyNumberFormat="1" applyFont="1" applyFill="1" applyBorder="1" applyAlignment="1">
      <alignment vertical="center"/>
    </xf>
    <xf numFmtId="38" fontId="12" fillId="2" borderId="5" xfId="2" applyFont="1" applyFill="1" applyBorder="1" applyAlignment="1">
      <alignment horizontal="center" vertical="center" textRotation="255"/>
    </xf>
    <xf numFmtId="38" fontId="12" fillId="2" borderId="12" xfId="2" applyFont="1" applyFill="1" applyBorder="1" applyAlignment="1">
      <alignment horizontal="center" vertical="center" textRotation="255"/>
    </xf>
    <xf numFmtId="38" fontId="12" fillId="2" borderId="6" xfId="2" applyFont="1" applyFill="1" applyBorder="1" applyAlignment="1">
      <alignment horizontal="center" vertical="center" textRotation="255"/>
    </xf>
    <xf numFmtId="38" fontId="11" fillId="2" borderId="5" xfId="2" applyFont="1" applyFill="1" applyBorder="1" applyAlignment="1">
      <alignment vertical="center" wrapText="1"/>
    </xf>
    <xf numFmtId="38" fontId="11" fillId="2" borderId="6" xfId="2" applyFont="1" applyFill="1" applyBorder="1" applyAlignment="1">
      <alignment vertical="center" wrapText="1"/>
    </xf>
    <xf numFmtId="177" fontId="4" fillId="2" borderId="4" xfId="2" applyNumberFormat="1" applyFont="1" applyFill="1" applyBorder="1" applyAlignment="1">
      <alignment vertical="center" shrinkToFit="1"/>
    </xf>
    <xf numFmtId="177" fontId="4" fillId="2" borderId="9" xfId="2" applyNumberFormat="1" applyFont="1" applyFill="1" applyBorder="1" applyAlignment="1">
      <alignment vertical="center" shrinkToFit="1"/>
    </xf>
    <xf numFmtId="177" fontId="4" fillId="2" borderId="3" xfId="2" applyNumberFormat="1" applyFont="1" applyFill="1" applyBorder="1" applyAlignment="1">
      <alignment vertical="center" shrinkToFit="1"/>
    </xf>
    <xf numFmtId="177" fontId="4" fillId="2" borderId="4" xfId="2" applyNumberFormat="1" applyFont="1" applyFill="1" applyBorder="1" applyAlignment="1">
      <alignment vertical="center"/>
    </xf>
    <xf numFmtId="177" fontId="4" fillId="2" borderId="9" xfId="2" applyNumberFormat="1" applyFont="1" applyFill="1" applyBorder="1" applyAlignment="1">
      <alignment vertical="center"/>
    </xf>
    <xf numFmtId="177" fontId="4" fillId="2" borderId="3" xfId="2" applyNumberFormat="1" applyFont="1" applyFill="1" applyBorder="1" applyAlignment="1">
      <alignment vertical="center"/>
    </xf>
    <xf numFmtId="177" fontId="4" fillId="2" borderId="7" xfId="2" applyNumberFormat="1" applyFont="1" applyFill="1" applyBorder="1" applyAlignment="1">
      <alignment horizontal="left" vertical="center" wrapText="1"/>
    </xf>
    <xf numFmtId="177" fontId="4" fillId="2" borderId="2" xfId="2" applyNumberFormat="1" applyFont="1" applyFill="1" applyBorder="1" applyAlignment="1">
      <alignment horizontal="left" vertical="center" wrapText="1"/>
    </xf>
    <xf numFmtId="177" fontId="4" fillId="2" borderId="13" xfId="2" applyNumberFormat="1" applyFont="1" applyFill="1" applyBorder="1" applyAlignment="1">
      <alignment horizontal="left" vertical="center" wrapText="1"/>
    </xf>
    <xf numFmtId="177" fontId="4" fillId="2" borderId="8" xfId="2" applyNumberFormat="1" applyFont="1" applyFill="1" applyBorder="1" applyAlignment="1">
      <alignment horizontal="left" vertical="center" wrapText="1"/>
    </xf>
    <xf numFmtId="177" fontId="4" fillId="2" borderId="10" xfId="2" applyNumberFormat="1" applyFont="1" applyFill="1" applyBorder="1" applyAlignment="1">
      <alignment horizontal="left" vertical="center" wrapText="1"/>
    </xf>
    <xf numFmtId="177" fontId="4" fillId="2" borderId="11" xfId="2" applyNumberFormat="1" applyFont="1" applyFill="1" applyBorder="1" applyAlignment="1">
      <alignment horizontal="left" vertical="center" wrapText="1"/>
    </xf>
    <xf numFmtId="177" fontId="12" fillId="2" borderId="5" xfId="2" applyNumberFormat="1" applyFont="1" applyFill="1" applyBorder="1" applyAlignment="1">
      <alignment horizontal="center" vertical="center" wrapText="1"/>
    </xf>
    <xf numFmtId="177" fontId="12" fillId="2" borderId="6" xfId="2" applyNumberFormat="1" applyFont="1" applyFill="1" applyBorder="1" applyAlignment="1">
      <alignment horizontal="center" vertical="center" wrapText="1"/>
    </xf>
    <xf numFmtId="0" fontId="4" fillId="2" borderId="19" xfId="0" applyFont="1" applyFill="1" applyBorder="1" applyAlignment="1">
      <alignment vertical="center" wrapText="1"/>
    </xf>
    <xf numFmtId="177" fontId="11" fillId="2" borderId="7" xfId="2" applyNumberFormat="1" applyFont="1" applyFill="1" applyBorder="1" applyAlignment="1">
      <alignment horizontal="center" vertical="center" wrapText="1"/>
    </xf>
    <xf numFmtId="177" fontId="11" fillId="2" borderId="13" xfId="2" applyNumberFormat="1" applyFont="1" applyFill="1" applyBorder="1" applyAlignment="1">
      <alignment horizontal="center" vertical="center" wrapText="1"/>
    </xf>
    <xf numFmtId="177" fontId="11" fillId="2" borderId="8" xfId="2" applyNumberFormat="1" applyFont="1" applyFill="1" applyBorder="1" applyAlignment="1">
      <alignment horizontal="center" vertical="center" wrapText="1"/>
    </xf>
    <xf numFmtId="177" fontId="11" fillId="2" borderId="11" xfId="2" applyNumberFormat="1" applyFont="1" applyFill="1" applyBorder="1" applyAlignment="1">
      <alignment horizontal="center" vertical="center" wrapText="1"/>
    </xf>
    <xf numFmtId="177" fontId="4" fillId="2" borderId="7" xfId="2" applyNumberFormat="1" applyFont="1" applyFill="1" applyBorder="1" applyAlignment="1">
      <alignment horizontal="center" vertical="center" shrinkToFit="1"/>
    </xf>
    <xf numFmtId="177" fontId="4" fillId="2" borderId="2" xfId="2" applyNumberFormat="1" applyFont="1" applyFill="1" applyBorder="1" applyAlignment="1">
      <alignment horizontal="center" vertical="center" shrinkToFit="1"/>
    </xf>
    <xf numFmtId="177" fontId="4" fillId="2" borderId="13" xfId="2" applyNumberFormat="1" applyFont="1" applyFill="1" applyBorder="1" applyAlignment="1">
      <alignment horizontal="center" vertical="center" shrinkToFit="1"/>
    </xf>
    <xf numFmtId="177" fontId="4" fillId="2" borderId="8" xfId="2" applyNumberFormat="1" applyFont="1" applyFill="1" applyBorder="1" applyAlignment="1">
      <alignment horizontal="center" vertical="center" shrinkToFit="1"/>
    </xf>
    <xf numFmtId="177" fontId="4" fillId="2" borderId="10" xfId="2" applyNumberFormat="1" applyFont="1" applyFill="1" applyBorder="1" applyAlignment="1">
      <alignment horizontal="center" vertical="center" shrinkToFit="1"/>
    </xf>
    <xf numFmtId="177" fontId="4" fillId="2" borderId="11" xfId="2" applyNumberFormat="1" applyFont="1" applyFill="1" applyBorder="1" applyAlignment="1">
      <alignment horizontal="center" vertical="center" shrinkToFit="1"/>
    </xf>
    <xf numFmtId="177" fontId="4" fillId="2" borderId="7" xfId="2" applyNumberFormat="1" applyFont="1" applyFill="1" applyBorder="1" applyAlignment="1">
      <alignment vertical="center"/>
    </xf>
    <xf numFmtId="177" fontId="6" fillId="2" borderId="5" xfId="2" applyNumberFormat="1" applyFont="1" applyFill="1" applyBorder="1" applyAlignment="1">
      <alignment horizontal="center" vertical="center" textRotation="255"/>
    </xf>
    <xf numFmtId="177" fontId="6" fillId="2" borderId="12" xfId="2" applyNumberFormat="1" applyFont="1" applyFill="1" applyBorder="1" applyAlignment="1">
      <alignment horizontal="center" vertical="center" textRotation="255"/>
    </xf>
    <xf numFmtId="177" fontId="6" fillId="2" borderId="6" xfId="2" applyNumberFormat="1" applyFont="1" applyFill="1" applyBorder="1" applyAlignment="1">
      <alignment horizontal="center" vertical="center" textRotation="255"/>
    </xf>
    <xf numFmtId="177" fontId="4" fillId="2" borderId="5" xfId="2" applyNumberFormat="1" applyFont="1" applyFill="1" applyBorder="1" applyAlignment="1">
      <alignment horizontal="center" vertical="center" textRotation="255"/>
    </xf>
    <xf numFmtId="177" fontId="4" fillId="2" borderId="12" xfId="2" applyNumberFormat="1" applyFont="1" applyFill="1" applyBorder="1" applyAlignment="1">
      <alignment horizontal="center" vertical="center" textRotation="255"/>
    </xf>
    <xf numFmtId="177" fontId="4" fillId="2" borderId="6" xfId="2" applyNumberFormat="1" applyFont="1" applyFill="1" applyBorder="1" applyAlignment="1">
      <alignment horizontal="center" vertical="center" textRotation="255"/>
    </xf>
    <xf numFmtId="177" fontId="6" fillId="2" borderId="7" xfId="2" applyNumberFormat="1" applyFont="1" applyFill="1" applyBorder="1" applyAlignment="1">
      <alignment horizontal="center" vertical="center"/>
    </xf>
    <xf numFmtId="177" fontId="6" fillId="2" borderId="13" xfId="2" applyNumberFormat="1" applyFont="1" applyFill="1" applyBorder="1" applyAlignment="1">
      <alignment horizontal="center" vertical="center"/>
    </xf>
    <xf numFmtId="177" fontId="6" fillId="2" borderId="8" xfId="2" applyNumberFormat="1" applyFont="1" applyFill="1" applyBorder="1" applyAlignment="1">
      <alignment horizontal="center" vertical="center"/>
    </xf>
    <xf numFmtId="177" fontId="6" fillId="2" borderId="11" xfId="2" applyNumberFormat="1" applyFont="1" applyFill="1" applyBorder="1" applyAlignment="1">
      <alignment horizontal="center" vertical="center"/>
    </xf>
    <xf numFmtId="177" fontId="11" fillId="2" borderId="5" xfId="2" applyNumberFormat="1" applyFont="1" applyFill="1" applyBorder="1" applyAlignment="1">
      <alignment vertical="center" wrapText="1"/>
    </xf>
    <xf numFmtId="177" fontId="11" fillId="2" borderId="12" xfId="2" applyNumberFormat="1" applyFont="1" applyFill="1" applyBorder="1" applyAlignment="1">
      <alignment vertical="center" wrapText="1"/>
    </xf>
    <xf numFmtId="177" fontId="11" fillId="2" borderId="6" xfId="2" applyNumberFormat="1" applyFont="1" applyFill="1" applyBorder="1" applyAlignment="1">
      <alignment vertical="center" wrapText="1"/>
    </xf>
    <xf numFmtId="177" fontId="4" fillId="2" borderId="5" xfId="2" applyNumberFormat="1" applyFont="1" applyFill="1" applyBorder="1" applyAlignment="1">
      <alignment horizontal="center" vertical="center" shrinkToFit="1"/>
    </xf>
    <xf numFmtId="177" fontId="4" fillId="2" borderId="12" xfId="2" applyNumberFormat="1" applyFont="1" applyFill="1" applyBorder="1" applyAlignment="1">
      <alignment horizontal="center" vertical="center" shrinkToFit="1"/>
    </xf>
    <xf numFmtId="177" fontId="4" fillId="2" borderId="6" xfId="2" applyNumberFormat="1" applyFont="1" applyFill="1" applyBorder="1" applyAlignment="1">
      <alignment horizontal="center" vertical="center" shrinkToFit="1"/>
    </xf>
    <xf numFmtId="0" fontId="4" fillId="2" borderId="19" xfId="0" applyFont="1" applyFill="1" applyBorder="1" applyAlignment="1">
      <alignment wrapText="1"/>
    </xf>
    <xf numFmtId="38" fontId="5" fillId="2" borderId="4" xfId="2" applyFont="1" applyFill="1" applyBorder="1" applyAlignment="1">
      <alignment vertical="center"/>
    </xf>
    <xf numFmtId="38" fontId="5" fillId="2" borderId="3" xfId="2" applyFont="1" applyFill="1" applyBorder="1" applyAlignment="1">
      <alignment vertical="center"/>
    </xf>
    <xf numFmtId="0" fontId="5" fillId="2" borderId="2" xfId="0" applyFont="1" applyFill="1" applyBorder="1" applyAlignment="1">
      <alignment vertical="center" wrapText="1"/>
    </xf>
    <xf numFmtId="0" fontId="5" fillId="2" borderId="10" xfId="0" applyFont="1" applyFill="1" applyBorder="1" applyAlignment="1">
      <alignment vertical="center" wrapText="1"/>
    </xf>
    <xf numFmtId="0" fontId="5" fillId="2" borderId="7" xfId="0" applyNumberFormat="1" applyFont="1" applyFill="1" applyBorder="1" applyAlignment="1">
      <alignment vertical="center"/>
    </xf>
    <xf numFmtId="0" fontId="5" fillId="2" borderId="2" xfId="0" applyNumberFormat="1" applyFont="1" applyFill="1" applyBorder="1" applyAlignment="1">
      <alignment vertical="center"/>
    </xf>
    <xf numFmtId="0" fontId="5" fillId="2" borderId="13" xfId="0" applyNumberFormat="1" applyFont="1" applyFill="1" applyBorder="1" applyAlignment="1">
      <alignment vertical="center"/>
    </xf>
    <xf numFmtId="49" fontId="5" fillId="2" borderId="4" xfId="0" applyNumberFormat="1" applyFont="1" applyFill="1" applyBorder="1" applyAlignment="1">
      <alignment horizontal="left" vertical="center"/>
    </xf>
    <xf numFmtId="49" fontId="5" fillId="2" borderId="9" xfId="0" applyNumberFormat="1" applyFont="1" applyFill="1" applyBorder="1" applyAlignment="1">
      <alignment horizontal="left" vertical="center"/>
    </xf>
    <xf numFmtId="49" fontId="5" fillId="2" borderId="3" xfId="0" applyNumberFormat="1" applyFont="1" applyFill="1" applyBorder="1" applyAlignment="1">
      <alignment horizontal="left" vertical="center"/>
    </xf>
    <xf numFmtId="0" fontId="11" fillId="2" borderId="5" xfId="0" applyFont="1" applyFill="1" applyBorder="1" applyAlignment="1">
      <alignment vertical="center" textRotation="255" wrapText="1"/>
    </xf>
    <xf numFmtId="0" fontId="11" fillId="2" borderId="12" xfId="0" applyFont="1" applyFill="1" applyBorder="1" applyAlignment="1">
      <alignment vertical="center" textRotation="255" wrapText="1"/>
    </xf>
    <xf numFmtId="0" fontId="11" fillId="2" borderId="6" xfId="0" applyFont="1" applyFill="1" applyBorder="1" applyAlignment="1">
      <alignment vertical="center" textRotation="255" wrapText="1"/>
    </xf>
    <xf numFmtId="0" fontId="32" fillId="2" borderId="12" xfId="0" applyFont="1" applyFill="1" applyBorder="1" applyAlignment="1">
      <alignment horizontal="center" vertical="center"/>
    </xf>
    <xf numFmtId="0" fontId="32" fillId="2" borderId="6" xfId="0" applyFont="1" applyFill="1" applyBorder="1" applyAlignment="1">
      <alignment horizontal="center" vertical="center"/>
    </xf>
    <xf numFmtId="0" fontId="12" fillId="2" borderId="12" xfId="0" applyFont="1" applyFill="1" applyBorder="1" applyAlignment="1">
      <alignment vertical="center"/>
    </xf>
    <xf numFmtId="0" fontId="12" fillId="2" borderId="6" xfId="0" applyFont="1" applyFill="1" applyBorder="1" applyAlignment="1">
      <alignment vertical="center"/>
    </xf>
    <xf numFmtId="0" fontId="5" fillId="2" borderId="1" xfId="0" applyFont="1" applyFill="1" applyBorder="1" applyAlignment="1">
      <alignment vertical="center" textRotation="255" shrinkToFit="1"/>
    </xf>
    <xf numFmtId="0" fontId="5" fillId="2" borderId="5" xfId="0" applyFont="1" applyFill="1" applyBorder="1" applyAlignment="1">
      <alignment vertical="center" textRotation="255" shrinkToFit="1"/>
    </xf>
    <xf numFmtId="0" fontId="4" fillId="2" borderId="5" xfId="0" applyFont="1" applyFill="1" applyBorder="1" applyAlignment="1">
      <alignment horizontal="center" vertical="center" textRotation="255" wrapText="1" shrinkToFit="1"/>
    </xf>
    <xf numFmtId="0" fontId="4" fillId="2" borderId="12" xfId="0" applyFont="1" applyFill="1" applyBorder="1" applyAlignment="1">
      <alignment horizontal="center" vertical="center" textRotation="255" wrapText="1" shrinkToFit="1"/>
    </xf>
    <xf numFmtId="0" fontId="4" fillId="2" borderId="6" xfId="0" applyFont="1" applyFill="1" applyBorder="1" applyAlignment="1">
      <alignment horizontal="center" vertical="center" textRotation="255" wrapText="1" shrinkToFit="1"/>
    </xf>
    <xf numFmtId="0" fontId="4" fillId="2" borderId="19" xfId="0" applyFont="1" applyFill="1" applyBorder="1" applyAlignment="1">
      <alignment vertical="top" wrapText="1"/>
    </xf>
    <xf numFmtId="0" fontId="5" fillId="2" borderId="12" xfId="0" applyFont="1" applyFill="1" applyBorder="1" applyAlignment="1">
      <alignment vertical="center" textRotation="255" shrinkToFit="1"/>
    </xf>
    <xf numFmtId="0" fontId="5" fillId="2" borderId="6" xfId="0" applyFont="1" applyFill="1" applyBorder="1" applyAlignment="1">
      <alignment vertical="center" textRotation="255" shrinkToFit="1"/>
    </xf>
    <xf numFmtId="0" fontId="6" fillId="2" borderId="5" xfId="0" applyFont="1" applyFill="1" applyBorder="1" applyAlignment="1">
      <alignment horizontal="center" vertical="center" textRotation="255" shrinkToFit="1"/>
    </xf>
    <xf numFmtId="0" fontId="6" fillId="2" borderId="12" xfId="0" applyFont="1" applyFill="1" applyBorder="1" applyAlignment="1">
      <alignment horizontal="center" vertical="center" textRotation="255" shrinkToFit="1"/>
    </xf>
    <xf numFmtId="0" fontId="6" fillId="2" borderId="6" xfId="0" applyFont="1" applyFill="1" applyBorder="1" applyAlignment="1">
      <alignment horizontal="center" vertical="center" textRotation="255" shrinkToFit="1"/>
    </xf>
    <xf numFmtId="38" fontId="4" fillId="2" borderId="5" xfId="3" applyFont="1" applyFill="1" applyBorder="1" applyAlignment="1">
      <alignment horizontal="center" vertical="center" textRotation="255"/>
    </xf>
    <xf numFmtId="38" fontId="4" fillId="2" borderId="12" xfId="3" applyFont="1" applyFill="1" applyBorder="1" applyAlignment="1">
      <alignment horizontal="center" vertical="center" textRotation="255"/>
    </xf>
    <xf numFmtId="38" fontId="4" fillId="2" borderId="6" xfId="3" applyFont="1" applyFill="1" applyBorder="1" applyAlignment="1">
      <alignment horizontal="center" vertical="center" textRotation="255"/>
    </xf>
    <xf numFmtId="38" fontId="4" fillId="2" borderId="3" xfId="3" applyFont="1" applyFill="1" applyBorder="1" applyAlignment="1">
      <alignment horizontal="center" vertical="center"/>
    </xf>
    <xf numFmtId="0" fontId="4" fillId="2" borderId="3" xfId="0" applyFont="1" applyFill="1" applyBorder="1" applyAlignment="1">
      <alignment horizontal="center" vertical="center"/>
    </xf>
    <xf numFmtId="38" fontId="4" fillId="2" borderId="5" xfId="2" applyFont="1" applyFill="1" applyBorder="1" applyAlignment="1">
      <alignment horizontal="left" vertical="center" wrapText="1"/>
    </xf>
    <xf numFmtId="38" fontId="4" fillId="2" borderId="12" xfId="2" applyFont="1" applyFill="1" applyBorder="1" applyAlignment="1">
      <alignment horizontal="left" vertical="center" wrapText="1"/>
    </xf>
    <xf numFmtId="38" fontId="4" fillId="2" borderId="6" xfId="2" applyFont="1" applyFill="1" applyBorder="1" applyAlignment="1">
      <alignment horizontal="left" vertical="center" wrapText="1"/>
    </xf>
    <xf numFmtId="0" fontId="4" fillId="2" borderId="7" xfId="2" applyNumberFormat="1" applyFont="1" applyFill="1" applyBorder="1" applyAlignment="1">
      <alignment horizontal="center" vertical="center"/>
    </xf>
    <xf numFmtId="0" fontId="4" fillId="2" borderId="13" xfId="2" applyNumberFormat="1" applyFont="1" applyFill="1" applyBorder="1" applyAlignment="1">
      <alignment horizontal="center" vertical="center"/>
    </xf>
    <xf numFmtId="0" fontId="4" fillId="2" borderId="16" xfId="2" applyNumberFormat="1" applyFont="1" applyFill="1" applyBorder="1" applyAlignment="1">
      <alignment horizontal="center" vertical="center"/>
    </xf>
    <xf numFmtId="0" fontId="4" fillId="2" borderId="15" xfId="2" applyNumberFormat="1" applyFont="1" applyFill="1" applyBorder="1" applyAlignment="1">
      <alignment horizontal="center" vertical="center"/>
    </xf>
    <xf numFmtId="0" fontId="4" fillId="2" borderId="8" xfId="2" applyNumberFormat="1" applyFont="1" applyFill="1" applyBorder="1" applyAlignment="1">
      <alignment horizontal="center" vertical="center"/>
    </xf>
    <xf numFmtId="0" fontId="4" fillId="2" borderId="11" xfId="2" applyNumberFormat="1" applyFont="1" applyFill="1" applyBorder="1" applyAlignment="1">
      <alignment horizontal="center" vertical="center"/>
    </xf>
    <xf numFmtId="0" fontId="11" fillId="2" borderId="7" xfId="0" applyFont="1" applyFill="1" applyBorder="1" applyAlignment="1">
      <alignment horizontal="distributed" vertical="center" wrapText="1"/>
    </xf>
    <xf numFmtId="0" fontId="11" fillId="2" borderId="13" xfId="0" applyFont="1" applyFill="1" applyBorder="1" applyAlignment="1">
      <alignment horizontal="distributed" vertical="center" wrapText="1"/>
    </xf>
    <xf numFmtId="0" fontId="11" fillId="2" borderId="8" xfId="0" applyFont="1" applyFill="1" applyBorder="1" applyAlignment="1">
      <alignment horizontal="distributed" vertical="center" wrapText="1"/>
    </xf>
    <xf numFmtId="0" fontId="11" fillId="2" borderId="11" xfId="0" applyFont="1" applyFill="1" applyBorder="1" applyAlignment="1">
      <alignment horizontal="distributed" vertical="center" wrapText="1"/>
    </xf>
    <xf numFmtId="0" fontId="11" fillId="2" borderId="1" xfId="0" applyFont="1" applyFill="1" applyBorder="1" applyAlignment="1">
      <alignment vertical="center" textRotation="255" wrapText="1"/>
    </xf>
    <xf numFmtId="0" fontId="4" fillId="2" borderId="5" xfId="0" applyFont="1" applyFill="1" applyBorder="1" applyAlignment="1">
      <alignment vertical="center" shrinkToFit="1"/>
    </xf>
    <xf numFmtId="0" fontId="4" fillId="2" borderId="12" xfId="0" applyFont="1" applyFill="1" applyBorder="1" applyAlignment="1">
      <alignment vertical="center" shrinkToFi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6" fillId="2" borderId="7" xfId="0" applyFont="1" applyFill="1" applyBorder="1" applyAlignment="1">
      <alignment vertical="center"/>
    </xf>
    <xf numFmtId="0" fontId="6" fillId="2" borderId="13" xfId="0" applyFont="1" applyFill="1" applyBorder="1" applyAlignment="1">
      <alignment vertical="center"/>
    </xf>
    <xf numFmtId="0" fontId="6" fillId="2" borderId="8" xfId="0" applyFont="1" applyFill="1" applyBorder="1" applyAlignment="1">
      <alignment vertical="center"/>
    </xf>
    <xf numFmtId="0" fontId="6" fillId="2" borderId="11" xfId="0" applyFont="1" applyFill="1" applyBorder="1" applyAlignment="1">
      <alignment vertical="center"/>
    </xf>
    <xf numFmtId="49" fontId="5" fillId="2" borderId="7" xfId="0" applyNumberFormat="1" applyFont="1" applyFill="1" applyBorder="1" applyAlignment="1">
      <alignment vertical="center"/>
    </xf>
    <xf numFmtId="49" fontId="5" fillId="2" borderId="2" xfId="0" applyNumberFormat="1" applyFont="1" applyFill="1" applyBorder="1" applyAlignment="1">
      <alignment vertical="center"/>
    </xf>
    <xf numFmtId="49" fontId="5" fillId="2" borderId="13" xfId="0" applyNumberFormat="1" applyFont="1" applyFill="1" applyBorder="1" applyAlignment="1">
      <alignment vertical="center"/>
    </xf>
    <xf numFmtId="0" fontId="4" fillId="2" borderId="7"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7" xfId="0" applyFont="1" applyFill="1" applyBorder="1" applyAlignment="1">
      <alignment vertical="center" wrapText="1"/>
    </xf>
    <xf numFmtId="0" fontId="4" fillId="2" borderId="2" xfId="0" applyFont="1" applyFill="1" applyBorder="1" applyAlignment="1">
      <alignment vertical="center" wrapText="1"/>
    </xf>
    <xf numFmtId="0" fontId="4" fillId="2" borderId="13" xfId="0" applyFont="1" applyFill="1" applyBorder="1" applyAlignment="1">
      <alignment vertical="center" wrapText="1"/>
    </xf>
    <xf numFmtId="0" fontId="4" fillId="2" borderId="8" xfId="0" applyFont="1" applyFill="1" applyBorder="1" applyAlignment="1">
      <alignment vertical="center"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12" fillId="2" borderId="12" xfId="0" applyFont="1" applyFill="1" applyBorder="1" applyAlignment="1">
      <alignment vertical="center" textRotation="255" wrapText="1"/>
    </xf>
    <xf numFmtId="0" fontId="12" fillId="2" borderId="6" xfId="0" applyFont="1" applyFill="1" applyBorder="1" applyAlignment="1">
      <alignment vertical="center" textRotation="255" wrapText="1"/>
    </xf>
    <xf numFmtId="0" fontId="4" fillId="2" borderId="16" xfId="0" applyFont="1" applyFill="1" applyBorder="1" applyAlignment="1">
      <alignment vertical="center" wrapText="1"/>
    </xf>
    <xf numFmtId="0" fontId="4" fillId="2" borderId="15" xfId="0" applyFont="1" applyFill="1" applyBorder="1" applyAlignment="1">
      <alignment vertical="center" wrapText="1"/>
    </xf>
    <xf numFmtId="49" fontId="4" fillId="2" borderId="18" xfId="0" applyNumberFormat="1" applyFont="1" applyFill="1" applyBorder="1" applyAlignment="1">
      <alignment vertical="center" wrapText="1"/>
    </xf>
    <xf numFmtId="49" fontId="4" fillId="2" borderId="14" xfId="0" applyNumberFormat="1" applyFont="1" applyFill="1" applyBorder="1" applyAlignment="1">
      <alignment vertical="center" wrapText="1"/>
    </xf>
    <xf numFmtId="0" fontId="4" fillId="2" borderId="4" xfId="0" applyFont="1" applyFill="1" applyBorder="1" applyAlignment="1">
      <alignment horizontal="left" vertical="center" shrinkToFit="1"/>
    </xf>
    <xf numFmtId="0" fontId="4" fillId="2" borderId="9" xfId="0" applyFont="1" applyFill="1" applyBorder="1" applyAlignment="1">
      <alignment horizontal="left" vertical="center" shrinkToFit="1"/>
    </xf>
    <xf numFmtId="0" fontId="4" fillId="2" borderId="3" xfId="0" applyFont="1" applyFill="1" applyBorder="1" applyAlignment="1">
      <alignment horizontal="left" vertical="center" shrinkToFit="1"/>
    </xf>
    <xf numFmtId="0" fontId="4" fillId="2" borderId="1" xfId="0" applyFont="1" applyFill="1" applyBorder="1" applyAlignment="1">
      <alignment horizontal="center" vertical="center" wrapText="1"/>
    </xf>
    <xf numFmtId="0" fontId="6" fillId="2" borderId="7" xfId="0" applyFont="1" applyFill="1" applyBorder="1" applyAlignment="1">
      <alignment vertical="center" textRotation="255"/>
    </xf>
    <xf numFmtId="0" fontId="11" fillId="2" borderId="16" xfId="0" applyFont="1" applyFill="1" applyBorder="1" applyAlignment="1">
      <alignment horizontal="distributed" vertical="center" wrapText="1"/>
    </xf>
    <xf numFmtId="0" fontId="11" fillId="2" borderId="15" xfId="0" applyFont="1" applyFill="1" applyBorder="1" applyAlignment="1">
      <alignment horizontal="distributed" vertical="center" wrapText="1"/>
    </xf>
    <xf numFmtId="0" fontId="11" fillId="2" borderId="4" xfId="0" applyFont="1" applyFill="1" applyBorder="1" applyAlignment="1">
      <alignment vertical="center" wrapText="1"/>
    </xf>
    <xf numFmtId="0" fontId="11" fillId="2" borderId="9" xfId="0" applyFont="1" applyFill="1" applyBorder="1" applyAlignment="1">
      <alignment vertical="center" wrapText="1"/>
    </xf>
    <xf numFmtId="0" fontId="11" fillId="2" borderId="3" xfId="0" applyFont="1" applyFill="1" applyBorder="1" applyAlignment="1">
      <alignment vertical="center" wrapText="1"/>
    </xf>
    <xf numFmtId="0" fontId="5" fillId="2" borderId="4" xfId="0" applyNumberFormat="1" applyFont="1" applyFill="1" applyBorder="1" applyAlignment="1">
      <alignment vertical="center"/>
    </xf>
    <xf numFmtId="0" fontId="5" fillId="2" borderId="9" xfId="0" applyNumberFormat="1" applyFont="1" applyFill="1" applyBorder="1" applyAlignment="1">
      <alignment vertical="center"/>
    </xf>
    <xf numFmtId="0" fontId="5" fillId="2" borderId="3" xfId="0" applyNumberFormat="1" applyFont="1" applyFill="1" applyBorder="1" applyAlignment="1">
      <alignment vertical="center"/>
    </xf>
    <xf numFmtId="0" fontId="31" fillId="2" borderId="12" xfId="0" applyFont="1" applyFill="1" applyBorder="1" applyAlignment="1">
      <alignment horizontal="center" vertical="center"/>
    </xf>
    <xf numFmtId="0" fontId="31" fillId="2" borderId="6" xfId="0" applyFont="1" applyFill="1" applyBorder="1" applyAlignment="1">
      <alignment horizontal="center" vertical="center"/>
    </xf>
    <xf numFmtId="0" fontId="12" fillId="2" borderId="5" xfId="0" applyFont="1" applyFill="1" applyBorder="1" applyAlignment="1">
      <alignment vertical="center" wrapText="1"/>
    </xf>
    <xf numFmtId="0" fontId="5" fillId="2" borderId="4" xfId="0" applyNumberFormat="1" applyFont="1" applyFill="1" applyBorder="1" applyAlignment="1">
      <alignment horizontal="left" vertical="center"/>
    </xf>
    <xf numFmtId="0" fontId="5" fillId="2" borderId="9" xfId="0" applyNumberFormat="1" applyFont="1" applyFill="1" applyBorder="1" applyAlignment="1">
      <alignment horizontal="left" vertical="center"/>
    </xf>
    <xf numFmtId="0" fontId="5" fillId="2" borderId="3" xfId="0" applyNumberFormat="1" applyFont="1" applyFill="1" applyBorder="1" applyAlignment="1">
      <alignment horizontal="left" vertical="center"/>
    </xf>
    <xf numFmtId="0" fontId="5" fillId="2" borderId="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4" fillId="2" borderId="1" xfId="0" applyFont="1" applyFill="1" applyBorder="1" applyAlignment="1"/>
    <xf numFmtId="0" fontId="4" fillId="2" borderId="4" xfId="0" applyFont="1" applyFill="1" applyBorder="1" applyAlignment="1"/>
    <xf numFmtId="0" fontId="4" fillId="2" borderId="6" xfId="0" applyFont="1" applyFill="1" applyBorder="1" applyAlignment="1"/>
    <xf numFmtId="0" fontId="4" fillId="2" borderId="8" xfId="0" applyFont="1" applyFill="1" applyBorder="1" applyAlignment="1"/>
    <xf numFmtId="0" fontId="4" fillId="2" borderId="5" xfId="0" applyFont="1" applyFill="1" applyBorder="1" applyAlignment="1"/>
    <xf numFmtId="0" fontId="4" fillId="2" borderId="9" xfId="0" applyFont="1" applyFill="1" applyBorder="1" applyAlignment="1"/>
    <xf numFmtId="0" fontId="11" fillId="2" borderId="6" xfId="0" applyFont="1" applyFill="1" applyBorder="1" applyAlignment="1">
      <alignment vertical="top" textRotation="255" wrapText="1"/>
    </xf>
    <xf numFmtId="0" fontId="11" fillId="2" borderId="1" xfId="0" applyFont="1" applyFill="1" applyBorder="1" applyAlignment="1">
      <alignment vertical="top" textRotation="255" wrapText="1"/>
    </xf>
    <xf numFmtId="0" fontId="4" fillId="2" borderId="6" xfId="0" applyFont="1" applyFill="1" applyBorder="1" applyAlignment="1">
      <alignment textRotation="255"/>
    </xf>
    <xf numFmtId="0" fontId="4" fillId="2" borderId="7" xfId="0" applyFont="1" applyFill="1" applyBorder="1" applyAlignment="1"/>
    <xf numFmtId="0" fontId="6" fillId="2" borderId="7"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4" fillId="2" borderId="3" xfId="0" applyFont="1" applyFill="1" applyBorder="1" applyAlignment="1"/>
    <xf numFmtId="38" fontId="6" fillId="2" borderId="1" xfId="2" applyFont="1" applyFill="1" applyBorder="1" applyAlignment="1">
      <alignment horizontal="left" vertical="center" wrapText="1"/>
    </xf>
    <xf numFmtId="38" fontId="11" fillId="2" borderId="1" xfId="2" applyFont="1" applyFill="1" applyBorder="1" applyAlignment="1">
      <alignment horizontal="left" vertical="center" wrapText="1"/>
    </xf>
    <xf numFmtId="0" fontId="4" fillId="2" borderId="5" xfId="2" applyNumberFormat="1" applyFont="1" applyFill="1" applyBorder="1" applyAlignment="1">
      <alignment horizontal="center" vertical="center"/>
    </xf>
    <xf numFmtId="0" fontId="4" fillId="2" borderId="12" xfId="2" applyNumberFormat="1" applyFont="1" applyFill="1" applyBorder="1" applyAlignment="1">
      <alignment horizontal="center" vertical="center"/>
    </xf>
    <xf numFmtId="38" fontId="11" fillId="2" borderId="1" xfId="2" applyFont="1" applyFill="1" applyBorder="1" applyAlignment="1">
      <alignment horizontal="left" vertical="center"/>
    </xf>
    <xf numFmtId="38" fontId="6" fillId="2" borderId="1" xfId="2" applyFont="1" applyFill="1" applyBorder="1" applyAlignment="1">
      <alignment horizontal="left" vertical="center"/>
    </xf>
    <xf numFmtId="0" fontId="4" fillId="2" borderId="4" xfId="0" applyFont="1" applyFill="1" applyBorder="1"/>
    <xf numFmtId="0" fontId="4" fillId="2" borderId="9" xfId="0" applyFont="1" applyFill="1" applyBorder="1"/>
    <xf numFmtId="0" fontId="4" fillId="2" borderId="3" xfId="0" applyFont="1" applyFill="1" applyBorder="1"/>
    <xf numFmtId="0" fontId="4" fillId="2" borderId="2" xfId="0" applyFont="1" applyFill="1" applyBorder="1" applyAlignment="1"/>
    <xf numFmtId="0" fontId="4" fillId="2" borderId="13" xfId="0" applyFont="1" applyFill="1" applyBorder="1" applyAlignment="1"/>
    <xf numFmtId="0" fontId="4" fillId="2" borderId="13" xfId="0" applyFont="1" applyFill="1" applyBorder="1" applyAlignment="1">
      <alignment vertical="center"/>
    </xf>
    <xf numFmtId="0" fontId="4" fillId="2" borderId="8" xfId="0" applyFont="1" applyFill="1" applyBorder="1" applyAlignment="1">
      <alignment vertical="center"/>
    </xf>
    <xf numFmtId="0" fontId="4" fillId="2" borderId="11" xfId="0" applyFont="1" applyFill="1" applyBorder="1" applyAlignment="1">
      <alignment vertical="center"/>
    </xf>
    <xf numFmtId="0" fontId="12" fillId="2" borderId="5" xfId="0" applyFont="1" applyFill="1" applyBorder="1" applyAlignment="1">
      <alignment vertical="top" wrapText="1"/>
    </xf>
    <xf numFmtId="0" fontId="12" fillId="2" borderId="12" xfId="0" applyFont="1" applyFill="1" applyBorder="1" applyAlignment="1"/>
    <xf numFmtId="0" fontId="12" fillId="2" borderId="6" xfId="0" applyFont="1" applyFill="1" applyBorder="1" applyAlignment="1"/>
    <xf numFmtId="0" fontId="5" fillId="2" borderId="1" xfId="0" applyFont="1" applyFill="1" applyBorder="1" applyAlignment="1">
      <alignment wrapText="1"/>
    </xf>
    <xf numFmtId="182" fontId="4" fillId="2" borderId="1" xfId="0" applyNumberFormat="1" applyFont="1" applyFill="1" applyBorder="1" applyAlignment="1"/>
    <xf numFmtId="0" fontId="4" fillId="2" borderId="1" xfId="0" applyFont="1" applyFill="1" applyBorder="1" applyAlignment="1">
      <alignment vertical="top" textRotation="255" shrinkToFit="1"/>
    </xf>
    <xf numFmtId="0" fontId="4" fillId="2" borderId="5" xfId="0" applyFont="1" applyFill="1" applyBorder="1" applyAlignment="1">
      <alignment horizontal="center" vertical="top" textRotation="255" shrinkToFit="1"/>
    </xf>
    <xf numFmtId="0" fontId="4" fillId="2" borderId="12" xfId="0" applyFont="1" applyFill="1" applyBorder="1" applyAlignment="1">
      <alignment horizontal="center" vertical="top" textRotation="255" shrinkToFit="1"/>
    </xf>
    <xf numFmtId="0" fontId="4" fillId="2" borderId="6" xfId="0" applyFont="1" applyFill="1" applyBorder="1" applyAlignment="1">
      <alignment horizontal="center" vertical="top" textRotation="255" shrinkToFit="1"/>
    </xf>
    <xf numFmtId="0" fontId="6" fillId="2" borderId="4" xfId="0" applyFont="1" applyFill="1" applyBorder="1" applyAlignment="1">
      <alignment vertical="top" wrapText="1"/>
    </xf>
    <xf numFmtId="0" fontId="6" fillId="2" borderId="9" xfId="0" applyFont="1" applyFill="1" applyBorder="1" applyAlignment="1">
      <alignment vertical="top" wrapText="1"/>
    </xf>
    <xf numFmtId="0" fontId="6" fillId="2" borderId="3" xfId="0" applyFont="1" applyFill="1" applyBorder="1" applyAlignment="1">
      <alignment vertical="top" wrapText="1"/>
    </xf>
    <xf numFmtId="0" fontId="4" fillId="2" borderId="9" xfId="0" applyFont="1" applyFill="1" applyBorder="1" applyAlignment="1">
      <alignment vertical="top" wrapText="1"/>
    </xf>
    <xf numFmtId="0" fontId="4" fillId="2" borderId="3" xfId="0" applyFont="1" applyFill="1" applyBorder="1" applyAlignment="1">
      <alignment vertical="top" wrapText="1"/>
    </xf>
    <xf numFmtId="0" fontId="4" fillId="2" borderId="1" xfId="0" applyFont="1" applyFill="1" applyBorder="1"/>
    <xf numFmtId="0" fontId="4" fillId="2" borderId="7" xfId="2" applyNumberFormat="1" applyFont="1" applyFill="1" applyBorder="1" applyAlignment="1">
      <alignment vertical="center"/>
    </xf>
    <xf numFmtId="0" fontId="4" fillId="2" borderId="13" xfId="2" applyNumberFormat="1" applyFont="1" applyFill="1" applyBorder="1" applyAlignment="1">
      <alignment vertical="center"/>
    </xf>
    <xf numFmtId="0" fontId="4" fillId="2" borderId="16" xfId="2" applyNumberFormat="1" applyFont="1" applyFill="1" applyBorder="1" applyAlignment="1">
      <alignment vertical="center"/>
    </xf>
    <xf numFmtId="0" fontId="4" fillId="2" borderId="15" xfId="2" applyNumberFormat="1" applyFont="1" applyFill="1" applyBorder="1" applyAlignment="1">
      <alignment vertical="center"/>
    </xf>
    <xf numFmtId="0" fontId="4" fillId="2" borderId="8" xfId="2" applyNumberFormat="1" applyFont="1" applyFill="1" applyBorder="1" applyAlignment="1">
      <alignment vertical="center"/>
    </xf>
    <xf numFmtId="0" fontId="4" fillId="2" borderId="11" xfId="2" applyNumberFormat="1" applyFont="1" applyFill="1" applyBorder="1" applyAlignment="1">
      <alignment vertical="center"/>
    </xf>
    <xf numFmtId="0" fontId="4" fillId="2" borderId="12" xfId="0" applyFont="1" applyFill="1" applyBorder="1" applyAlignment="1">
      <alignment vertical="center"/>
    </xf>
    <xf numFmtId="0" fontId="4" fillId="2" borderId="4" xfId="0" applyFont="1" applyFill="1" applyBorder="1" applyAlignment="1">
      <alignment vertical="top" wrapText="1"/>
    </xf>
    <xf numFmtId="0" fontId="5" fillId="2" borderId="9" xfId="0" applyFont="1" applyFill="1" applyBorder="1" applyAlignment="1">
      <alignment vertical="center"/>
    </xf>
    <xf numFmtId="38" fontId="5" fillId="2" borderId="7" xfId="2" applyFont="1" applyFill="1" applyBorder="1" applyAlignment="1">
      <alignment horizontal="center" vertical="center" textRotation="255" wrapText="1"/>
    </xf>
    <xf numFmtId="38" fontId="5" fillId="2" borderId="13" xfId="2" applyFont="1" applyFill="1" applyBorder="1" applyAlignment="1">
      <alignment horizontal="center" vertical="center" textRotation="255" wrapText="1"/>
    </xf>
    <xf numFmtId="38" fontId="5" fillId="2" borderId="16" xfId="2" applyFont="1" applyFill="1" applyBorder="1" applyAlignment="1">
      <alignment horizontal="center" vertical="center" textRotation="255" wrapText="1"/>
    </xf>
    <xf numFmtId="38" fontId="5" fillId="2" borderId="15" xfId="2" applyFont="1" applyFill="1" applyBorder="1" applyAlignment="1">
      <alignment horizontal="center" vertical="center" textRotation="255" wrapText="1"/>
    </xf>
    <xf numFmtId="38" fontId="5" fillId="2" borderId="8" xfId="2" applyFont="1" applyFill="1" applyBorder="1" applyAlignment="1">
      <alignment horizontal="center" vertical="center" textRotation="255" wrapText="1"/>
    </xf>
    <xf numFmtId="38" fontId="5" fillId="2" borderId="11" xfId="2" applyFont="1" applyFill="1" applyBorder="1" applyAlignment="1">
      <alignment horizontal="center" vertical="center" textRotation="255" wrapText="1"/>
    </xf>
    <xf numFmtId="38" fontId="4" fillId="2" borderId="9" xfId="3" applyFont="1" applyFill="1" applyBorder="1" applyAlignment="1">
      <alignment horizontal="left" vertical="center" wrapText="1"/>
    </xf>
    <xf numFmtId="38" fontId="4" fillId="2" borderId="3" xfId="3" applyFont="1" applyFill="1" applyBorder="1" applyAlignment="1">
      <alignment horizontal="left" vertical="center" wrapText="1"/>
    </xf>
    <xf numFmtId="38" fontId="6" fillId="2" borderId="1" xfId="3" applyFont="1" applyFill="1" applyBorder="1" applyAlignment="1">
      <alignment horizontal="center" vertical="center" textRotation="255"/>
    </xf>
    <xf numFmtId="0" fontId="4" fillId="2" borderId="16" xfId="0" applyFont="1" applyFill="1" applyBorder="1" applyAlignment="1">
      <alignment vertical="center"/>
    </xf>
    <xf numFmtId="0" fontId="4" fillId="2" borderId="15" xfId="0" applyFont="1" applyFill="1" applyBorder="1" applyAlignment="1">
      <alignment vertical="center"/>
    </xf>
    <xf numFmtId="0" fontId="4" fillId="2" borderId="19" xfId="0" applyFont="1" applyFill="1" applyBorder="1" applyAlignment="1">
      <alignment vertical="center"/>
    </xf>
    <xf numFmtId="0" fontId="6" fillId="2" borderId="1" xfId="0" applyFont="1" applyFill="1" applyBorder="1" applyAlignment="1">
      <alignment horizontal="center" vertical="center" textRotation="255" wrapText="1"/>
    </xf>
    <xf numFmtId="0" fontId="6" fillId="2" borderId="1" xfId="0" applyFont="1" applyFill="1" applyBorder="1" applyAlignment="1">
      <alignment vertical="center" wrapText="1"/>
    </xf>
    <xf numFmtId="0" fontId="4" fillId="2" borderId="5"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4" xfId="0" applyFont="1" applyFill="1" applyBorder="1" applyAlignment="1">
      <alignment horizontal="left" vertical="center"/>
    </xf>
    <xf numFmtId="0" fontId="4" fillId="2" borderId="9" xfId="0" applyFont="1" applyFill="1" applyBorder="1" applyAlignment="1">
      <alignment horizontal="left" vertical="center"/>
    </xf>
    <xf numFmtId="0" fontId="4" fillId="2" borderId="4" xfId="0" applyFont="1" applyFill="1" applyBorder="1" applyAlignment="1">
      <alignment horizontal="center" vertical="center" wrapText="1"/>
    </xf>
    <xf numFmtId="0" fontId="4" fillId="2" borderId="5" xfId="0" applyFont="1" applyFill="1" applyBorder="1" applyAlignment="1">
      <alignment vertical="center" wrapText="1"/>
    </xf>
    <xf numFmtId="0" fontId="4" fillId="2" borderId="6" xfId="0" applyFont="1" applyFill="1" applyBorder="1" applyAlignment="1">
      <alignment vertical="center" wrapText="1"/>
    </xf>
    <xf numFmtId="0" fontId="4" fillId="2" borderId="8" xfId="0" applyFont="1" applyFill="1" applyBorder="1" applyAlignment="1">
      <alignment vertical="center" textRotation="255"/>
    </xf>
    <xf numFmtId="0" fontId="4" fillId="2" borderId="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 xfId="0" applyNumberFormat="1" applyFont="1" applyFill="1" applyBorder="1" applyAlignment="1">
      <alignment horizontal="center" vertical="center"/>
    </xf>
    <xf numFmtId="0" fontId="4" fillId="2" borderId="3" xfId="0" applyFont="1" applyFill="1" applyBorder="1" applyAlignment="1">
      <alignment horizontal="left" vertical="center"/>
    </xf>
    <xf numFmtId="0" fontId="4" fillId="2" borderId="1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textRotation="255"/>
    </xf>
    <xf numFmtId="0" fontId="4" fillId="2" borderId="16"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 xfId="0" applyFont="1" applyFill="1" applyBorder="1" applyAlignment="1">
      <alignment horizontal="center" vertical="center" textRotation="255" wrapText="1"/>
    </xf>
    <xf numFmtId="0" fontId="4" fillId="2" borderId="12" xfId="0" applyFont="1" applyFill="1" applyBorder="1" applyAlignment="1">
      <alignment vertical="center" wrapText="1"/>
    </xf>
    <xf numFmtId="0" fontId="4" fillId="2" borderId="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 xfId="0" applyFont="1" applyFill="1" applyBorder="1" applyAlignment="1">
      <alignment horizontal="center" vertical="center" textRotation="255"/>
    </xf>
    <xf numFmtId="0" fontId="5" fillId="2" borderId="5" xfId="0" applyFont="1" applyFill="1" applyBorder="1" applyAlignment="1">
      <alignment horizontal="center" vertical="center" textRotation="255"/>
    </xf>
    <xf numFmtId="0" fontId="5" fillId="2" borderId="12" xfId="0" applyFont="1" applyFill="1" applyBorder="1" applyAlignment="1">
      <alignment horizontal="center" vertical="center" textRotation="255"/>
    </xf>
    <xf numFmtId="0" fontId="5" fillId="2" borderId="6" xfId="0" applyFont="1" applyFill="1" applyBorder="1" applyAlignment="1">
      <alignment horizontal="center" vertical="center" textRotation="255"/>
    </xf>
    <xf numFmtId="0" fontId="4" fillId="2" borderId="2" xfId="0" applyFont="1" applyFill="1" applyBorder="1" applyAlignment="1">
      <alignment vertical="center"/>
    </xf>
    <xf numFmtId="0" fontId="4" fillId="2" borderId="9" xfId="0" applyFont="1" applyFill="1" applyBorder="1" applyAlignment="1">
      <alignment horizontal="center" vertical="center"/>
    </xf>
    <xf numFmtId="0" fontId="6" fillId="2" borderId="4" xfId="0" applyFont="1" applyFill="1" applyBorder="1" applyAlignment="1">
      <alignment vertical="center" shrinkToFit="1"/>
    </xf>
    <xf numFmtId="0" fontId="6" fillId="2" borderId="9" xfId="0" applyFont="1" applyFill="1" applyBorder="1" applyAlignment="1">
      <alignment vertical="center" shrinkToFit="1"/>
    </xf>
    <xf numFmtId="0" fontId="6" fillId="2" borderId="3" xfId="0" applyFont="1" applyFill="1" applyBorder="1" applyAlignment="1">
      <alignment vertical="center" shrinkToFit="1"/>
    </xf>
    <xf numFmtId="0" fontId="6" fillId="2" borderId="5" xfId="0" applyFont="1" applyFill="1" applyBorder="1" applyAlignment="1">
      <alignment vertical="center" wrapText="1"/>
    </xf>
    <xf numFmtId="0" fontId="6" fillId="2" borderId="6" xfId="0" applyFont="1" applyFill="1" applyBorder="1" applyAlignment="1">
      <alignment vertical="center" wrapText="1"/>
    </xf>
    <xf numFmtId="0" fontId="4" fillId="2" borderId="4" xfId="0" applyFont="1" applyFill="1" applyBorder="1" applyAlignment="1">
      <alignment vertical="center" wrapText="1"/>
    </xf>
    <xf numFmtId="49" fontId="5" fillId="2" borderId="1" xfId="6" applyNumberFormat="1" applyFont="1" applyFill="1" applyBorder="1" applyAlignment="1" applyProtection="1">
      <alignment horizontal="center" vertical="center" textRotation="255"/>
    </xf>
    <xf numFmtId="0" fontId="11" fillId="2" borderId="1" xfId="0" applyFont="1" applyFill="1" applyBorder="1" applyAlignment="1">
      <alignment vertical="center" textRotation="255"/>
    </xf>
    <xf numFmtId="49" fontId="5" fillId="2" borderId="1" xfId="6" applyNumberFormat="1" applyFont="1" applyFill="1" applyBorder="1" applyAlignment="1" applyProtection="1">
      <alignment vertical="center"/>
    </xf>
    <xf numFmtId="0" fontId="5" fillId="2" borderId="1" xfId="0" applyFont="1" applyFill="1" applyBorder="1" applyAlignment="1">
      <alignment horizontal="center" vertical="center" textRotation="255"/>
    </xf>
    <xf numFmtId="49" fontId="5" fillId="2" borderId="1" xfId="6" applyNumberFormat="1" applyFont="1" applyFill="1" applyBorder="1" applyAlignment="1" applyProtection="1">
      <alignment horizontal="center" vertical="center"/>
    </xf>
    <xf numFmtId="49" fontId="5" fillId="2" borderId="1" xfId="6" applyNumberFormat="1" applyFont="1" applyFill="1" applyBorder="1" applyAlignment="1" applyProtection="1">
      <alignment horizontal="center" vertical="center" wrapText="1"/>
    </xf>
    <xf numFmtId="49" fontId="5" fillId="2" borderId="16" xfId="6" applyNumberFormat="1" applyFont="1" applyFill="1" applyBorder="1" applyAlignment="1" applyProtection="1">
      <alignment horizontal="center" vertical="center"/>
    </xf>
    <xf numFmtId="49" fontId="5" fillId="2" borderId="0" xfId="6" applyNumberFormat="1" applyFont="1" applyFill="1" applyBorder="1" applyAlignment="1" applyProtection="1">
      <alignment horizontal="center" vertical="center"/>
    </xf>
    <xf numFmtId="49" fontId="5" fillId="2" borderId="15" xfId="6" applyNumberFormat="1" applyFont="1" applyFill="1" applyBorder="1" applyAlignment="1" applyProtection="1">
      <alignment horizontal="center" vertical="center"/>
    </xf>
    <xf numFmtId="49" fontId="5" fillId="2" borderId="8" xfId="6" applyNumberFormat="1" applyFont="1" applyFill="1" applyBorder="1" applyAlignment="1" applyProtection="1">
      <alignment horizontal="center" vertical="center"/>
    </xf>
    <xf numFmtId="49" fontId="5" fillId="2" borderId="10" xfId="6" applyNumberFormat="1" applyFont="1" applyFill="1" applyBorder="1" applyAlignment="1" applyProtection="1">
      <alignment horizontal="center" vertical="center"/>
    </xf>
    <xf numFmtId="49" fontId="5" fillId="2" borderId="11" xfId="6" applyNumberFormat="1" applyFont="1" applyFill="1" applyBorder="1" applyAlignment="1" applyProtection="1">
      <alignment horizontal="center" vertical="center"/>
    </xf>
    <xf numFmtId="49" fontId="5" fillId="2" borderId="4" xfId="6" applyNumberFormat="1" applyFont="1" applyFill="1" applyBorder="1" applyAlignment="1" applyProtection="1">
      <alignment vertical="center"/>
    </xf>
    <xf numFmtId="49" fontId="5" fillId="2" borderId="9" xfId="6" applyNumberFormat="1" applyFont="1" applyFill="1" applyBorder="1" applyAlignment="1" applyProtection="1">
      <alignment vertical="center"/>
    </xf>
    <xf numFmtId="49" fontId="5" fillId="2" borderId="3" xfId="6" applyNumberFormat="1" applyFont="1" applyFill="1" applyBorder="1" applyAlignment="1" applyProtection="1">
      <alignment vertical="center"/>
    </xf>
    <xf numFmtId="49" fontId="5" fillId="2" borderId="4" xfId="6" applyNumberFormat="1" applyFont="1" applyFill="1" applyBorder="1" applyAlignment="1" applyProtection="1">
      <alignment horizontal="left" vertical="center"/>
    </xf>
    <xf numFmtId="49" fontId="5" fillId="2" borderId="9" xfId="6" applyNumberFormat="1" applyFont="1" applyFill="1" applyBorder="1" applyAlignment="1" applyProtection="1">
      <alignment horizontal="left" vertical="center"/>
    </xf>
    <xf numFmtId="49" fontId="5" fillId="2" borderId="3" xfId="6" applyNumberFormat="1" applyFont="1" applyFill="1" applyBorder="1" applyAlignment="1" applyProtection="1">
      <alignment horizontal="left" vertical="center"/>
    </xf>
    <xf numFmtId="49" fontId="5" fillId="2" borderId="1" xfId="6" applyNumberFormat="1" applyFont="1" applyFill="1" applyBorder="1" applyAlignment="1" applyProtection="1">
      <alignment horizontal="left" vertical="center"/>
    </xf>
    <xf numFmtId="49" fontId="5" fillId="2" borderId="7" xfId="6" applyNumberFormat="1" applyFont="1" applyFill="1" applyBorder="1" applyAlignment="1" applyProtection="1">
      <alignment horizontal="center" vertical="center" wrapText="1"/>
    </xf>
    <xf numFmtId="49" fontId="5" fillId="2" borderId="13" xfId="6" applyNumberFormat="1" applyFont="1" applyFill="1" applyBorder="1" applyAlignment="1" applyProtection="1">
      <alignment horizontal="center" vertical="center"/>
    </xf>
    <xf numFmtId="0" fontId="5" fillId="2" borderId="1" xfId="0" applyFont="1" applyFill="1" applyBorder="1" applyAlignment="1">
      <alignment vertical="center" textRotation="255" wrapText="1"/>
    </xf>
    <xf numFmtId="49" fontId="5" fillId="2" borderId="5" xfId="6" applyNumberFormat="1" applyFont="1" applyFill="1" applyBorder="1" applyAlignment="1" applyProtection="1">
      <alignment horizontal="center" vertical="center" textRotation="255"/>
    </xf>
    <xf numFmtId="49" fontId="5" fillId="2" borderId="12" xfId="6" applyNumberFormat="1" applyFont="1" applyFill="1" applyBorder="1" applyAlignment="1" applyProtection="1">
      <alignment horizontal="center" vertical="center" textRotation="255"/>
    </xf>
    <xf numFmtId="49" fontId="5" fillId="2" borderId="6" xfId="6" applyNumberFormat="1" applyFont="1" applyFill="1" applyBorder="1" applyAlignment="1" applyProtection="1">
      <alignment horizontal="center" vertical="center" textRotation="255"/>
    </xf>
    <xf numFmtId="0" fontId="6" fillId="2" borderId="1" xfId="0" applyFont="1" applyFill="1" applyBorder="1" applyAlignment="1">
      <alignment vertical="center" textRotation="255"/>
    </xf>
    <xf numFmtId="49" fontId="5" fillId="2" borderId="1" xfId="6" applyNumberFormat="1" applyFont="1" applyFill="1" applyBorder="1" applyAlignment="1" applyProtection="1">
      <alignment horizontal="left" vertical="center" wrapText="1"/>
    </xf>
    <xf numFmtId="0" fontId="5" fillId="2" borderId="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5" xfId="0" applyFont="1" applyFill="1" applyBorder="1" applyAlignment="1">
      <alignment vertical="center" textRotation="255"/>
    </xf>
    <xf numFmtId="0" fontId="5" fillId="2" borderId="12" xfId="0" applyFont="1" applyFill="1" applyBorder="1" applyAlignment="1">
      <alignment vertical="center" textRotation="255"/>
    </xf>
    <xf numFmtId="49" fontId="5" fillId="2" borderId="7" xfId="6" applyNumberFormat="1" applyFont="1" applyFill="1" applyBorder="1" applyAlignment="1" applyProtection="1">
      <alignment vertical="center" wrapText="1"/>
    </xf>
    <xf numFmtId="49" fontId="5" fillId="2" borderId="2" xfId="6" applyNumberFormat="1" applyFont="1" applyFill="1" applyBorder="1" applyAlignment="1" applyProtection="1">
      <alignment vertical="center" wrapText="1"/>
    </xf>
    <xf numFmtId="49" fontId="5" fillId="2" borderId="13" xfId="6" applyNumberFormat="1" applyFont="1" applyFill="1" applyBorder="1" applyAlignment="1" applyProtection="1">
      <alignment vertical="center" wrapText="1"/>
    </xf>
    <xf numFmtId="0" fontId="5" fillId="2" borderId="1" xfId="6" applyNumberFormat="1" applyFont="1" applyFill="1" applyBorder="1" applyAlignment="1" applyProtection="1">
      <alignment horizontal="center" vertical="center" textRotation="255" wrapText="1"/>
    </xf>
    <xf numFmtId="0" fontId="5" fillId="2" borderId="1" xfId="6" applyNumberFormat="1" applyFont="1" applyFill="1" applyBorder="1" applyAlignment="1" applyProtection="1">
      <alignment horizontal="center" vertical="center" textRotation="255"/>
    </xf>
    <xf numFmtId="0" fontId="5" fillId="2" borderId="5" xfId="6" applyNumberFormat="1" applyFont="1" applyFill="1" applyBorder="1" applyAlignment="1" applyProtection="1">
      <alignment horizontal="center" vertical="center" textRotation="255"/>
    </xf>
    <xf numFmtId="0" fontId="5" fillId="2" borderId="5" xfId="0" applyFont="1" applyFill="1" applyBorder="1" applyAlignment="1">
      <alignment vertical="center" wrapText="1"/>
    </xf>
    <xf numFmtId="0" fontId="5" fillId="2" borderId="6" xfId="0" applyFont="1" applyFill="1" applyBorder="1" applyAlignment="1">
      <alignment vertical="center" wrapText="1"/>
    </xf>
    <xf numFmtId="0" fontId="5" fillId="2" borderId="12" xfId="0" applyFont="1" applyFill="1" applyBorder="1" applyAlignment="1">
      <alignment vertical="center" wrapText="1"/>
    </xf>
    <xf numFmtId="0" fontId="6" fillId="2" borderId="12" xfId="0" applyFont="1" applyFill="1" applyBorder="1" applyAlignment="1">
      <alignment vertical="center" wrapText="1"/>
    </xf>
    <xf numFmtId="0" fontId="4" fillId="2" borderId="5" xfId="0" applyFont="1" applyFill="1" applyBorder="1" applyAlignment="1">
      <alignment vertical="center" textRotation="255" wrapText="1"/>
    </xf>
    <xf numFmtId="0" fontId="4" fillId="2" borderId="12" xfId="0" applyFont="1" applyFill="1" applyBorder="1" applyAlignment="1">
      <alignment vertical="center" textRotation="255" wrapText="1"/>
    </xf>
    <xf numFmtId="0" fontId="4" fillId="2" borderId="6" xfId="0" applyFont="1" applyFill="1" applyBorder="1" applyAlignment="1">
      <alignment vertical="center" textRotation="255" wrapText="1"/>
    </xf>
    <xf numFmtId="0" fontId="6" fillId="2" borderId="7"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1" xfId="0" applyFont="1" applyFill="1" applyBorder="1" applyAlignment="1">
      <alignment horizontal="center" vertical="center" wrapText="1"/>
    </xf>
    <xf numFmtId="177" fontId="4" fillId="2" borderId="1" xfId="0" applyNumberFormat="1" applyFont="1" applyFill="1" applyBorder="1" applyAlignment="1">
      <alignment vertical="center"/>
    </xf>
  </cellXfs>
  <cellStyles count="50">
    <cellStyle name="20% - アクセント 1 2" xfId="27" xr:uid="{00000000-0005-0000-0000-000000000000}"/>
    <cellStyle name="20% - アクセント 2 2" xfId="31" xr:uid="{00000000-0005-0000-0000-000001000000}"/>
    <cellStyle name="20% - アクセント 3 2" xfId="35" xr:uid="{00000000-0005-0000-0000-000002000000}"/>
    <cellStyle name="20% - アクセント 4 2" xfId="39" xr:uid="{00000000-0005-0000-0000-000003000000}"/>
    <cellStyle name="20% - アクセント 5 2" xfId="43" xr:uid="{00000000-0005-0000-0000-000004000000}"/>
    <cellStyle name="20% - アクセント 6 2" xfId="47" xr:uid="{00000000-0005-0000-0000-000005000000}"/>
    <cellStyle name="40% - アクセント 1 2" xfId="28" xr:uid="{00000000-0005-0000-0000-000006000000}"/>
    <cellStyle name="40% - アクセント 2 2" xfId="32" xr:uid="{00000000-0005-0000-0000-000007000000}"/>
    <cellStyle name="40% - アクセント 3 2" xfId="36" xr:uid="{00000000-0005-0000-0000-000008000000}"/>
    <cellStyle name="40% - アクセント 4 2" xfId="40" xr:uid="{00000000-0005-0000-0000-000009000000}"/>
    <cellStyle name="40% - アクセント 5 2" xfId="44" xr:uid="{00000000-0005-0000-0000-00000A000000}"/>
    <cellStyle name="40% - アクセント 6 2" xfId="48" xr:uid="{00000000-0005-0000-0000-00000B000000}"/>
    <cellStyle name="60% - アクセント 1 2" xfId="29" xr:uid="{00000000-0005-0000-0000-00000C000000}"/>
    <cellStyle name="60% - アクセント 2 2" xfId="33" xr:uid="{00000000-0005-0000-0000-00000D000000}"/>
    <cellStyle name="60% - アクセント 3 2" xfId="37" xr:uid="{00000000-0005-0000-0000-00000E000000}"/>
    <cellStyle name="60% - アクセント 4 2" xfId="41" xr:uid="{00000000-0005-0000-0000-00000F000000}"/>
    <cellStyle name="60% - アクセント 5 2" xfId="45" xr:uid="{00000000-0005-0000-0000-000010000000}"/>
    <cellStyle name="60% - アクセント 6 2" xfId="49" xr:uid="{00000000-0005-0000-0000-000011000000}"/>
    <cellStyle name="アクセント 1 2" xfId="26" xr:uid="{00000000-0005-0000-0000-000012000000}"/>
    <cellStyle name="アクセント 2 2" xfId="30" xr:uid="{00000000-0005-0000-0000-000013000000}"/>
    <cellStyle name="アクセント 3 2" xfId="34" xr:uid="{00000000-0005-0000-0000-000014000000}"/>
    <cellStyle name="アクセント 4 2" xfId="38" xr:uid="{00000000-0005-0000-0000-000015000000}"/>
    <cellStyle name="アクセント 5 2" xfId="42" xr:uid="{00000000-0005-0000-0000-000016000000}"/>
    <cellStyle name="アクセント 6 2" xfId="46" xr:uid="{00000000-0005-0000-0000-000017000000}"/>
    <cellStyle name="タイトル" xfId="8" builtinId="15" customBuiltin="1"/>
    <cellStyle name="チェック セル 2" xfId="21" xr:uid="{00000000-0005-0000-0000-000019000000}"/>
    <cellStyle name="どちらでもない 2" xfId="16" xr:uid="{00000000-0005-0000-0000-00001A000000}"/>
    <cellStyle name="メモ 2" xfId="23" xr:uid="{00000000-0005-0000-0000-00001B000000}"/>
    <cellStyle name="リンク セル 2" xfId="20" xr:uid="{00000000-0005-0000-0000-00001C000000}"/>
    <cellStyle name="悪い 2" xfId="15" xr:uid="{00000000-0005-0000-0000-00001D000000}"/>
    <cellStyle name="計算 2" xfId="19" xr:uid="{00000000-0005-0000-0000-00001E000000}"/>
    <cellStyle name="警告文 2" xfId="22" xr:uid="{00000000-0005-0000-0000-00001F000000}"/>
    <cellStyle name="桁区切り" xfId="1" builtinId="6"/>
    <cellStyle name="桁区切り 2" xfId="2" xr:uid="{00000000-0005-0000-0000-000021000000}"/>
    <cellStyle name="桁区切り_⑯赤本46-03（下水法適）" xfId="3" xr:uid="{00000000-0005-0000-0000-000022000000}"/>
    <cellStyle name="見出し 1 2" xfId="10" xr:uid="{00000000-0005-0000-0000-000023000000}"/>
    <cellStyle name="見出し 2 2" xfId="11" xr:uid="{00000000-0005-0000-0000-000024000000}"/>
    <cellStyle name="見出し 3 2" xfId="12" xr:uid="{00000000-0005-0000-0000-000025000000}"/>
    <cellStyle name="見出し 4 2" xfId="13" xr:uid="{00000000-0005-0000-0000-000026000000}"/>
    <cellStyle name="集計 2" xfId="25" xr:uid="{00000000-0005-0000-0000-000027000000}"/>
    <cellStyle name="出力 2" xfId="18" xr:uid="{00000000-0005-0000-0000-000028000000}"/>
    <cellStyle name="説明文 2" xfId="24" xr:uid="{00000000-0005-0000-0000-000029000000}"/>
    <cellStyle name="入力 2" xfId="17" xr:uid="{00000000-0005-0000-0000-00002A000000}"/>
    <cellStyle name="標準" xfId="0" builtinId="0"/>
    <cellStyle name="標準 2" xfId="4" xr:uid="{00000000-0005-0000-0000-00002C000000}"/>
    <cellStyle name="標準 3" xfId="9" xr:uid="{00000000-0005-0000-0000-00002D000000}"/>
    <cellStyle name="標準_APNHY801" xfId="5" xr:uid="{00000000-0005-0000-0000-00002E000000}"/>
    <cellStyle name="標準_APNHY872" xfId="6" xr:uid="{00000000-0005-0000-0000-00002F000000}"/>
    <cellStyle name="標準_と畜" xfId="7" xr:uid="{00000000-0005-0000-0000-000030000000}"/>
    <cellStyle name="良い 2" xfId="14" xr:uid="{00000000-0005-0000-0000-000031000000}"/>
  </cellStyles>
  <dxfs count="0"/>
  <tableStyles count="0" defaultTableStyle="TableStyleMedium2" defaultPivotStyle="PivotStyleLight16"/>
  <colors>
    <mruColors>
      <color rgb="FFFFFFCC"/>
      <color rgb="FFFF99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editAs="oneCell">
    <xdr:from>
      <xdr:col>6</xdr:col>
      <xdr:colOff>66675</xdr:colOff>
      <xdr:row>42</xdr:row>
      <xdr:rowOff>0</xdr:rowOff>
    </xdr:from>
    <xdr:to>
      <xdr:col>7</xdr:col>
      <xdr:colOff>447675</xdr:colOff>
      <xdr:row>43</xdr:row>
      <xdr:rowOff>47625</xdr:rowOff>
    </xdr:to>
    <xdr:sp macro="" textlink="">
      <xdr:nvSpPr>
        <xdr:cNvPr id="1025" name="Text Box 33">
          <a:extLst>
            <a:ext uri="{FF2B5EF4-FFF2-40B4-BE49-F238E27FC236}">
              <a16:creationId xmlns:a16="http://schemas.microsoft.com/office/drawing/2014/main" id="{00000000-0008-0000-4000-000001040000}"/>
            </a:ext>
          </a:extLst>
        </xdr:cNvPr>
        <xdr:cNvSpPr txBox="1">
          <a:spLocks noChangeArrowheads="1"/>
        </xdr:cNvSpPr>
      </xdr:nvSpPr>
      <xdr:spPr bwMode="auto">
        <a:xfrm>
          <a:off x="2514600" y="7981950"/>
          <a:ext cx="6858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8</xdr:col>
      <xdr:colOff>47625</xdr:colOff>
      <xdr:row>42</xdr:row>
      <xdr:rowOff>0</xdr:rowOff>
    </xdr:from>
    <xdr:to>
      <xdr:col>8</xdr:col>
      <xdr:colOff>695325</xdr:colOff>
      <xdr:row>42</xdr:row>
      <xdr:rowOff>133350</xdr:rowOff>
    </xdr:to>
    <xdr:sp macro="" textlink="">
      <xdr:nvSpPr>
        <xdr:cNvPr id="1026" name="Text Box 35">
          <a:extLst>
            <a:ext uri="{FF2B5EF4-FFF2-40B4-BE49-F238E27FC236}">
              <a16:creationId xmlns:a16="http://schemas.microsoft.com/office/drawing/2014/main" id="{00000000-0008-0000-4000-000002040000}"/>
            </a:ext>
          </a:extLst>
        </xdr:cNvPr>
        <xdr:cNvSpPr txBox="1">
          <a:spLocks noChangeArrowheads="1"/>
        </xdr:cNvSpPr>
      </xdr:nvSpPr>
      <xdr:spPr bwMode="auto">
        <a:xfrm>
          <a:off x="3381375" y="7981950"/>
          <a:ext cx="647700" cy="1333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8</xdr:col>
      <xdr:colOff>180975</xdr:colOff>
      <xdr:row>42</xdr:row>
      <xdr:rowOff>0</xdr:rowOff>
    </xdr:from>
    <xdr:to>
      <xdr:col>8</xdr:col>
      <xdr:colOff>504825</xdr:colOff>
      <xdr:row>44</xdr:row>
      <xdr:rowOff>85725</xdr:rowOff>
    </xdr:to>
    <xdr:sp macro="" textlink="">
      <xdr:nvSpPr>
        <xdr:cNvPr id="1027" name="Text Box 36">
          <a:extLst>
            <a:ext uri="{FF2B5EF4-FFF2-40B4-BE49-F238E27FC236}">
              <a16:creationId xmlns:a16="http://schemas.microsoft.com/office/drawing/2014/main" id="{00000000-0008-0000-4000-000003040000}"/>
            </a:ext>
          </a:extLst>
        </xdr:cNvPr>
        <xdr:cNvSpPr txBox="1">
          <a:spLocks noChangeArrowheads="1"/>
        </xdr:cNvSpPr>
      </xdr:nvSpPr>
      <xdr:spPr bwMode="auto">
        <a:xfrm>
          <a:off x="3514725" y="7981950"/>
          <a:ext cx="3238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5</xdr:col>
      <xdr:colOff>333375</xdr:colOff>
      <xdr:row>64</xdr:row>
      <xdr:rowOff>123825</xdr:rowOff>
    </xdr:from>
    <xdr:to>
      <xdr:col>6</xdr:col>
      <xdr:colOff>285750</xdr:colOff>
      <xdr:row>65</xdr:row>
      <xdr:rowOff>95250</xdr:rowOff>
    </xdr:to>
    <xdr:sp macro="" textlink="">
      <xdr:nvSpPr>
        <xdr:cNvPr id="1028" name="Text Box 62">
          <a:extLst>
            <a:ext uri="{FF2B5EF4-FFF2-40B4-BE49-F238E27FC236}">
              <a16:creationId xmlns:a16="http://schemas.microsoft.com/office/drawing/2014/main" id="{00000000-0008-0000-4000-000004040000}"/>
            </a:ext>
          </a:extLst>
        </xdr:cNvPr>
        <xdr:cNvSpPr txBox="1">
          <a:spLocks noChangeArrowheads="1"/>
        </xdr:cNvSpPr>
      </xdr:nvSpPr>
      <xdr:spPr bwMode="auto">
        <a:xfrm>
          <a:off x="2409825" y="12477750"/>
          <a:ext cx="323850" cy="2381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152399</xdr:colOff>
      <xdr:row>0</xdr:row>
      <xdr:rowOff>152400</xdr:rowOff>
    </xdr:from>
    <xdr:to>
      <xdr:col>4</xdr:col>
      <xdr:colOff>392205</xdr:colOff>
      <xdr:row>3</xdr:row>
      <xdr:rowOff>67236</xdr:rowOff>
    </xdr:to>
    <xdr:sp macro="" textlink="">
      <xdr:nvSpPr>
        <xdr:cNvPr id="2" name="正方形/長方形 1">
          <a:extLst>
            <a:ext uri="{FF2B5EF4-FFF2-40B4-BE49-F238E27FC236}">
              <a16:creationId xmlns:a16="http://schemas.microsoft.com/office/drawing/2014/main" id="{00000000-0008-0000-4200-000002000000}"/>
            </a:ext>
          </a:extLst>
        </xdr:cNvPr>
        <xdr:cNvSpPr/>
      </xdr:nvSpPr>
      <xdr:spPr>
        <a:xfrm>
          <a:off x="152399" y="152400"/>
          <a:ext cx="1831041" cy="833718"/>
        </a:xfrm>
        <a:prstGeom prst="rect">
          <a:avLst/>
        </a:prstGeom>
        <a:solidFill>
          <a:srgbClr val="FFFF00"/>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参照の関係上、決統データの事業コードを「</a:t>
          </a:r>
          <a:r>
            <a:rPr kumimoji="1" lang="en-US" altLang="ja-JP" sz="1100" b="1">
              <a:solidFill>
                <a:srgbClr val="FF0000"/>
              </a:solidFill>
            </a:rPr>
            <a:t>2</a:t>
          </a:r>
          <a:r>
            <a:rPr kumimoji="1" lang="ja-JP" altLang="en-US" sz="1100" b="1">
              <a:solidFill>
                <a:srgbClr val="FF0000"/>
              </a:solidFill>
            </a:rPr>
            <a:t>」に、網野デイの施設コードを「</a:t>
          </a:r>
          <a:r>
            <a:rPr kumimoji="1" lang="en-US" altLang="ja-JP" sz="1100" b="1">
              <a:solidFill>
                <a:srgbClr val="FF0000"/>
              </a:solidFill>
            </a:rPr>
            <a:t>002</a:t>
          </a:r>
          <a:r>
            <a:rPr kumimoji="1" lang="ja-JP" altLang="en-US" sz="1100" b="1">
              <a:solidFill>
                <a:srgbClr val="FF0000"/>
              </a:solidFill>
            </a:rPr>
            <a:t>」に置き換える必要あり</a:t>
          </a:r>
          <a:endParaRPr kumimoji="1" lang="en-US" altLang="ja-JP" sz="1100" b="1">
            <a:solidFill>
              <a:srgbClr val="FF0000"/>
            </a:solidFill>
          </a:endParaRPr>
        </a:p>
        <a:p>
          <a:pPr algn="l"/>
          <a:endParaRPr kumimoji="1" lang="ja-JP" altLang="en-US" sz="11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0</xdr:row>
      <xdr:rowOff>9525</xdr:rowOff>
    </xdr:from>
    <xdr:to>
      <xdr:col>4</xdr:col>
      <xdr:colOff>238125</xdr:colOff>
      <xdr:row>2</xdr:row>
      <xdr:rowOff>171450</xdr:rowOff>
    </xdr:to>
    <xdr:sp macro="" textlink="">
      <xdr:nvSpPr>
        <xdr:cNvPr id="2" name="正方形/長方形 1">
          <a:extLst>
            <a:ext uri="{FF2B5EF4-FFF2-40B4-BE49-F238E27FC236}">
              <a16:creationId xmlns:a16="http://schemas.microsoft.com/office/drawing/2014/main" id="{00000000-0008-0000-4300-000002000000}"/>
            </a:ext>
          </a:extLst>
        </xdr:cNvPr>
        <xdr:cNvSpPr/>
      </xdr:nvSpPr>
      <xdr:spPr>
        <a:xfrm>
          <a:off x="95250" y="9525"/>
          <a:ext cx="1733550" cy="771525"/>
        </a:xfrm>
        <a:prstGeom prst="rect">
          <a:avLst/>
        </a:prstGeom>
        <a:solidFill>
          <a:srgbClr val="FFFF00"/>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参照の関係上、複数施設ある市町村は、決統データの施設コードを変更する必要あり</a:t>
          </a:r>
          <a:endParaRPr kumimoji="1" lang="en-US" altLang="ja-JP" sz="1100" b="1">
            <a:solidFill>
              <a:srgbClr val="FF0000"/>
            </a:solidFill>
          </a:endParaRPr>
        </a:p>
        <a:p>
          <a:pPr algn="l"/>
          <a:endParaRPr kumimoji="1" lang="ja-JP" altLang="en-US"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C15"/>
  <sheetViews>
    <sheetView view="pageBreakPreview" zoomScale="90" zoomScaleNormal="100" zoomScaleSheetLayoutView="90" workbookViewId="0">
      <selection activeCell="C14" sqref="C14"/>
    </sheetView>
  </sheetViews>
  <sheetFormatPr defaultRowHeight="14.4"/>
  <cols>
    <col min="1" max="1" width="3.296875" customWidth="1"/>
    <col min="2" max="2" width="3.5" customWidth="1"/>
    <col min="3" max="3" width="21" customWidth="1"/>
  </cols>
  <sheetData>
    <row r="3" spans="2:3">
      <c r="B3" s="172" t="s">
        <v>140</v>
      </c>
      <c r="C3" s="172"/>
    </row>
    <row r="4" spans="2:3">
      <c r="B4" s="172"/>
      <c r="C4" s="172"/>
    </row>
    <row r="5" spans="2:3">
      <c r="B5" s="172"/>
      <c r="C5" s="172" t="s">
        <v>145</v>
      </c>
    </row>
    <row r="6" spans="2:3">
      <c r="B6" s="172"/>
      <c r="C6" s="172"/>
    </row>
    <row r="7" spans="2:3">
      <c r="B7" s="172"/>
      <c r="C7" s="172" t="s">
        <v>141</v>
      </c>
    </row>
    <row r="8" spans="2:3">
      <c r="B8" s="172"/>
      <c r="C8" s="172" t="s">
        <v>142</v>
      </c>
    </row>
    <row r="9" spans="2:3">
      <c r="B9" s="172"/>
      <c r="C9" s="172" t="s">
        <v>403</v>
      </c>
    </row>
    <row r="11" spans="2:3">
      <c r="C11" s="420" t="s">
        <v>1428</v>
      </c>
    </row>
    <row r="14" spans="2:3" ht="28.5" customHeight="1">
      <c r="C14" s="332" t="s">
        <v>359</v>
      </c>
    </row>
    <row r="15" spans="2:3" ht="28.5" customHeight="1">
      <c r="C15" s="333" t="s">
        <v>360</v>
      </c>
    </row>
  </sheetData>
  <customSheetViews>
    <customSheetView guid="{247A5D4D-80F1-4466-92F7-7A3BC78E450F}" scale="60" showPageBreaks="1" view="pageBreakPreview">
      <selection activeCell="C43" sqref="C43"/>
      <pageMargins left="0.7" right="0.7" top="0.75" bottom="0.75" header="0.3" footer="0.3"/>
      <pageSetup paperSize="9" orientation="landscape"/>
    </customSheetView>
  </customSheetViews>
  <phoneticPr fontId="3"/>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M43"/>
  <sheetViews>
    <sheetView view="pageBreakPreview" zoomScale="55" zoomScaleNormal="80" zoomScaleSheetLayoutView="55" workbookViewId="0">
      <pane ySplit="2" topLeftCell="A3" activePane="bottomLeft" state="frozen"/>
      <selection pane="bottomLeft"/>
    </sheetView>
  </sheetViews>
  <sheetFormatPr defaultColWidth="9" defaultRowHeight="14.4"/>
  <cols>
    <col min="1" max="1" width="9.69921875" style="1" customWidth="1"/>
    <col min="2" max="2" width="4.296875" style="1" customWidth="1"/>
    <col min="3" max="4" width="3.296875" style="1" customWidth="1"/>
    <col min="5" max="5" width="6.296875" style="24" customWidth="1"/>
    <col min="6" max="6" width="5.19921875" style="1" customWidth="1"/>
    <col min="7" max="7" width="6" style="1" customWidth="1"/>
    <col min="8" max="8" width="4.796875" style="1" customWidth="1"/>
    <col min="9" max="9" width="28.19921875" style="1" customWidth="1"/>
    <col min="10" max="12" width="13.19921875" style="1" customWidth="1"/>
    <col min="13" max="13" width="13.19921875" style="152" customWidth="1"/>
    <col min="14" max="16384" width="9" style="1"/>
  </cols>
  <sheetData>
    <row r="1" spans="1:13" ht="20.25" customHeight="1">
      <c r="F1" s="1" t="s">
        <v>132</v>
      </c>
      <c r="K1" s="161"/>
      <c r="M1" s="161" t="s">
        <v>529</v>
      </c>
    </row>
    <row r="2" spans="1:13" ht="30" customHeight="1">
      <c r="A2" s="26"/>
      <c r="B2" s="67" t="s">
        <v>778</v>
      </c>
      <c r="C2" s="26" t="s">
        <v>779</v>
      </c>
      <c r="D2" s="26" t="s">
        <v>780</v>
      </c>
      <c r="E2" s="30" t="s">
        <v>781</v>
      </c>
      <c r="F2" s="618" t="s">
        <v>1554</v>
      </c>
      <c r="G2" s="619"/>
      <c r="H2" s="619"/>
      <c r="I2" s="619"/>
      <c r="J2" s="11" t="s">
        <v>130</v>
      </c>
      <c r="K2" s="11" t="s">
        <v>129</v>
      </c>
      <c r="L2" s="11" t="s">
        <v>598</v>
      </c>
      <c r="M2" s="165" t="s">
        <v>605</v>
      </c>
    </row>
    <row r="3" spans="1:13" ht="20.100000000000001" customHeight="1">
      <c r="A3" s="27" t="str">
        <f>+B3&amp;C3&amp;D3</f>
        <v>1715201</v>
      </c>
      <c r="B3" s="28" t="s">
        <v>133</v>
      </c>
      <c r="C3" s="29">
        <v>52</v>
      </c>
      <c r="D3" s="28" t="s">
        <v>782</v>
      </c>
      <c r="E3" s="24">
        <v>1</v>
      </c>
      <c r="F3" s="799" t="s">
        <v>128</v>
      </c>
      <c r="G3" s="800"/>
      <c r="H3" s="800"/>
      <c r="I3" s="801"/>
      <c r="J3" s="42">
        <f>VLOOKUP($A3&amp;J$41,決統データ!$A$3:$DE$365,$E3+19,FALSE)</f>
        <v>122403</v>
      </c>
      <c r="K3" s="42">
        <f>VLOOKUP($A3&amp;K$41,決統データ!$A$3:$DE$365,$E3+19,FALSE)</f>
        <v>192532</v>
      </c>
      <c r="L3" s="42">
        <f>VLOOKUP($A3&amp;L$41,決統データ!$A$3:$DE$365,$E3+19,FALSE)</f>
        <v>305699</v>
      </c>
      <c r="M3" s="200">
        <f t="shared" ref="M3:M36" si="0">SUM(J3:L3)</f>
        <v>620634</v>
      </c>
    </row>
    <row r="4" spans="1:13" ht="20.100000000000001" customHeight="1">
      <c r="A4" s="27" t="str">
        <f t="shared" ref="A4:A36" si="1">+B4&amp;C4&amp;D4</f>
        <v>1715201</v>
      </c>
      <c r="B4" s="28" t="s">
        <v>133</v>
      </c>
      <c r="C4" s="29">
        <v>52</v>
      </c>
      <c r="D4" s="28" t="s">
        <v>782</v>
      </c>
      <c r="E4" s="199">
        <v>2</v>
      </c>
      <c r="F4" s="201"/>
      <c r="G4" s="796" t="s">
        <v>125</v>
      </c>
      <c r="H4" s="202" t="s">
        <v>124</v>
      </c>
      <c r="I4" s="203"/>
      <c r="J4" s="42">
        <f>VLOOKUP($A4&amp;J$41,決統データ!$A$3:$DE$365,$E4+19,FALSE)</f>
        <v>75018</v>
      </c>
      <c r="K4" s="42">
        <f>VLOOKUP($A4&amp;K$41,決統データ!$A$3:$DE$365,$E4+19,FALSE)</f>
        <v>0</v>
      </c>
      <c r="L4" s="42">
        <f>VLOOKUP($A4&amp;L$41,決統データ!$A$3:$DE$365,$E4+19,FALSE)</f>
        <v>0</v>
      </c>
      <c r="M4" s="200">
        <f t="shared" si="0"/>
        <v>75018</v>
      </c>
    </row>
    <row r="5" spans="1:13" ht="20.100000000000001" customHeight="1">
      <c r="A5" s="27" t="str">
        <f t="shared" si="1"/>
        <v>1715201</v>
      </c>
      <c r="B5" s="28" t="s">
        <v>133</v>
      </c>
      <c r="C5" s="29">
        <v>52</v>
      </c>
      <c r="D5" s="28" t="s">
        <v>782</v>
      </c>
      <c r="E5" s="199">
        <v>3</v>
      </c>
      <c r="F5" s="201"/>
      <c r="G5" s="797"/>
      <c r="H5" s="204" t="s">
        <v>123</v>
      </c>
      <c r="I5" s="204"/>
      <c r="J5" s="42">
        <f>VLOOKUP($A5&amp;J$41,決統データ!$A$3:$DE$365,$E5+19,FALSE)</f>
        <v>0</v>
      </c>
      <c r="K5" s="42">
        <f>VLOOKUP($A5&amp;K$41,決統データ!$A$3:$DE$365,$E5+19,FALSE)</f>
        <v>0</v>
      </c>
      <c r="L5" s="42">
        <f>VLOOKUP($A5&amp;L$41,決統データ!$A$3:$DE$365,$E5+19,FALSE)</f>
        <v>0</v>
      </c>
      <c r="M5" s="200">
        <f t="shared" si="0"/>
        <v>0</v>
      </c>
    </row>
    <row r="6" spans="1:13" ht="20.100000000000001" customHeight="1">
      <c r="A6" s="27" t="str">
        <f t="shared" si="1"/>
        <v>1715201</v>
      </c>
      <c r="B6" s="28" t="s">
        <v>133</v>
      </c>
      <c r="C6" s="29">
        <v>52</v>
      </c>
      <c r="D6" s="28" t="s">
        <v>782</v>
      </c>
      <c r="E6" s="199">
        <v>4</v>
      </c>
      <c r="F6" s="201"/>
      <c r="G6" s="797"/>
      <c r="H6" s="202" t="s">
        <v>122</v>
      </c>
      <c r="I6" s="203"/>
      <c r="J6" s="42">
        <f>VLOOKUP($A6&amp;J$41,決統データ!$A$3:$DE$365,$E6+19,FALSE)</f>
        <v>0</v>
      </c>
      <c r="K6" s="42">
        <f>VLOOKUP($A6&amp;K$41,決統データ!$A$3:$DE$365,$E6+19,FALSE)</f>
        <v>37121</v>
      </c>
      <c r="L6" s="42">
        <f>VLOOKUP($A6&amp;L$41,決統データ!$A$3:$DE$365,$E6+19,FALSE)</f>
        <v>20461</v>
      </c>
      <c r="M6" s="200">
        <f t="shared" si="0"/>
        <v>57582</v>
      </c>
    </row>
    <row r="7" spans="1:13" ht="20.100000000000001" customHeight="1">
      <c r="A7" s="27" t="str">
        <f t="shared" si="1"/>
        <v>1715201</v>
      </c>
      <c r="B7" s="28" t="s">
        <v>133</v>
      </c>
      <c r="C7" s="29">
        <v>52</v>
      </c>
      <c r="D7" s="28" t="s">
        <v>782</v>
      </c>
      <c r="E7" s="199">
        <v>5</v>
      </c>
      <c r="F7" s="205"/>
      <c r="G7" s="797"/>
      <c r="H7" s="202" t="s">
        <v>121</v>
      </c>
      <c r="I7" s="203"/>
      <c r="J7" s="42">
        <f>VLOOKUP($A7&amp;J$41,決統データ!$A$3:$DE$365,$E7+19,FALSE)</f>
        <v>4324</v>
      </c>
      <c r="K7" s="42">
        <f>VLOOKUP($A7&amp;K$41,決統データ!$A$3:$DE$365,$E7+19,FALSE)</f>
        <v>1189</v>
      </c>
      <c r="L7" s="42">
        <f>VLOOKUP($A7&amp;L$41,決統データ!$A$3:$DE$365,$E7+19,FALSE)</f>
        <v>3330</v>
      </c>
      <c r="M7" s="200">
        <f t="shared" si="0"/>
        <v>8843</v>
      </c>
    </row>
    <row r="8" spans="1:13" ht="20.100000000000001" customHeight="1">
      <c r="A8" s="27" t="str">
        <f t="shared" si="1"/>
        <v>1715201</v>
      </c>
      <c r="B8" s="28" t="s">
        <v>133</v>
      </c>
      <c r="C8" s="29">
        <v>52</v>
      </c>
      <c r="D8" s="28" t="s">
        <v>782</v>
      </c>
      <c r="E8" s="199">
        <v>6</v>
      </c>
      <c r="F8" s="206"/>
      <c r="G8" s="797"/>
      <c r="H8" s="202" t="s">
        <v>120</v>
      </c>
      <c r="I8" s="203"/>
      <c r="J8" s="42">
        <f>VLOOKUP($A8&amp;J$41,決統データ!$A$3:$DE$365,$E8+19,FALSE)</f>
        <v>0</v>
      </c>
      <c r="K8" s="42">
        <f>VLOOKUP($A8&amp;K$41,決統データ!$A$3:$DE$365,$E8+19,FALSE)</f>
        <v>0</v>
      </c>
      <c r="L8" s="42">
        <f>VLOOKUP($A8&amp;L$41,決統データ!$A$3:$DE$365,$E8+19,FALSE)</f>
        <v>0</v>
      </c>
      <c r="M8" s="200">
        <f t="shared" si="0"/>
        <v>0</v>
      </c>
    </row>
    <row r="9" spans="1:13" ht="20.100000000000001" customHeight="1">
      <c r="A9" s="27" t="str">
        <f t="shared" si="1"/>
        <v>1715201</v>
      </c>
      <c r="B9" s="28" t="s">
        <v>133</v>
      </c>
      <c r="C9" s="29">
        <v>52</v>
      </c>
      <c r="D9" s="28" t="s">
        <v>782</v>
      </c>
      <c r="E9" s="199">
        <v>7</v>
      </c>
      <c r="F9" s="206"/>
      <c r="G9" s="797"/>
      <c r="H9" s="204" t="s">
        <v>1522</v>
      </c>
      <c r="I9" s="204"/>
      <c r="J9" s="42">
        <f>VLOOKUP($A9&amp;J$41,決統データ!$A$3:$DE$365,$E9+19,FALSE)</f>
        <v>0</v>
      </c>
      <c r="K9" s="42">
        <f>VLOOKUP($A9&amp;K$41,決統データ!$A$3:$DE$365,$E9+19,FALSE)</f>
        <v>0</v>
      </c>
      <c r="L9" s="42">
        <f>VLOOKUP($A9&amp;L$41,決統データ!$A$3:$DE$365,$E9+19,FALSE)</f>
        <v>0</v>
      </c>
      <c r="M9" s="200">
        <f t="shared" si="0"/>
        <v>0</v>
      </c>
    </row>
    <row r="10" spans="1:13" ht="20.100000000000001" customHeight="1">
      <c r="A10" s="27" t="str">
        <f t="shared" si="1"/>
        <v>1715201</v>
      </c>
      <c r="B10" s="28" t="s">
        <v>133</v>
      </c>
      <c r="C10" s="29">
        <v>52</v>
      </c>
      <c r="D10" s="28" t="s">
        <v>782</v>
      </c>
      <c r="E10" s="199">
        <v>8</v>
      </c>
      <c r="F10" s="206"/>
      <c r="G10" s="797"/>
      <c r="H10" s="202" t="s">
        <v>119</v>
      </c>
      <c r="I10" s="203"/>
      <c r="J10" s="42">
        <f>VLOOKUP($A10&amp;J$41,決統データ!$A$3:$DE$365,$E10+19,FALSE)</f>
        <v>1405</v>
      </c>
      <c r="K10" s="42">
        <f>VLOOKUP($A10&amp;K$41,決統データ!$A$3:$DE$365,$E10+19,FALSE)</f>
        <v>769</v>
      </c>
      <c r="L10" s="42">
        <f>VLOOKUP($A10&amp;L$41,決統データ!$A$3:$DE$365,$E10+19,FALSE)</f>
        <v>5307</v>
      </c>
      <c r="M10" s="200">
        <f t="shared" si="0"/>
        <v>7481</v>
      </c>
    </row>
    <row r="11" spans="1:13" ht="20.100000000000001" customHeight="1">
      <c r="A11" s="27" t="str">
        <f t="shared" si="1"/>
        <v>1715201</v>
      </c>
      <c r="B11" s="28" t="s">
        <v>133</v>
      </c>
      <c r="C11" s="29">
        <v>52</v>
      </c>
      <c r="D11" s="28" t="s">
        <v>782</v>
      </c>
      <c r="E11" s="199">
        <v>9</v>
      </c>
      <c r="F11" s="206"/>
      <c r="G11" s="797"/>
      <c r="H11" s="202" t="s">
        <v>118</v>
      </c>
      <c r="I11" s="203"/>
      <c r="J11" s="42">
        <f>VLOOKUP($A11&amp;J$41,決統データ!$A$3:$DE$365,$E11+19,FALSE)</f>
        <v>0</v>
      </c>
      <c r="K11" s="42">
        <f>VLOOKUP($A11&amp;K$41,決統データ!$A$3:$DE$365,$E11+19,FALSE)</f>
        <v>0</v>
      </c>
      <c r="L11" s="42">
        <f>VLOOKUP($A11&amp;L$41,決統データ!$A$3:$DE$365,$E11+19,FALSE)</f>
        <v>1914</v>
      </c>
      <c r="M11" s="200">
        <f t="shared" si="0"/>
        <v>1914</v>
      </c>
    </row>
    <row r="12" spans="1:13" ht="20.100000000000001" customHeight="1">
      <c r="A12" s="27" t="str">
        <f t="shared" si="1"/>
        <v>1715201</v>
      </c>
      <c r="B12" s="28" t="s">
        <v>133</v>
      </c>
      <c r="C12" s="29">
        <v>52</v>
      </c>
      <c r="D12" s="28" t="s">
        <v>782</v>
      </c>
      <c r="E12" s="199">
        <v>10</v>
      </c>
      <c r="F12" s="205"/>
      <c r="G12" s="797"/>
      <c r="H12" s="202" t="s">
        <v>117</v>
      </c>
      <c r="I12" s="203"/>
      <c r="J12" s="42">
        <f>VLOOKUP($A12&amp;J$41,決統データ!$A$3:$DE$365,$E12+19,FALSE)</f>
        <v>41656</v>
      </c>
      <c r="K12" s="42">
        <f>VLOOKUP($A12&amp;K$41,決統データ!$A$3:$DE$365,$E12+19,FALSE)</f>
        <v>0</v>
      </c>
      <c r="L12" s="42">
        <f>VLOOKUP($A12&amp;L$41,決統データ!$A$3:$DE$365,$E12+19,FALSE)</f>
        <v>102156</v>
      </c>
      <c r="M12" s="200">
        <f t="shared" si="0"/>
        <v>143812</v>
      </c>
    </row>
    <row r="13" spans="1:13" ht="20.100000000000001" customHeight="1">
      <c r="A13" s="27" t="str">
        <f t="shared" si="1"/>
        <v>1715201</v>
      </c>
      <c r="B13" s="28" t="s">
        <v>133</v>
      </c>
      <c r="C13" s="29">
        <v>52</v>
      </c>
      <c r="D13" s="28" t="s">
        <v>782</v>
      </c>
      <c r="E13" s="199">
        <v>11</v>
      </c>
      <c r="F13" s="207"/>
      <c r="G13" s="797"/>
      <c r="H13" s="204" t="s">
        <v>116</v>
      </c>
      <c r="I13" s="204"/>
      <c r="J13" s="42">
        <f>VLOOKUP($A13&amp;J$41,決統データ!$A$3:$DE$365,$E13+19,FALSE)</f>
        <v>0</v>
      </c>
      <c r="K13" s="42">
        <f>VLOOKUP($A13&amp;K$41,決統データ!$A$3:$DE$365,$E13+19,FALSE)</f>
        <v>0</v>
      </c>
      <c r="L13" s="42">
        <f>VLOOKUP($A13&amp;L$41,決統データ!$A$3:$DE$365,$E13+19,FALSE)</f>
        <v>0</v>
      </c>
      <c r="M13" s="200">
        <f t="shared" si="0"/>
        <v>0</v>
      </c>
    </row>
    <row r="14" spans="1:13" ht="20.100000000000001" customHeight="1">
      <c r="A14" s="27" t="str">
        <f t="shared" si="1"/>
        <v>1715201</v>
      </c>
      <c r="B14" s="28" t="s">
        <v>133</v>
      </c>
      <c r="C14" s="29">
        <v>52</v>
      </c>
      <c r="D14" s="28" t="s">
        <v>782</v>
      </c>
      <c r="E14" s="199">
        <v>12</v>
      </c>
      <c r="F14" s="207"/>
      <c r="G14" s="797"/>
      <c r="H14" s="208" t="s">
        <v>80</v>
      </c>
      <c r="I14" s="208"/>
      <c r="J14" s="42">
        <f>VLOOKUP($A14&amp;J$41,決統データ!$A$3:$DE$365,$E14+19,FALSE)</f>
        <v>0</v>
      </c>
      <c r="K14" s="42">
        <f>VLOOKUP($A14&amp;K$41,決統データ!$A$3:$DE$365,$E14+19,FALSE)</f>
        <v>15322</v>
      </c>
      <c r="L14" s="42">
        <f>VLOOKUP($A14&amp;L$41,決統データ!$A$3:$DE$365,$E14+19,FALSE)</f>
        <v>29756</v>
      </c>
      <c r="M14" s="200">
        <f t="shared" si="0"/>
        <v>45078</v>
      </c>
    </row>
    <row r="15" spans="1:13" ht="20.100000000000001" customHeight="1">
      <c r="A15" s="27" t="str">
        <f t="shared" si="1"/>
        <v>1715201</v>
      </c>
      <c r="B15" s="28" t="s">
        <v>133</v>
      </c>
      <c r="C15" s="29">
        <v>52</v>
      </c>
      <c r="D15" s="28" t="s">
        <v>782</v>
      </c>
      <c r="E15" s="199">
        <v>14</v>
      </c>
      <c r="F15" s="209"/>
      <c r="G15" s="210"/>
      <c r="H15" s="204" t="s">
        <v>1435</v>
      </c>
      <c r="I15" s="202"/>
      <c r="J15" s="42">
        <f>VLOOKUP($A15&amp;J$41,決統データ!$A$3:$DE$365,$E15+19,FALSE)</f>
        <v>0</v>
      </c>
      <c r="K15" s="42">
        <f>VLOOKUP($A15&amp;K$41,決統データ!$A$3:$DE$365,$E15+19,FALSE)</f>
        <v>0</v>
      </c>
      <c r="L15" s="42">
        <f>VLOOKUP($A15&amp;L$41,決統データ!$A$3:$DE$365,$E15+19,FALSE)</f>
        <v>0</v>
      </c>
      <c r="M15" s="200">
        <f t="shared" si="0"/>
        <v>0</v>
      </c>
    </row>
    <row r="16" spans="1:13" ht="20.100000000000001" customHeight="1">
      <c r="A16" s="27" t="str">
        <f t="shared" si="1"/>
        <v>1715201</v>
      </c>
      <c r="B16" s="28" t="s">
        <v>133</v>
      </c>
      <c r="C16" s="29">
        <v>52</v>
      </c>
      <c r="D16" s="28" t="s">
        <v>782</v>
      </c>
      <c r="E16" s="199">
        <v>15</v>
      </c>
      <c r="F16" s="799" t="s">
        <v>126</v>
      </c>
      <c r="G16" s="800"/>
      <c r="H16" s="800"/>
      <c r="I16" s="801"/>
      <c r="J16" s="42">
        <f>VLOOKUP($A16&amp;J$41,決統データ!$A$3:$DE$365,$E16+19,FALSE)</f>
        <v>22523</v>
      </c>
      <c r="K16" s="42">
        <f>VLOOKUP($A16&amp;K$41,決統データ!$A$3:$DE$365,$E16+19,FALSE)</f>
        <v>32201</v>
      </c>
      <c r="L16" s="42">
        <f>VLOOKUP($A16&amp;L$41,決統データ!$A$3:$DE$365,$E16+19,FALSE)</f>
        <v>28020</v>
      </c>
      <c r="M16" s="200">
        <f t="shared" si="0"/>
        <v>82744</v>
      </c>
    </row>
    <row r="17" spans="1:13" ht="20.100000000000001" customHeight="1">
      <c r="A17" s="27" t="str">
        <f t="shared" si="1"/>
        <v>1715201</v>
      </c>
      <c r="B17" s="28" t="s">
        <v>133</v>
      </c>
      <c r="C17" s="29">
        <v>52</v>
      </c>
      <c r="D17" s="28" t="s">
        <v>782</v>
      </c>
      <c r="E17" s="199">
        <v>16</v>
      </c>
      <c r="F17" s="201"/>
      <c r="G17" s="796" t="s">
        <v>125</v>
      </c>
      <c r="H17" s="211" t="s">
        <v>124</v>
      </c>
      <c r="I17" s="203"/>
      <c r="J17" s="42">
        <f>VLOOKUP($A17&amp;J$41,決統データ!$A$3:$DE$365,$E17+19,FALSE)</f>
        <v>15819</v>
      </c>
      <c r="K17" s="42">
        <f>VLOOKUP($A17&amp;K$41,決統データ!$A$3:$DE$365,$E17+19,FALSE)</f>
        <v>0</v>
      </c>
      <c r="L17" s="42">
        <f>VLOOKUP($A17&amp;L$41,決統データ!$A$3:$DE$365,$E17+19,FALSE)</f>
        <v>0</v>
      </c>
      <c r="M17" s="200">
        <f t="shared" si="0"/>
        <v>15819</v>
      </c>
    </row>
    <row r="18" spans="1:13" ht="20.100000000000001" customHeight="1">
      <c r="A18" s="27" t="str">
        <f t="shared" si="1"/>
        <v>1715201</v>
      </c>
      <c r="B18" s="28" t="s">
        <v>133</v>
      </c>
      <c r="C18" s="29">
        <v>52</v>
      </c>
      <c r="D18" s="28" t="s">
        <v>782</v>
      </c>
      <c r="E18" s="199">
        <v>17</v>
      </c>
      <c r="F18" s="201"/>
      <c r="G18" s="797"/>
      <c r="H18" s="203" t="s">
        <v>123</v>
      </c>
      <c r="I18" s="204"/>
      <c r="J18" s="42">
        <f>VLOOKUP($A18&amp;J$41,決統データ!$A$3:$DE$365,$E18+19,FALSE)</f>
        <v>0</v>
      </c>
      <c r="K18" s="42">
        <f>VLOOKUP($A18&amp;K$41,決統データ!$A$3:$DE$365,$E18+19,FALSE)</f>
        <v>0</v>
      </c>
      <c r="L18" s="42">
        <f>VLOOKUP($A18&amp;L$41,決統データ!$A$3:$DE$365,$E18+19,FALSE)</f>
        <v>0</v>
      </c>
      <c r="M18" s="200">
        <f t="shared" si="0"/>
        <v>0</v>
      </c>
    </row>
    <row r="19" spans="1:13" ht="20.100000000000001" customHeight="1">
      <c r="A19" s="27" t="str">
        <f t="shared" si="1"/>
        <v>1715201</v>
      </c>
      <c r="B19" s="28" t="s">
        <v>133</v>
      </c>
      <c r="C19" s="29">
        <v>52</v>
      </c>
      <c r="D19" s="28" t="s">
        <v>782</v>
      </c>
      <c r="E19" s="199">
        <v>18</v>
      </c>
      <c r="F19" s="201"/>
      <c r="G19" s="797"/>
      <c r="H19" s="211" t="s">
        <v>122</v>
      </c>
      <c r="I19" s="203"/>
      <c r="J19" s="42">
        <f>VLOOKUP($A19&amp;J$41,決統データ!$A$3:$DE$365,$E19+19,FALSE)</f>
        <v>0</v>
      </c>
      <c r="K19" s="42">
        <f>VLOOKUP($A19&amp;K$41,決統データ!$A$3:$DE$365,$E19+19,FALSE)</f>
        <v>11581</v>
      </c>
      <c r="L19" s="42">
        <f>VLOOKUP($A19&amp;L$41,決統データ!$A$3:$DE$365,$E19+19,FALSE)</f>
        <v>2210</v>
      </c>
      <c r="M19" s="200">
        <f t="shared" si="0"/>
        <v>13791</v>
      </c>
    </row>
    <row r="20" spans="1:13" ht="20.100000000000001" customHeight="1">
      <c r="A20" s="27" t="str">
        <f t="shared" si="1"/>
        <v>1715201</v>
      </c>
      <c r="B20" s="28" t="s">
        <v>133</v>
      </c>
      <c r="C20" s="29">
        <v>52</v>
      </c>
      <c r="D20" s="28" t="s">
        <v>782</v>
      </c>
      <c r="E20" s="199">
        <v>19</v>
      </c>
      <c r="F20" s="205"/>
      <c r="G20" s="797"/>
      <c r="H20" s="211" t="s">
        <v>121</v>
      </c>
      <c r="I20" s="203"/>
      <c r="J20" s="42">
        <f>VLOOKUP($A20&amp;J$41,決統データ!$A$3:$DE$365,$E20+19,FALSE)</f>
        <v>1293</v>
      </c>
      <c r="K20" s="42">
        <f>VLOOKUP($A20&amp;K$41,決統データ!$A$3:$DE$365,$E20+19,FALSE)</f>
        <v>430</v>
      </c>
      <c r="L20" s="42">
        <f>VLOOKUP($A20&amp;L$41,決統データ!$A$3:$DE$365,$E20+19,FALSE)</f>
        <v>1074</v>
      </c>
      <c r="M20" s="200">
        <f t="shared" si="0"/>
        <v>2797</v>
      </c>
    </row>
    <row r="21" spans="1:13" ht="20.100000000000001" customHeight="1">
      <c r="A21" s="27" t="str">
        <f t="shared" si="1"/>
        <v>1715201</v>
      </c>
      <c r="B21" s="28" t="s">
        <v>133</v>
      </c>
      <c r="C21" s="29">
        <v>52</v>
      </c>
      <c r="D21" s="28" t="s">
        <v>782</v>
      </c>
      <c r="E21" s="199">
        <v>20</v>
      </c>
      <c r="F21" s="206"/>
      <c r="G21" s="797"/>
      <c r="H21" s="211" t="s">
        <v>120</v>
      </c>
      <c r="I21" s="203"/>
      <c r="J21" s="42">
        <f>VLOOKUP($A21&amp;J$41,決統データ!$A$3:$DE$365,$E21+19,FALSE)</f>
        <v>0</v>
      </c>
      <c r="K21" s="42">
        <f>VLOOKUP($A21&amp;K$41,決統データ!$A$3:$DE$365,$E21+19,FALSE)</f>
        <v>0</v>
      </c>
      <c r="L21" s="42">
        <f>VLOOKUP($A21&amp;L$41,決統データ!$A$3:$DE$365,$E21+19,FALSE)</f>
        <v>0</v>
      </c>
      <c r="M21" s="200">
        <f t="shared" si="0"/>
        <v>0</v>
      </c>
    </row>
    <row r="22" spans="1:13" ht="20.100000000000001" customHeight="1">
      <c r="A22" s="27" t="str">
        <f t="shared" si="1"/>
        <v>1715201</v>
      </c>
      <c r="B22" s="28" t="s">
        <v>133</v>
      </c>
      <c r="C22" s="29">
        <v>52</v>
      </c>
      <c r="D22" s="28" t="s">
        <v>782</v>
      </c>
      <c r="E22" s="199">
        <v>21</v>
      </c>
      <c r="F22" s="206"/>
      <c r="G22" s="797"/>
      <c r="H22" s="211" t="s">
        <v>119</v>
      </c>
      <c r="I22" s="203"/>
      <c r="J22" s="42">
        <f>VLOOKUP($A22&amp;J$41,決統データ!$A$3:$DE$365,$E22+19,FALSE)</f>
        <v>62</v>
      </c>
      <c r="K22" s="42">
        <f>VLOOKUP($A22&amp;K$41,決統データ!$A$3:$DE$365,$E22+19,FALSE)</f>
        <v>27</v>
      </c>
      <c r="L22" s="42">
        <f>VLOOKUP($A22&amp;L$41,決統データ!$A$3:$DE$365,$E22+19,FALSE)</f>
        <v>190</v>
      </c>
      <c r="M22" s="200">
        <f t="shared" si="0"/>
        <v>279</v>
      </c>
    </row>
    <row r="23" spans="1:13" ht="20.100000000000001" customHeight="1">
      <c r="A23" s="27" t="str">
        <f t="shared" si="1"/>
        <v>1715201</v>
      </c>
      <c r="B23" s="28" t="s">
        <v>133</v>
      </c>
      <c r="C23" s="29">
        <v>52</v>
      </c>
      <c r="D23" s="28" t="s">
        <v>782</v>
      </c>
      <c r="E23" s="199">
        <v>22</v>
      </c>
      <c r="F23" s="206"/>
      <c r="G23" s="797"/>
      <c r="H23" s="211" t="s">
        <v>118</v>
      </c>
      <c r="I23" s="203"/>
      <c r="J23" s="42">
        <f>VLOOKUP($A23&amp;J$41,決統データ!$A$3:$DE$365,$E23+19,FALSE)</f>
        <v>0</v>
      </c>
      <c r="K23" s="42">
        <f>VLOOKUP($A23&amp;K$41,決統データ!$A$3:$DE$365,$E23+19,FALSE)</f>
        <v>0</v>
      </c>
      <c r="L23" s="42">
        <f>VLOOKUP($A23&amp;L$41,決統データ!$A$3:$DE$365,$E23+19,FALSE)</f>
        <v>57</v>
      </c>
      <c r="M23" s="200">
        <f t="shared" si="0"/>
        <v>57</v>
      </c>
    </row>
    <row r="24" spans="1:13" ht="20.100000000000001" customHeight="1">
      <c r="A24" s="27" t="str">
        <f t="shared" si="1"/>
        <v>1715201</v>
      </c>
      <c r="B24" s="28" t="s">
        <v>133</v>
      </c>
      <c r="C24" s="29">
        <v>52</v>
      </c>
      <c r="D24" s="28" t="s">
        <v>782</v>
      </c>
      <c r="E24" s="199">
        <v>23</v>
      </c>
      <c r="F24" s="205"/>
      <c r="G24" s="797"/>
      <c r="H24" s="211" t="s">
        <v>117</v>
      </c>
      <c r="I24" s="203"/>
      <c r="J24" s="42">
        <f>VLOOKUP($A24&amp;J$41,決統データ!$A$3:$DE$365,$E24+19,FALSE)</f>
        <v>5349</v>
      </c>
      <c r="K24" s="42">
        <f>VLOOKUP($A24&amp;K$41,決統データ!$A$3:$DE$365,$E24+19,FALSE)</f>
        <v>0</v>
      </c>
      <c r="L24" s="42">
        <f>VLOOKUP($A24&amp;L$41,決統データ!$A$3:$DE$365,$E24+19,FALSE)</f>
        <v>1613</v>
      </c>
      <c r="M24" s="200">
        <f t="shared" si="0"/>
        <v>6962</v>
      </c>
    </row>
    <row r="25" spans="1:13" ht="20.100000000000001" customHeight="1">
      <c r="A25" s="27" t="str">
        <f t="shared" si="1"/>
        <v>1715201</v>
      </c>
      <c r="B25" s="28" t="s">
        <v>133</v>
      </c>
      <c r="C25" s="29">
        <v>52</v>
      </c>
      <c r="D25" s="28" t="s">
        <v>782</v>
      </c>
      <c r="E25" s="199">
        <v>24</v>
      </c>
      <c r="F25" s="206"/>
      <c r="G25" s="797"/>
      <c r="H25" s="203" t="s">
        <v>116</v>
      </c>
      <c r="I25" s="204"/>
      <c r="J25" s="42">
        <f>VLOOKUP($A25&amp;J$41,決統データ!$A$3:$DE$365,$E25+19,FALSE)</f>
        <v>0</v>
      </c>
      <c r="K25" s="42">
        <f>VLOOKUP($A25&amp;K$41,決統データ!$A$3:$DE$365,$E25+19,FALSE)</f>
        <v>0</v>
      </c>
      <c r="L25" s="42">
        <f>VLOOKUP($A25&amp;L$41,決統データ!$A$3:$DE$365,$E25+19,FALSE)</f>
        <v>0</v>
      </c>
      <c r="M25" s="200">
        <f t="shared" si="0"/>
        <v>0</v>
      </c>
    </row>
    <row r="26" spans="1:13" ht="20.100000000000001" customHeight="1">
      <c r="A26" s="27" t="str">
        <f t="shared" si="1"/>
        <v>1715201</v>
      </c>
      <c r="B26" s="28" t="s">
        <v>133</v>
      </c>
      <c r="C26" s="29">
        <v>52</v>
      </c>
      <c r="D26" s="28" t="s">
        <v>782</v>
      </c>
      <c r="E26" s="199">
        <v>25</v>
      </c>
      <c r="F26" s="207"/>
      <c r="G26" s="798"/>
      <c r="H26" s="208" t="s">
        <v>80</v>
      </c>
      <c r="I26" s="208"/>
      <c r="J26" s="42">
        <f>VLOOKUP($A26&amp;J$41,決統データ!$A$3:$DE$365,$E26+19,FALSE)</f>
        <v>0</v>
      </c>
      <c r="K26" s="42">
        <f>VLOOKUP($A26&amp;K$41,決統データ!$A$3:$DE$365,$E26+19,FALSE)</f>
        <v>224</v>
      </c>
      <c r="L26" s="42">
        <f>VLOOKUP($A26&amp;L$41,決統データ!$A$3:$DE$365,$E26+19,FALSE)</f>
        <v>551</v>
      </c>
      <c r="M26" s="200">
        <f t="shared" si="0"/>
        <v>775</v>
      </c>
    </row>
    <row r="27" spans="1:13" ht="20.100000000000001" customHeight="1">
      <c r="A27" s="27" t="str">
        <f t="shared" si="1"/>
        <v>1715201</v>
      </c>
      <c r="B27" s="28" t="s">
        <v>133</v>
      </c>
      <c r="C27" s="29">
        <v>52</v>
      </c>
      <c r="D27" s="28" t="s">
        <v>782</v>
      </c>
      <c r="E27" s="199">
        <v>33</v>
      </c>
      <c r="F27" s="792" t="s">
        <v>115</v>
      </c>
      <c r="G27" s="792" t="s">
        <v>114</v>
      </c>
      <c r="H27" s="793" t="s">
        <v>113</v>
      </c>
      <c r="I27" s="794"/>
      <c r="J27" s="42">
        <f>VLOOKUP($A27&amp;J$41,決統データ!$A$3:$DE$365,$E27+19,FALSE)</f>
        <v>72798</v>
      </c>
      <c r="K27" s="42">
        <f>VLOOKUP($A27&amp;K$41,決統データ!$A$3:$DE$365,$E27+19,FALSE)</f>
        <v>185614</v>
      </c>
      <c r="L27" s="42">
        <f>VLOOKUP($A27&amp;L$41,決統データ!$A$3:$DE$365,$E27+19,FALSE)</f>
        <v>284611</v>
      </c>
      <c r="M27" s="200">
        <f t="shared" si="0"/>
        <v>543023</v>
      </c>
    </row>
    <row r="28" spans="1:13" ht="20.100000000000001" customHeight="1">
      <c r="A28" s="27" t="str">
        <f t="shared" si="1"/>
        <v>1715201</v>
      </c>
      <c r="B28" s="28" t="s">
        <v>133</v>
      </c>
      <c r="C28" s="29">
        <v>52</v>
      </c>
      <c r="D28" s="28" t="s">
        <v>782</v>
      </c>
      <c r="E28" s="199">
        <v>34</v>
      </c>
      <c r="F28" s="792"/>
      <c r="G28" s="792"/>
      <c r="H28" s="792" t="s">
        <v>107</v>
      </c>
      <c r="I28" s="203" t="s">
        <v>112</v>
      </c>
      <c r="J28" s="42">
        <f>VLOOKUP($A28&amp;J$41,決統データ!$A$3:$DE$365,$E28+19,FALSE)</f>
        <v>0</v>
      </c>
      <c r="K28" s="42">
        <f>VLOOKUP($A28&amp;K$41,決統データ!$A$3:$DE$365,$E28+19,FALSE)</f>
        <v>16511</v>
      </c>
      <c r="L28" s="42">
        <f>VLOOKUP($A28&amp;L$41,決統データ!$A$3:$DE$365,$E28+19,FALSE)</f>
        <v>3330</v>
      </c>
      <c r="M28" s="200">
        <f t="shared" si="0"/>
        <v>19841</v>
      </c>
    </row>
    <row r="29" spans="1:13" ht="20.100000000000001" customHeight="1">
      <c r="A29" s="27" t="str">
        <f t="shared" si="1"/>
        <v>1715201</v>
      </c>
      <c r="B29" s="28" t="s">
        <v>133</v>
      </c>
      <c r="C29" s="29">
        <v>52</v>
      </c>
      <c r="D29" s="28" t="s">
        <v>782</v>
      </c>
      <c r="E29" s="199">
        <v>35</v>
      </c>
      <c r="F29" s="792"/>
      <c r="G29" s="792"/>
      <c r="H29" s="792"/>
      <c r="I29" s="203" t="s">
        <v>105</v>
      </c>
      <c r="J29" s="42">
        <f>VLOOKUP($A29&amp;J$41,決統データ!$A$3:$DE$365,$E29+19,FALSE)</f>
        <v>0</v>
      </c>
      <c r="K29" s="42">
        <f>VLOOKUP($A29&amp;K$41,決統データ!$A$3:$DE$365,$E29+19,FALSE)</f>
        <v>0</v>
      </c>
      <c r="L29" s="42">
        <f>VLOOKUP($A29&amp;L$41,決統データ!$A$3:$DE$365,$E29+19,FALSE)</f>
        <v>58300</v>
      </c>
      <c r="M29" s="200">
        <f t="shared" si="0"/>
        <v>58300</v>
      </c>
    </row>
    <row r="30" spans="1:13" ht="20.100000000000001" customHeight="1">
      <c r="A30" s="27" t="str">
        <f t="shared" si="1"/>
        <v>1715201</v>
      </c>
      <c r="B30" s="28" t="s">
        <v>133</v>
      </c>
      <c r="C30" s="29">
        <v>52</v>
      </c>
      <c r="D30" s="28" t="s">
        <v>782</v>
      </c>
      <c r="E30" s="199">
        <v>37</v>
      </c>
      <c r="F30" s="792"/>
      <c r="G30" s="792"/>
      <c r="H30" s="792"/>
      <c r="I30" s="203" t="s">
        <v>111</v>
      </c>
      <c r="J30" s="42">
        <f>VLOOKUP($A30&amp;J$41,決統データ!$A$3:$DE$365,$E30+19,FALSE)</f>
        <v>0</v>
      </c>
      <c r="K30" s="42">
        <f>VLOOKUP($A30&amp;K$41,決統データ!$A$3:$DE$365,$E30+19,FALSE)</f>
        <v>0</v>
      </c>
      <c r="L30" s="42">
        <f>VLOOKUP($A30&amp;L$41,決統データ!$A$3:$DE$365,$E30+19,FALSE)</f>
        <v>0</v>
      </c>
      <c r="M30" s="200">
        <f t="shared" si="0"/>
        <v>0</v>
      </c>
    </row>
    <row r="31" spans="1:13" ht="20.100000000000001" customHeight="1">
      <c r="A31" s="27" t="str">
        <f t="shared" si="1"/>
        <v>1715201</v>
      </c>
      <c r="B31" s="28" t="s">
        <v>133</v>
      </c>
      <c r="C31" s="29">
        <v>52</v>
      </c>
      <c r="D31" s="28" t="s">
        <v>782</v>
      </c>
      <c r="E31" s="199">
        <v>38</v>
      </c>
      <c r="F31" s="792"/>
      <c r="G31" s="792"/>
      <c r="H31" s="792"/>
      <c r="I31" s="203" t="s">
        <v>110</v>
      </c>
      <c r="J31" s="42">
        <f>VLOOKUP($A31&amp;J$41,決統データ!$A$3:$DE$365,$E31+19,FALSE)</f>
        <v>1405</v>
      </c>
      <c r="K31" s="42">
        <f>VLOOKUP($A31&amp;K$41,決統データ!$A$3:$DE$365,$E31+19,FALSE)</f>
        <v>769</v>
      </c>
      <c r="L31" s="42">
        <f>VLOOKUP($A31&amp;L$41,決統データ!$A$3:$DE$365,$E31+19,FALSE)</f>
        <v>5307</v>
      </c>
      <c r="M31" s="200">
        <f t="shared" si="0"/>
        <v>7481</v>
      </c>
    </row>
    <row r="32" spans="1:13" ht="20.100000000000001" customHeight="1">
      <c r="A32" s="27" t="str">
        <f t="shared" si="1"/>
        <v>1715201</v>
      </c>
      <c r="B32" s="28" t="s">
        <v>133</v>
      </c>
      <c r="C32" s="29">
        <v>52</v>
      </c>
      <c r="D32" s="28" t="s">
        <v>782</v>
      </c>
      <c r="E32" s="199">
        <v>39</v>
      </c>
      <c r="F32" s="792"/>
      <c r="G32" s="792"/>
      <c r="H32" s="792"/>
      <c r="I32" s="64" t="s">
        <v>109</v>
      </c>
      <c r="J32" s="42">
        <f>VLOOKUP($A32&amp;J$41,決統データ!$A$3:$DE$365,$E32+19,FALSE)</f>
        <v>0</v>
      </c>
      <c r="K32" s="42">
        <f>VLOOKUP($A32&amp;K$41,決統データ!$A$3:$DE$365,$E32+19,FALSE)</f>
        <v>0</v>
      </c>
      <c r="L32" s="42">
        <f>VLOOKUP($A32&amp;L$41,決統データ!$A$3:$DE$365,$E32+19,FALSE)</f>
        <v>0</v>
      </c>
      <c r="M32" s="200">
        <f t="shared" si="0"/>
        <v>0</v>
      </c>
    </row>
    <row r="33" spans="1:13" ht="20.100000000000001" customHeight="1">
      <c r="A33" s="27" t="str">
        <f t="shared" si="1"/>
        <v>1715201</v>
      </c>
      <c r="B33" s="28" t="s">
        <v>133</v>
      </c>
      <c r="C33" s="29">
        <v>52</v>
      </c>
      <c r="D33" s="28" t="s">
        <v>782</v>
      </c>
      <c r="E33" s="199">
        <v>41</v>
      </c>
      <c r="F33" s="792"/>
      <c r="G33" s="792"/>
      <c r="H33" s="665" t="s">
        <v>108</v>
      </c>
      <c r="I33" s="795"/>
      <c r="J33" s="42">
        <f>VLOOKUP($A33&amp;J$41,決統データ!$A$3:$DE$365,$E33+19,FALSE)</f>
        <v>12374</v>
      </c>
      <c r="K33" s="42">
        <f>VLOOKUP($A33&amp;K$41,決統データ!$A$3:$DE$365,$E33+19,FALSE)</f>
        <v>30384</v>
      </c>
      <c r="L33" s="42">
        <f>VLOOKUP($A33&amp;L$41,決統データ!$A$3:$DE$365,$E33+19,FALSE)</f>
        <v>25218</v>
      </c>
      <c r="M33" s="200">
        <f t="shared" si="0"/>
        <v>67976</v>
      </c>
    </row>
    <row r="34" spans="1:13" ht="20.100000000000001" customHeight="1">
      <c r="A34" s="27" t="str">
        <f t="shared" si="1"/>
        <v>1715201</v>
      </c>
      <c r="B34" s="28" t="s">
        <v>133</v>
      </c>
      <c r="C34" s="29">
        <v>52</v>
      </c>
      <c r="D34" s="28" t="s">
        <v>782</v>
      </c>
      <c r="E34" s="199">
        <v>42</v>
      </c>
      <c r="F34" s="792"/>
      <c r="G34" s="792"/>
      <c r="H34" s="604" t="s">
        <v>107</v>
      </c>
      <c r="I34" s="64" t="s">
        <v>106</v>
      </c>
      <c r="J34" s="42">
        <f>VLOOKUP($A34&amp;J$41,決統データ!$A$3:$DE$365,$E34+19,FALSE)</f>
        <v>0</v>
      </c>
      <c r="K34" s="42">
        <f>VLOOKUP($A34&amp;K$41,決統データ!$A$3:$DE$365,$E34+19,FALSE)</f>
        <v>0</v>
      </c>
      <c r="L34" s="42">
        <f>VLOOKUP($A34&amp;L$41,決統データ!$A$3:$DE$365,$E34+19,FALSE)</f>
        <v>1074</v>
      </c>
      <c r="M34" s="200">
        <f t="shared" si="0"/>
        <v>1074</v>
      </c>
    </row>
    <row r="35" spans="1:13" ht="20.100000000000001" customHeight="1">
      <c r="A35" s="27" t="str">
        <f t="shared" si="1"/>
        <v>1715201</v>
      </c>
      <c r="B35" s="28" t="s">
        <v>133</v>
      </c>
      <c r="C35" s="29">
        <v>52</v>
      </c>
      <c r="D35" s="28" t="s">
        <v>782</v>
      </c>
      <c r="E35" s="199">
        <v>43</v>
      </c>
      <c r="F35" s="792"/>
      <c r="G35" s="792"/>
      <c r="H35" s="605"/>
      <c r="I35" s="64" t="s">
        <v>105</v>
      </c>
      <c r="J35" s="42">
        <f>VLOOKUP($A35&amp;J$41,決統データ!$A$3:$DE$365,$E35+19,FALSE)</f>
        <v>0</v>
      </c>
      <c r="K35" s="42">
        <f>VLOOKUP($A35&amp;K$41,決統データ!$A$3:$DE$365,$E35+19,FALSE)</f>
        <v>0</v>
      </c>
      <c r="L35" s="42">
        <f>VLOOKUP($A35&amp;L$41,決統データ!$A$3:$DE$365,$E35+19,FALSE)</f>
        <v>9300</v>
      </c>
      <c r="M35" s="200">
        <f t="shared" si="0"/>
        <v>9300</v>
      </c>
    </row>
    <row r="36" spans="1:13" ht="20.100000000000001" customHeight="1">
      <c r="A36" s="27" t="str">
        <f t="shared" si="1"/>
        <v>1715201</v>
      </c>
      <c r="B36" s="28" t="s">
        <v>133</v>
      </c>
      <c r="C36" s="29">
        <v>52</v>
      </c>
      <c r="D36" s="28" t="s">
        <v>782</v>
      </c>
      <c r="E36" s="199">
        <v>45</v>
      </c>
      <c r="F36" s="792"/>
      <c r="G36" s="792"/>
      <c r="H36" s="606"/>
      <c r="I36" s="64" t="s">
        <v>104</v>
      </c>
      <c r="J36" s="42">
        <f>VLOOKUP($A36&amp;J$41,決統データ!$A$3:$DE$365,$E36+19,FALSE)</f>
        <v>62</v>
      </c>
      <c r="K36" s="42">
        <f>VLOOKUP($A36&amp;K$41,決統データ!$A$3:$DE$365,$E36+19,FALSE)</f>
        <v>27</v>
      </c>
      <c r="L36" s="42">
        <f>VLOOKUP($A36&amp;L$41,決統データ!$A$3:$DE$365,$E36+19,FALSE)</f>
        <v>190</v>
      </c>
      <c r="M36" s="200">
        <f t="shared" si="0"/>
        <v>279</v>
      </c>
    </row>
    <row r="41" spans="1:13">
      <c r="J41" s="170" t="str">
        <f t="shared" ref="J41:L41" si="2">+J42&amp;"000"</f>
        <v>263036000</v>
      </c>
      <c r="K41" s="170" t="str">
        <f t="shared" si="2"/>
        <v>263435000</v>
      </c>
      <c r="L41" s="170" t="str">
        <f t="shared" si="2"/>
        <v>264652000</v>
      </c>
    </row>
    <row r="42" spans="1:13">
      <c r="J42" s="170" t="s">
        <v>751</v>
      </c>
      <c r="K42" s="170" t="s">
        <v>587</v>
      </c>
      <c r="L42" s="170" t="s">
        <v>594</v>
      </c>
    </row>
    <row r="43" spans="1:13">
      <c r="J43" s="170" t="s">
        <v>750</v>
      </c>
      <c r="K43" s="170" t="s">
        <v>474</v>
      </c>
      <c r="L43" s="170" t="s">
        <v>595</v>
      </c>
    </row>
  </sheetData>
  <customSheetViews>
    <customSheetView guid="{247A5D4D-80F1-4466-92F7-7A3BC78E450F}" showPageBreaks="1" printArea="1" topLeftCell="A25">
      <selection activeCell="C43" sqref="C43"/>
      <pageMargins left="0.98425196850393704" right="0.78740157480314965" top="0.78740157480314965" bottom="0.78740157480314965" header="0.51181102362204722" footer="0.51181102362204722"/>
      <pageSetup paperSize="9" scale="60" orientation="landscape" blackAndWhite="1" horizontalDpi="300" verticalDpi="300"/>
      <headerFooter alignWithMargins="0"/>
    </customSheetView>
  </customSheetViews>
  <mergeCells count="11">
    <mergeCell ref="G17:G26"/>
    <mergeCell ref="F2:I2"/>
    <mergeCell ref="F3:I3"/>
    <mergeCell ref="F16:I16"/>
    <mergeCell ref="G4:G14"/>
    <mergeCell ref="H34:H36"/>
    <mergeCell ref="F27:F36"/>
    <mergeCell ref="G27:G36"/>
    <mergeCell ref="H27:I27"/>
    <mergeCell ref="H28:H32"/>
    <mergeCell ref="H33:I33"/>
  </mergeCells>
  <phoneticPr fontId="3"/>
  <pageMargins left="0.98425196850393704" right="0.78740157480314965" top="0.78740157480314965" bottom="0.78740157480314965" header="0.51181102362204722" footer="0.51181102362204722"/>
  <pageSetup paperSize="9" scale="60" orientation="landscape"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M95"/>
  <sheetViews>
    <sheetView view="pageBreakPreview" topLeftCell="C1" zoomScaleNormal="100" zoomScaleSheetLayoutView="100" workbookViewId="0">
      <pane ySplit="3" topLeftCell="A4" activePane="bottomLeft" state="frozen"/>
      <selection pane="bottomLeft"/>
    </sheetView>
  </sheetViews>
  <sheetFormatPr defaultColWidth="9" defaultRowHeight="14.4"/>
  <cols>
    <col min="1" max="1" width="9.69921875" style="9" customWidth="1"/>
    <col min="2" max="2" width="4.296875" style="9" customWidth="1"/>
    <col min="3" max="4" width="3.296875" style="9" customWidth="1"/>
    <col min="5" max="5" width="6.296875" style="38" customWidth="1"/>
    <col min="6" max="6" width="4.09765625" style="9" customWidth="1"/>
    <col min="7" max="7" width="6.69921875" style="9" customWidth="1"/>
    <col min="8" max="8" width="28" style="9" customWidth="1"/>
    <col min="9" max="11" width="12.59765625" style="9" customWidth="1"/>
    <col min="12" max="12" width="12.59765625" style="220" customWidth="1"/>
    <col min="13" max="16384" width="9" style="9"/>
  </cols>
  <sheetData>
    <row r="1" spans="1:13" ht="16.2">
      <c r="F1" s="155" t="s">
        <v>168</v>
      </c>
    </row>
    <row r="2" spans="1:13">
      <c r="F2" s="1" t="s">
        <v>1291</v>
      </c>
      <c r="J2" s="224"/>
      <c r="L2" s="224" t="s">
        <v>529</v>
      </c>
    </row>
    <row r="3" spans="1:13" s="1" customFormat="1" ht="28.5" customHeight="1">
      <c r="A3" s="26"/>
      <c r="B3" s="67" t="s">
        <v>778</v>
      </c>
      <c r="C3" s="26" t="s">
        <v>779</v>
      </c>
      <c r="D3" s="26" t="s">
        <v>780</v>
      </c>
      <c r="E3" s="30" t="s">
        <v>781</v>
      </c>
      <c r="F3" s="618" t="s">
        <v>167</v>
      </c>
      <c r="G3" s="619"/>
      <c r="H3" s="620"/>
      <c r="I3" s="151" t="s">
        <v>476</v>
      </c>
      <c r="J3" s="151" t="s">
        <v>166</v>
      </c>
      <c r="K3" s="151" t="s">
        <v>1311</v>
      </c>
      <c r="L3" s="165" t="s">
        <v>605</v>
      </c>
    </row>
    <row r="4" spans="1:13" s="1" customFormat="1">
      <c r="A4" s="27"/>
      <c r="B4" s="28"/>
      <c r="C4" s="29"/>
      <c r="D4" s="28"/>
      <c r="E4" s="24"/>
      <c r="F4" s="804" t="s">
        <v>1290</v>
      </c>
      <c r="G4" s="805"/>
      <c r="H4" s="806"/>
      <c r="I4" s="339" t="s">
        <v>165</v>
      </c>
      <c r="J4" s="339" t="s">
        <v>165</v>
      </c>
      <c r="K4" s="339" t="s">
        <v>1289</v>
      </c>
      <c r="L4" s="298"/>
      <c r="M4" s="1" t="s">
        <v>1594</v>
      </c>
    </row>
    <row r="5" spans="1:13" s="1" customFormat="1">
      <c r="E5" s="24"/>
      <c r="F5" s="804" t="s">
        <v>164</v>
      </c>
      <c r="G5" s="805"/>
      <c r="H5" s="806"/>
      <c r="I5" s="339" t="s">
        <v>163</v>
      </c>
      <c r="J5" s="339" t="s">
        <v>163</v>
      </c>
      <c r="K5" s="339" t="s">
        <v>163</v>
      </c>
      <c r="L5" s="298"/>
    </row>
    <row r="6" spans="1:13" s="3" customFormat="1">
      <c r="A6" s="27" t="str">
        <f t="shared" ref="A6:A20" si="0">+B6&amp;C6&amp;D6</f>
        <v>1741001</v>
      </c>
      <c r="B6" s="28" t="s">
        <v>202</v>
      </c>
      <c r="C6" s="29">
        <v>10</v>
      </c>
      <c r="D6" s="28" t="s">
        <v>782</v>
      </c>
      <c r="E6" s="193" t="s">
        <v>199</v>
      </c>
      <c r="F6" s="236" t="s">
        <v>1286</v>
      </c>
      <c r="G6" s="236"/>
      <c r="H6" s="237"/>
      <c r="I6" s="35">
        <f>VLOOKUP($A6&amp;I$92,決統データ!$A$3:$DE$365,$E6+19,FALSE)</f>
        <v>4060223</v>
      </c>
      <c r="J6" s="35">
        <f>VLOOKUP($A6&amp;J$92,決統データ!$A$3:$DE$365,$E6+19,FALSE)</f>
        <v>3630301</v>
      </c>
      <c r="K6" s="35">
        <f>VLOOKUP($A6&amp;K$92,決統データ!$A$3:$DE$365,$E6+19,FALSE)</f>
        <v>3600329</v>
      </c>
      <c r="L6" s="275"/>
    </row>
    <row r="7" spans="1:13" s="3" customFormat="1">
      <c r="A7" s="27" t="str">
        <f t="shared" si="0"/>
        <v>1741001</v>
      </c>
      <c r="B7" s="28" t="s">
        <v>202</v>
      </c>
      <c r="C7" s="29">
        <v>10</v>
      </c>
      <c r="D7" s="28" t="s">
        <v>782</v>
      </c>
      <c r="E7" s="193" t="s">
        <v>200</v>
      </c>
      <c r="F7" s="236" t="s">
        <v>1285</v>
      </c>
      <c r="G7" s="236"/>
      <c r="H7" s="237"/>
      <c r="I7" s="35">
        <f>VLOOKUP($A7&amp;I$92,決統データ!$A$3:$DE$365,$E7+19,FALSE)</f>
        <v>4121001</v>
      </c>
      <c r="J7" s="35">
        <f>VLOOKUP($A7&amp;J$92,決統データ!$A$3:$DE$365,$E7+19,FALSE)</f>
        <v>4040701</v>
      </c>
      <c r="K7" s="35">
        <f>VLOOKUP($A7&amp;K$92,決統データ!$A$3:$DE$365,$E7+19,FALSE)</f>
        <v>4080331</v>
      </c>
      <c r="L7" s="275"/>
    </row>
    <row r="8" spans="1:13" s="3" customFormat="1">
      <c r="A8" s="27" t="str">
        <f t="shared" si="0"/>
        <v>1741001</v>
      </c>
      <c r="B8" s="28" t="s">
        <v>202</v>
      </c>
      <c r="C8" s="29">
        <v>10</v>
      </c>
      <c r="D8" s="28" t="s">
        <v>782</v>
      </c>
      <c r="E8" s="193" t="s">
        <v>201</v>
      </c>
      <c r="F8" s="236" t="s">
        <v>1284</v>
      </c>
      <c r="G8" s="173"/>
      <c r="H8" s="174"/>
      <c r="I8" s="35">
        <f>VLOOKUP($A8&amp;I$92,決統データ!$A$3:$DE$365,$E8+19,FALSE)</f>
        <v>4050401</v>
      </c>
      <c r="J8" s="35">
        <f>VLOOKUP($A8&amp;J$92,決統データ!$A$3:$DE$365,$E8+19,FALSE)</f>
        <v>3610401</v>
      </c>
      <c r="K8" s="35">
        <f>VLOOKUP($A8&amp;K$92,決統データ!$A$3:$DE$365,$E8+19,FALSE)</f>
        <v>3600401</v>
      </c>
      <c r="L8" s="275"/>
    </row>
    <row r="9" spans="1:13" s="1" customFormat="1">
      <c r="A9" s="27" t="str">
        <f t="shared" si="0"/>
        <v>1741001</v>
      </c>
      <c r="B9" s="28" t="s">
        <v>202</v>
      </c>
      <c r="C9" s="29">
        <v>10</v>
      </c>
      <c r="D9" s="28" t="s">
        <v>782</v>
      </c>
      <c r="E9" s="24">
        <v>4</v>
      </c>
      <c r="F9" s="175" t="s">
        <v>1283</v>
      </c>
      <c r="G9" s="238"/>
      <c r="H9" s="238"/>
      <c r="I9" s="35">
        <f>VLOOKUP($A9&amp;I$92,決統データ!$A$3:$DE$365,$E9+19,FALSE)</f>
        <v>1</v>
      </c>
      <c r="J9" s="35">
        <f>VLOOKUP($A9&amp;J$92,決統データ!$A$3:$DE$365,$E9+19,FALSE)</f>
        <v>5</v>
      </c>
      <c r="K9" s="35">
        <f>VLOOKUP($A9&amp;K$92,決統データ!$A$3:$DE$365,$E9+19,FALSE)</f>
        <v>3</v>
      </c>
      <c r="L9" s="275">
        <f t="shared" ref="L9:L20" si="1">SUM(I9:K9)</f>
        <v>9</v>
      </c>
    </row>
    <row r="10" spans="1:13" s="1" customFormat="1" ht="14.25" customHeight="1">
      <c r="A10" s="27" t="str">
        <f t="shared" si="0"/>
        <v>1741001</v>
      </c>
      <c r="B10" s="28" t="s">
        <v>202</v>
      </c>
      <c r="C10" s="29">
        <v>10</v>
      </c>
      <c r="D10" s="28" t="s">
        <v>782</v>
      </c>
      <c r="E10" s="24">
        <v>7</v>
      </c>
      <c r="F10" s="621" t="s">
        <v>1282</v>
      </c>
      <c r="G10" s="175" t="s">
        <v>1281</v>
      </c>
      <c r="H10" s="176"/>
      <c r="I10" s="42">
        <f>VLOOKUP($A10&amp;I$92,決統データ!$A$3:$DE$365,$E10+19,FALSE)</f>
        <v>3571</v>
      </c>
      <c r="J10" s="42">
        <f>VLOOKUP($A10&amp;J$92,決統データ!$A$3:$DE$365,$E10+19,FALSE)</f>
        <v>12876</v>
      </c>
      <c r="K10" s="42">
        <f>VLOOKUP($A10&amp;K$92,決統データ!$A$3:$DE$365,$E10+19,FALSE)</f>
        <v>20019</v>
      </c>
      <c r="L10" s="275">
        <f t="shared" si="1"/>
        <v>36466</v>
      </c>
    </row>
    <row r="11" spans="1:13" s="1" customFormat="1">
      <c r="A11" s="27" t="str">
        <f t="shared" si="0"/>
        <v>1741001</v>
      </c>
      <c r="B11" s="28" t="s">
        <v>202</v>
      </c>
      <c r="C11" s="29">
        <v>10</v>
      </c>
      <c r="D11" s="28" t="s">
        <v>782</v>
      </c>
      <c r="E11" s="24">
        <v>8</v>
      </c>
      <c r="F11" s="622"/>
      <c r="G11" s="175" t="s">
        <v>1280</v>
      </c>
      <c r="H11" s="176"/>
      <c r="I11" s="42">
        <f>VLOOKUP($A11&amp;I$92,決統データ!$A$3:$DE$365,$E11+19,FALSE)</f>
        <v>0</v>
      </c>
      <c r="J11" s="42">
        <f>VLOOKUP($A11&amp;J$92,決統データ!$A$3:$DE$365,$E11+19,FALSE)</f>
        <v>0</v>
      </c>
      <c r="K11" s="42">
        <f>VLOOKUP($A11&amp;K$92,決統データ!$A$3:$DE$365,$E11+19,FALSE)</f>
        <v>0</v>
      </c>
      <c r="L11" s="275">
        <f t="shared" si="1"/>
        <v>0</v>
      </c>
    </row>
    <row r="12" spans="1:13" s="1" customFormat="1" ht="14.25" customHeight="1">
      <c r="A12" s="27" t="str">
        <f t="shared" si="0"/>
        <v>1741001</v>
      </c>
      <c r="B12" s="28" t="s">
        <v>202</v>
      </c>
      <c r="C12" s="29">
        <v>10</v>
      </c>
      <c r="D12" s="28" t="s">
        <v>782</v>
      </c>
      <c r="E12" s="24">
        <v>9</v>
      </c>
      <c r="F12" s="622"/>
      <c r="G12" s="175" t="s">
        <v>1279</v>
      </c>
      <c r="H12" s="176"/>
      <c r="I12" s="42">
        <f>VLOOKUP($A12&amp;I$92,決統データ!$A$3:$DE$365,$E12+19,FALSE)</f>
        <v>3020</v>
      </c>
      <c r="J12" s="42">
        <f>VLOOKUP($A12&amp;J$92,決統データ!$A$3:$DE$365,$E12+19,FALSE)</f>
        <v>7189</v>
      </c>
      <c r="K12" s="42">
        <f>VLOOKUP($A12&amp;K$92,決統データ!$A$3:$DE$365,$E12+19,FALSE)</f>
        <v>18300</v>
      </c>
      <c r="L12" s="275">
        <f t="shared" si="1"/>
        <v>28509</v>
      </c>
    </row>
    <row r="13" spans="1:13" s="1" customFormat="1">
      <c r="A13" s="27" t="str">
        <f t="shared" si="0"/>
        <v>1741001</v>
      </c>
      <c r="B13" s="28" t="s">
        <v>202</v>
      </c>
      <c r="C13" s="29">
        <v>10</v>
      </c>
      <c r="D13" s="28" t="s">
        <v>782</v>
      </c>
      <c r="E13" s="24">
        <v>10</v>
      </c>
      <c r="F13" s="622"/>
      <c r="G13" s="175" t="s">
        <v>1278</v>
      </c>
      <c r="H13" s="176"/>
      <c r="I13" s="42">
        <f>VLOOKUP($A13&amp;I$92,決統データ!$A$3:$DE$365,$E13+19,FALSE)</f>
        <v>2280</v>
      </c>
      <c r="J13" s="42">
        <f>VLOOKUP($A13&amp;J$92,決統データ!$A$3:$DE$365,$E13+19,FALSE)</f>
        <v>4110</v>
      </c>
      <c r="K13" s="42">
        <f>VLOOKUP($A13&amp;K$92,決統データ!$A$3:$DE$365,$E13+19,FALSE)</f>
        <v>13826</v>
      </c>
      <c r="L13" s="275">
        <f t="shared" si="1"/>
        <v>20216</v>
      </c>
    </row>
    <row r="14" spans="1:13" s="1" customFormat="1">
      <c r="A14" s="27" t="str">
        <f t="shared" si="0"/>
        <v>1741001</v>
      </c>
      <c r="B14" s="28" t="s">
        <v>202</v>
      </c>
      <c r="C14" s="29">
        <v>10</v>
      </c>
      <c r="D14" s="28" t="s">
        <v>782</v>
      </c>
      <c r="E14" s="24">
        <v>11</v>
      </c>
      <c r="F14" s="622"/>
      <c r="G14" s="175" t="s">
        <v>1277</v>
      </c>
      <c r="H14" s="176"/>
      <c r="I14" s="42">
        <f>VLOOKUP($A14&amp;I$92,決統データ!$A$3:$DE$365,$E14+19,FALSE)</f>
        <v>2174</v>
      </c>
      <c r="J14" s="42">
        <f>VLOOKUP($A14&amp;J$92,決統データ!$A$3:$DE$365,$E14+19,FALSE)</f>
        <v>4110</v>
      </c>
      <c r="K14" s="42">
        <f>VLOOKUP($A14&amp;K$92,決統データ!$A$3:$DE$365,$E14+19,FALSE)</f>
        <v>13826</v>
      </c>
      <c r="L14" s="275">
        <f t="shared" si="1"/>
        <v>20110</v>
      </c>
    </row>
    <row r="15" spans="1:13" s="1" customFormat="1">
      <c r="A15" s="27" t="str">
        <f t="shared" si="0"/>
        <v>1741001</v>
      </c>
      <c r="B15" s="28" t="s">
        <v>202</v>
      </c>
      <c r="C15" s="29">
        <v>10</v>
      </c>
      <c r="D15" s="28" t="s">
        <v>782</v>
      </c>
      <c r="E15" s="24">
        <v>12</v>
      </c>
      <c r="F15" s="622"/>
      <c r="G15" s="175" t="s">
        <v>162</v>
      </c>
      <c r="H15" s="176"/>
      <c r="I15" s="42">
        <f>VLOOKUP($A15&amp;I$92,決統データ!$A$3:$DE$365,$E15+19,FALSE)</f>
        <v>1676</v>
      </c>
      <c r="J15" s="42">
        <f>VLOOKUP($A15&amp;J$92,決統データ!$A$3:$DE$365,$E15+19,FALSE)</f>
        <v>3824</v>
      </c>
      <c r="K15" s="42">
        <f>VLOOKUP($A15&amp;K$92,決統データ!$A$3:$DE$365,$E15+19,FALSE)</f>
        <v>11121</v>
      </c>
      <c r="L15" s="275">
        <f t="shared" si="1"/>
        <v>16621</v>
      </c>
    </row>
    <row r="16" spans="1:13" s="1" customFormat="1" ht="14.25" customHeight="1">
      <c r="A16" s="27" t="str">
        <f t="shared" si="0"/>
        <v>1741001</v>
      </c>
      <c r="B16" s="28" t="s">
        <v>202</v>
      </c>
      <c r="C16" s="29">
        <v>10</v>
      </c>
      <c r="D16" s="28" t="s">
        <v>782</v>
      </c>
      <c r="E16" s="24">
        <v>13</v>
      </c>
      <c r="F16" s="622"/>
      <c r="G16" s="175" t="s">
        <v>1275</v>
      </c>
      <c r="H16" s="176"/>
      <c r="I16" s="42">
        <f>VLOOKUP($A16&amp;I$92,決統データ!$A$3:$DE$365,$E16+19,FALSE)</f>
        <v>6493</v>
      </c>
      <c r="J16" s="42">
        <f>VLOOKUP($A16&amp;J$92,決統データ!$A$3:$DE$365,$E16+19,FALSE)</f>
        <v>30307</v>
      </c>
      <c r="K16" s="42">
        <f>VLOOKUP($A16&amp;K$92,決統データ!$A$3:$DE$365,$E16+19,FALSE)</f>
        <v>10830</v>
      </c>
      <c r="L16" s="275">
        <f t="shared" si="1"/>
        <v>47630</v>
      </c>
    </row>
    <row r="17" spans="1:12" s="1" customFormat="1">
      <c r="A17" s="27" t="str">
        <f t="shared" si="0"/>
        <v>1741001</v>
      </c>
      <c r="B17" s="28" t="s">
        <v>202</v>
      </c>
      <c r="C17" s="29">
        <v>10</v>
      </c>
      <c r="D17" s="28" t="s">
        <v>782</v>
      </c>
      <c r="E17" s="24">
        <v>14</v>
      </c>
      <c r="F17" s="622"/>
      <c r="G17" s="175" t="s">
        <v>1274</v>
      </c>
      <c r="H17" s="176"/>
      <c r="I17" s="42">
        <f>VLOOKUP($A17&amp;I$92,決統データ!$A$3:$DE$365,$E17+19,FALSE)</f>
        <v>0</v>
      </c>
      <c r="J17" s="42">
        <f>VLOOKUP($A17&amp;J$92,決統データ!$A$3:$DE$365,$E17+19,FALSE)</f>
        <v>0</v>
      </c>
      <c r="K17" s="42">
        <f>VLOOKUP($A17&amp;K$92,決統データ!$A$3:$DE$365,$E17+19,FALSE)</f>
        <v>0</v>
      </c>
      <c r="L17" s="275">
        <f t="shared" si="1"/>
        <v>0</v>
      </c>
    </row>
    <row r="18" spans="1:12" s="1" customFormat="1">
      <c r="A18" s="27" t="str">
        <f t="shared" si="0"/>
        <v>1741001</v>
      </c>
      <c r="B18" s="28" t="s">
        <v>202</v>
      </c>
      <c r="C18" s="29">
        <v>10</v>
      </c>
      <c r="D18" s="28" t="s">
        <v>782</v>
      </c>
      <c r="E18" s="24">
        <v>15</v>
      </c>
      <c r="F18" s="622"/>
      <c r="G18" s="175" t="s">
        <v>1273</v>
      </c>
      <c r="H18" s="176"/>
      <c r="I18" s="42">
        <f>VLOOKUP($A18&amp;I$92,決統データ!$A$3:$DE$365,$E18+19,FALSE)</f>
        <v>99</v>
      </c>
      <c r="J18" s="42">
        <f>VLOOKUP($A18&amp;J$92,決統データ!$A$3:$DE$365,$E18+19,FALSE)</f>
        <v>252</v>
      </c>
      <c r="K18" s="42">
        <f>VLOOKUP($A18&amp;K$92,決統データ!$A$3:$DE$365,$E18+19,FALSE)</f>
        <v>636</v>
      </c>
      <c r="L18" s="275">
        <f t="shared" si="1"/>
        <v>987</v>
      </c>
    </row>
    <row r="19" spans="1:12" s="1" customFormat="1">
      <c r="A19" s="27" t="str">
        <f t="shared" si="0"/>
        <v>1741001</v>
      </c>
      <c r="B19" s="28" t="s">
        <v>202</v>
      </c>
      <c r="C19" s="29">
        <v>10</v>
      </c>
      <c r="D19" s="28" t="s">
        <v>782</v>
      </c>
      <c r="E19" s="24">
        <v>16</v>
      </c>
      <c r="F19" s="622"/>
      <c r="G19" s="175" t="s">
        <v>1272</v>
      </c>
      <c r="H19" s="176"/>
      <c r="I19" s="42">
        <f>VLOOKUP($A19&amp;I$92,決統データ!$A$3:$DE$365,$E19+19,FALSE)</f>
        <v>83</v>
      </c>
      <c r="J19" s="42">
        <f>VLOOKUP($A19&amp;J$92,決統データ!$A$3:$DE$365,$E19+19,FALSE)</f>
        <v>244</v>
      </c>
      <c r="K19" s="42">
        <f>VLOOKUP($A19&amp;K$92,決統データ!$A$3:$DE$365,$E19+19,FALSE)</f>
        <v>584</v>
      </c>
      <c r="L19" s="275">
        <f t="shared" si="1"/>
        <v>911</v>
      </c>
    </row>
    <row r="20" spans="1:12" s="1" customFormat="1">
      <c r="A20" s="27" t="str">
        <f t="shared" si="0"/>
        <v>1741001</v>
      </c>
      <c r="B20" s="28" t="s">
        <v>202</v>
      </c>
      <c r="C20" s="29">
        <v>10</v>
      </c>
      <c r="D20" s="28" t="s">
        <v>782</v>
      </c>
      <c r="E20" s="24">
        <v>17</v>
      </c>
      <c r="F20" s="622"/>
      <c r="G20" s="175" t="s">
        <v>1271</v>
      </c>
      <c r="H20" s="176"/>
      <c r="I20" s="42">
        <f>VLOOKUP($A20&amp;I$92,決統データ!$A$3:$DE$365,$E20+19,FALSE)</f>
        <v>83</v>
      </c>
      <c r="J20" s="42">
        <f>VLOOKUP($A20&amp;J$92,決統データ!$A$3:$DE$365,$E20+19,FALSE)</f>
        <v>244</v>
      </c>
      <c r="K20" s="42">
        <f>VLOOKUP($A20&amp;K$92,決統データ!$A$3:$DE$365,$E20+19,FALSE)</f>
        <v>584</v>
      </c>
      <c r="L20" s="275">
        <f t="shared" si="1"/>
        <v>911</v>
      </c>
    </row>
    <row r="21" spans="1:12" s="1" customFormat="1">
      <c r="E21" s="24"/>
      <c r="F21" s="622"/>
      <c r="G21" s="626" t="s">
        <v>500</v>
      </c>
      <c r="H21" s="178" t="s">
        <v>161</v>
      </c>
      <c r="I21" s="166">
        <f>I14/I10*100</f>
        <v>60.879305516661994</v>
      </c>
      <c r="J21" s="166">
        <f t="shared" ref="J21:L21" si="2">J14/J10*100</f>
        <v>31.919850885368128</v>
      </c>
      <c r="K21" s="166">
        <f t="shared" si="2"/>
        <v>69.064388830610923</v>
      </c>
      <c r="L21" s="274">
        <f t="shared" si="2"/>
        <v>55.14726046180003</v>
      </c>
    </row>
    <row r="22" spans="1:12" s="1" customFormat="1">
      <c r="E22" s="24"/>
      <c r="F22" s="622"/>
      <c r="G22" s="627"/>
      <c r="H22" s="178" t="s">
        <v>160</v>
      </c>
      <c r="I22" s="166">
        <f>I14/I12*100</f>
        <v>71.986754966887418</v>
      </c>
      <c r="J22" s="166">
        <f t="shared" ref="J22:L22" si="3">J14/J12*100</f>
        <v>57.170677423841973</v>
      </c>
      <c r="K22" s="166">
        <f t="shared" si="3"/>
        <v>75.551912568306008</v>
      </c>
      <c r="L22" s="274">
        <f t="shared" si="3"/>
        <v>70.539127994668348</v>
      </c>
    </row>
    <row r="23" spans="1:12" s="1" customFormat="1">
      <c r="E23" s="24"/>
      <c r="F23" s="622"/>
      <c r="G23" s="627"/>
      <c r="H23" s="178" t="s">
        <v>159</v>
      </c>
      <c r="I23" s="166">
        <f>I15/I14*100</f>
        <v>77.092916283348671</v>
      </c>
      <c r="J23" s="166">
        <f t="shared" ref="J23:L23" si="4">J15/J14*100</f>
        <v>93.041362530413636</v>
      </c>
      <c r="K23" s="166">
        <f t="shared" si="4"/>
        <v>80.435411543468831</v>
      </c>
      <c r="L23" s="274">
        <f t="shared" si="4"/>
        <v>82.650422675285924</v>
      </c>
    </row>
    <row r="24" spans="1:12" s="1" customFormat="1">
      <c r="E24" s="24"/>
      <c r="F24" s="622"/>
      <c r="G24" s="627"/>
      <c r="H24" s="178" t="s">
        <v>158</v>
      </c>
      <c r="I24" s="166">
        <f>I20/I16*100</f>
        <v>1.2782997073771754</v>
      </c>
      <c r="J24" s="166">
        <f t="shared" ref="J24:L24" si="5">J20/J16*100</f>
        <v>0.80509453261622732</v>
      </c>
      <c r="K24" s="166">
        <f t="shared" si="5"/>
        <v>5.3924284395198523</v>
      </c>
      <c r="L24" s="274">
        <f t="shared" si="5"/>
        <v>1.9126600881797189</v>
      </c>
    </row>
    <row r="25" spans="1:12" s="1" customFormat="1">
      <c r="E25" s="24"/>
      <c r="F25" s="623"/>
      <c r="G25" s="807"/>
      <c r="H25" s="178" t="s">
        <v>157</v>
      </c>
      <c r="I25" s="166">
        <f>I20/I18*100</f>
        <v>83.838383838383834</v>
      </c>
      <c r="J25" s="166">
        <f t="shared" ref="J25:L25" si="6">J20/J18*100</f>
        <v>96.825396825396822</v>
      </c>
      <c r="K25" s="166">
        <f t="shared" si="6"/>
        <v>91.823899371069189</v>
      </c>
      <c r="L25" s="274">
        <f t="shared" si="6"/>
        <v>92.299898682877398</v>
      </c>
    </row>
    <row r="26" spans="1:12" s="1" customFormat="1" ht="14.25" customHeight="1">
      <c r="A26" s="27" t="str">
        <f t="shared" ref="A26:A73" si="7">+B26&amp;C26&amp;D26</f>
        <v>1741001</v>
      </c>
      <c r="B26" s="28" t="s">
        <v>202</v>
      </c>
      <c r="C26" s="29">
        <v>10</v>
      </c>
      <c r="D26" s="28" t="s">
        <v>782</v>
      </c>
      <c r="E26" s="24">
        <v>19</v>
      </c>
      <c r="F26" s="621" t="s">
        <v>1265</v>
      </c>
      <c r="G26" s="175" t="s">
        <v>1264</v>
      </c>
      <c r="H26" s="176"/>
      <c r="I26" s="42">
        <f>VLOOKUP($A26&amp;I$92,決統データ!$A$3:$DE$365,$E26+19,FALSE)</f>
        <v>6296069</v>
      </c>
      <c r="J26" s="42">
        <f>VLOOKUP($A26&amp;J$92,決統データ!$A$3:$DE$365,$E26+19,FALSE)</f>
        <v>11844735</v>
      </c>
      <c r="K26" s="42">
        <f>VLOOKUP($A26&amp;K$92,決統データ!$A$3:$DE$365,$E26+19,FALSE)</f>
        <v>18597335</v>
      </c>
      <c r="L26" s="275">
        <f t="shared" ref="L26:L59" si="8">SUM(I26:K26)</f>
        <v>36738139</v>
      </c>
    </row>
    <row r="27" spans="1:12" s="1" customFormat="1" ht="25.2">
      <c r="A27" s="27" t="str">
        <f t="shared" si="7"/>
        <v>1741001</v>
      </c>
      <c r="B27" s="28" t="s">
        <v>202</v>
      </c>
      <c r="C27" s="29">
        <v>10</v>
      </c>
      <c r="D27" s="28" t="s">
        <v>782</v>
      </c>
      <c r="E27" s="24">
        <v>20</v>
      </c>
      <c r="F27" s="622"/>
      <c r="G27" s="613" t="s">
        <v>1263</v>
      </c>
      <c r="H27" s="179" t="s">
        <v>1262</v>
      </c>
      <c r="I27" s="42">
        <f>VLOOKUP($A27&amp;I$92,決統データ!$A$3:$DE$365,$E27+19,FALSE)</f>
        <v>2669940</v>
      </c>
      <c r="J27" s="42">
        <f>VLOOKUP($A27&amp;J$92,決統データ!$A$3:$DE$365,$E27+19,FALSE)</f>
        <v>4670390</v>
      </c>
      <c r="K27" s="42">
        <f>VLOOKUP($A27&amp;K$92,決統データ!$A$3:$DE$365,$E27+19,FALSE)</f>
        <v>4709949</v>
      </c>
      <c r="L27" s="275">
        <f t="shared" si="8"/>
        <v>12050279</v>
      </c>
    </row>
    <row r="28" spans="1:12" s="1" customFormat="1">
      <c r="A28" s="27" t="str">
        <f t="shared" si="7"/>
        <v>1741001</v>
      </c>
      <c r="B28" s="28" t="s">
        <v>202</v>
      </c>
      <c r="C28" s="29">
        <v>10</v>
      </c>
      <c r="D28" s="28" t="s">
        <v>782</v>
      </c>
      <c r="E28" s="24">
        <v>21</v>
      </c>
      <c r="F28" s="622"/>
      <c r="G28" s="614"/>
      <c r="H28" s="239" t="s">
        <v>1261</v>
      </c>
      <c r="I28" s="42">
        <f>VLOOKUP($A28&amp;I$92,決統データ!$A$3:$DE$365,$E28+19,FALSE)</f>
        <v>2892955</v>
      </c>
      <c r="J28" s="42">
        <f>VLOOKUP($A28&amp;J$92,決統データ!$A$3:$DE$365,$E28+19,FALSE)</f>
        <v>5185100</v>
      </c>
      <c r="K28" s="42">
        <f>VLOOKUP($A28&amp;K$92,決統データ!$A$3:$DE$365,$E28+19,FALSE)</f>
        <v>11361400</v>
      </c>
      <c r="L28" s="275">
        <f t="shared" si="8"/>
        <v>19439455</v>
      </c>
    </row>
    <row r="29" spans="1:12" s="1" customFormat="1">
      <c r="A29" s="27" t="str">
        <f t="shared" si="7"/>
        <v>1741001</v>
      </c>
      <c r="B29" s="28" t="s">
        <v>202</v>
      </c>
      <c r="C29" s="29">
        <v>10</v>
      </c>
      <c r="D29" s="28" t="s">
        <v>782</v>
      </c>
      <c r="E29" s="24">
        <v>22</v>
      </c>
      <c r="F29" s="622"/>
      <c r="G29" s="614"/>
      <c r="H29" s="239" t="s">
        <v>1260</v>
      </c>
      <c r="I29" s="42">
        <f>VLOOKUP($A29&amp;I$92,決統データ!$A$3:$DE$365,$E29+19,FALSE)</f>
        <v>199454</v>
      </c>
      <c r="J29" s="42">
        <f>VLOOKUP($A29&amp;J$92,決統データ!$A$3:$DE$365,$E29+19,FALSE)</f>
        <v>896323</v>
      </c>
      <c r="K29" s="42">
        <f>VLOOKUP($A29&amp;K$92,決統データ!$A$3:$DE$365,$E29+19,FALSE)</f>
        <v>752016</v>
      </c>
      <c r="L29" s="275">
        <f t="shared" si="8"/>
        <v>1847793</v>
      </c>
    </row>
    <row r="30" spans="1:12" s="1" customFormat="1">
      <c r="A30" s="27" t="str">
        <f t="shared" si="7"/>
        <v>1741001</v>
      </c>
      <c r="B30" s="28" t="s">
        <v>202</v>
      </c>
      <c r="C30" s="29">
        <v>10</v>
      </c>
      <c r="D30" s="28" t="s">
        <v>782</v>
      </c>
      <c r="E30" s="24">
        <v>23</v>
      </c>
      <c r="F30" s="622"/>
      <c r="G30" s="614"/>
      <c r="H30" s="239" t="s">
        <v>1255</v>
      </c>
      <c r="I30" s="42">
        <f>VLOOKUP($A30&amp;I$92,決統データ!$A$3:$DE$365,$E30+19,FALSE)</f>
        <v>0</v>
      </c>
      <c r="J30" s="42">
        <f>VLOOKUP($A30&amp;J$92,決統データ!$A$3:$DE$365,$E30+19,FALSE)</f>
        <v>0</v>
      </c>
      <c r="K30" s="42">
        <f>VLOOKUP($A30&amp;K$92,決統データ!$A$3:$DE$365,$E30+19,FALSE)</f>
        <v>0</v>
      </c>
      <c r="L30" s="275">
        <f t="shared" si="8"/>
        <v>0</v>
      </c>
    </row>
    <row r="31" spans="1:12" s="1" customFormat="1" ht="14.25" customHeight="1">
      <c r="A31" s="27" t="str">
        <f t="shared" si="7"/>
        <v>1741001</v>
      </c>
      <c r="B31" s="28" t="s">
        <v>202</v>
      </c>
      <c r="C31" s="29">
        <v>10</v>
      </c>
      <c r="D31" s="28" t="s">
        <v>782</v>
      </c>
      <c r="E31" s="24">
        <v>24</v>
      </c>
      <c r="F31" s="622"/>
      <c r="G31" s="615"/>
      <c r="H31" s="239" t="s">
        <v>1254</v>
      </c>
      <c r="I31" s="42">
        <f>VLOOKUP($A31&amp;I$92,決統データ!$A$3:$DE$365,$E31+19,FALSE)</f>
        <v>533720</v>
      </c>
      <c r="J31" s="42">
        <f>VLOOKUP($A31&amp;J$92,決統データ!$A$3:$DE$365,$E31+19,FALSE)</f>
        <v>1092922</v>
      </c>
      <c r="K31" s="42">
        <f>VLOOKUP($A31&amp;K$92,決統データ!$A$3:$DE$365,$E31+19,FALSE)</f>
        <v>1773970</v>
      </c>
      <c r="L31" s="275">
        <f t="shared" si="8"/>
        <v>3400612</v>
      </c>
    </row>
    <row r="32" spans="1:12" s="1" customFormat="1" ht="14.25" customHeight="1">
      <c r="A32" s="27" t="str">
        <f t="shared" si="7"/>
        <v>1741001</v>
      </c>
      <c r="B32" s="28" t="s">
        <v>202</v>
      </c>
      <c r="C32" s="29">
        <v>10</v>
      </c>
      <c r="D32" s="28" t="s">
        <v>782</v>
      </c>
      <c r="E32" s="24">
        <v>25</v>
      </c>
      <c r="F32" s="622"/>
      <c r="G32" s="613" t="s">
        <v>1259</v>
      </c>
      <c r="H32" s="239" t="s">
        <v>1258</v>
      </c>
      <c r="I32" s="42">
        <f>VLOOKUP($A32&amp;I$92,決統データ!$A$3:$DE$365,$E32+19,FALSE)</f>
        <v>4351549</v>
      </c>
      <c r="J32" s="42">
        <f>VLOOKUP($A32&amp;J$92,決統データ!$A$3:$DE$365,$E32+19,FALSE)</f>
        <v>9077264</v>
      </c>
      <c r="K32" s="42">
        <f>VLOOKUP($A32&amp;K$92,決統データ!$A$3:$DE$365,$E32+19,FALSE)</f>
        <v>14994029</v>
      </c>
      <c r="L32" s="275">
        <f t="shared" si="8"/>
        <v>28422842</v>
      </c>
    </row>
    <row r="33" spans="1:12" s="1" customFormat="1" ht="14.25" customHeight="1">
      <c r="A33" s="27" t="str">
        <f t="shared" si="7"/>
        <v>1741001</v>
      </c>
      <c r="B33" s="28" t="s">
        <v>202</v>
      </c>
      <c r="C33" s="29">
        <v>10</v>
      </c>
      <c r="D33" s="28" t="s">
        <v>782</v>
      </c>
      <c r="E33" s="24">
        <v>26</v>
      </c>
      <c r="F33" s="622"/>
      <c r="G33" s="614"/>
      <c r="H33" s="239" t="s">
        <v>1257</v>
      </c>
      <c r="I33" s="42">
        <f>VLOOKUP($A33&amp;I$92,決統データ!$A$3:$DE$365,$E33+19,FALSE)</f>
        <v>0</v>
      </c>
      <c r="J33" s="42">
        <f>VLOOKUP($A33&amp;J$92,決統データ!$A$3:$DE$365,$E33+19,FALSE)</f>
        <v>0</v>
      </c>
      <c r="K33" s="42">
        <f>VLOOKUP($A33&amp;K$92,決統データ!$A$3:$DE$365,$E33+19,FALSE)</f>
        <v>0</v>
      </c>
      <c r="L33" s="275">
        <f t="shared" si="8"/>
        <v>0</v>
      </c>
    </row>
    <row r="34" spans="1:12" s="1" customFormat="1">
      <c r="A34" s="27" t="str">
        <f t="shared" si="7"/>
        <v>1741001</v>
      </c>
      <c r="B34" s="28" t="s">
        <v>202</v>
      </c>
      <c r="C34" s="29">
        <v>10</v>
      </c>
      <c r="D34" s="28" t="s">
        <v>782</v>
      </c>
      <c r="E34" s="24">
        <v>27</v>
      </c>
      <c r="F34" s="622"/>
      <c r="G34" s="614"/>
      <c r="H34" s="239" t="s">
        <v>1256</v>
      </c>
      <c r="I34" s="42">
        <f>VLOOKUP($A34&amp;I$92,決統データ!$A$3:$DE$365,$E34+19,FALSE)</f>
        <v>1820905</v>
      </c>
      <c r="J34" s="42">
        <f>VLOOKUP($A34&amp;J$92,決統データ!$A$3:$DE$365,$E34+19,FALSE)</f>
        <v>2244516</v>
      </c>
      <c r="K34" s="42">
        <f>VLOOKUP($A34&amp;K$92,決統データ!$A$3:$DE$365,$E34+19,FALSE)</f>
        <v>0</v>
      </c>
      <c r="L34" s="275">
        <f t="shared" si="8"/>
        <v>4065421</v>
      </c>
    </row>
    <row r="35" spans="1:12" s="1" customFormat="1">
      <c r="A35" s="27" t="str">
        <f t="shared" si="7"/>
        <v>1741001</v>
      </c>
      <c r="B35" s="28" t="s">
        <v>202</v>
      </c>
      <c r="C35" s="29">
        <v>10</v>
      </c>
      <c r="D35" s="28" t="s">
        <v>782</v>
      </c>
      <c r="E35" s="24">
        <v>28</v>
      </c>
      <c r="F35" s="622"/>
      <c r="G35" s="614"/>
      <c r="H35" s="239" t="s">
        <v>1255</v>
      </c>
      <c r="I35" s="42">
        <f>VLOOKUP($A35&amp;I$92,決統データ!$A$3:$DE$365,$E35+19,FALSE)</f>
        <v>0</v>
      </c>
      <c r="J35" s="42">
        <f>VLOOKUP($A35&amp;J$92,決統データ!$A$3:$DE$365,$E35+19,FALSE)</f>
        <v>0</v>
      </c>
      <c r="K35" s="42">
        <f>VLOOKUP($A35&amp;K$92,決統データ!$A$3:$DE$365,$E35+19,FALSE)</f>
        <v>3529585</v>
      </c>
      <c r="L35" s="275">
        <f t="shared" si="8"/>
        <v>3529585</v>
      </c>
    </row>
    <row r="36" spans="1:12" s="1" customFormat="1" ht="14.25" customHeight="1">
      <c r="A36" s="27" t="str">
        <f t="shared" si="7"/>
        <v>1741001</v>
      </c>
      <c r="B36" s="28" t="s">
        <v>202</v>
      </c>
      <c r="C36" s="29">
        <v>10</v>
      </c>
      <c r="D36" s="28" t="s">
        <v>782</v>
      </c>
      <c r="E36" s="24">
        <v>29</v>
      </c>
      <c r="F36" s="622"/>
      <c r="G36" s="615"/>
      <c r="H36" s="239" t="s">
        <v>1254</v>
      </c>
      <c r="I36" s="42">
        <f>VLOOKUP($A36&amp;I$92,決統データ!$A$3:$DE$365,$E36+19,FALSE)</f>
        <v>123615</v>
      </c>
      <c r="J36" s="42">
        <f>VLOOKUP($A36&amp;J$92,決統データ!$A$3:$DE$365,$E36+19,FALSE)</f>
        <v>522955</v>
      </c>
      <c r="K36" s="42">
        <f>VLOOKUP($A36&amp;K$92,決統データ!$A$3:$DE$365,$E36+19,FALSE)</f>
        <v>73721</v>
      </c>
      <c r="L36" s="275">
        <f t="shared" si="8"/>
        <v>720291</v>
      </c>
    </row>
    <row r="37" spans="1:12" s="1" customFormat="1" ht="14.25" customHeight="1">
      <c r="A37" s="27" t="str">
        <f t="shared" si="7"/>
        <v>1741001</v>
      </c>
      <c r="B37" s="28" t="s">
        <v>202</v>
      </c>
      <c r="C37" s="29">
        <v>10</v>
      </c>
      <c r="D37" s="28" t="s">
        <v>782</v>
      </c>
      <c r="E37" s="24">
        <v>30</v>
      </c>
      <c r="F37" s="623"/>
      <c r="G37" s="175" t="s">
        <v>1253</v>
      </c>
      <c r="H37" s="176"/>
      <c r="I37" s="42">
        <f>VLOOKUP($A37&amp;I$92,決統データ!$A$3:$DE$365,$E37+19,FALSE)</f>
        <v>4982024</v>
      </c>
      <c r="J37" s="42">
        <f>VLOOKUP($A37&amp;J$92,決統データ!$A$3:$DE$365,$E37+19,FALSE)</f>
        <v>8985227</v>
      </c>
      <c r="K37" s="42">
        <f>VLOOKUP($A37&amp;K$92,決統データ!$A$3:$DE$365,$E37+19,FALSE)</f>
        <v>9187911</v>
      </c>
      <c r="L37" s="275">
        <f t="shared" si="8"/>
        <v>23155162</v>
      </c>
    </row>
    <row r="38" spans="1:12" s="1" customFormat="1">
      <c r="A38" s="27" t="str">
        <f t="shared" si="7"/>
        <v>1741001</v>
      </c>
      <c r="B38" s="28" t="s">
        <v>202</v>
      </c>
      <c r="C38" s="29">
        <v>10</v>
      </c>
      <c r="D38" s="28" t="s">
        <v>782</v>
      </c>
      <c r="E38" s="24">
        <v>31</v>
      </c>
      <c r="F38" s="621" t="s">
        <v>1252</v>
      </c>
      <c r="G38" s="175" t="s">
        <v>1251</v>
      </c>
      <c r="H38" s="176"/>
      <c r="I38" s="42">
        <f>VLOOKUP($A38&amp;I$92,決統データ!$A$3:$DE$365,$E38+19,FALSE)</f>
        <v>35</v>
      </c>
      <c r="J38" s="42">
        <f>VLOOKUP($A38&amp;J$92,決統データ!$A$3:$DE$365,$E38+19,FALSE)</f>
        <v>90</v>
      </c>
      <c r="K38" s="42">
        <f>VLOOKUP($A38&amp;K$92,決統データ!$A$3:$DE$365,$E38+19,FALSE)</f>
        <v>144</v>
      </c>
      <c r="L38" s="275">
        <f t="shared" si="8"/>
        <v>269</v>
      </c>
    </row>
    <row r="39" spans="1:12" s="1" customFormat="1" ht="14.25" customHeight="1">
      <c r="A39" s="27" t="str">
        <f t="shared" si="7"/>
        <v>1741001</v>
      </c>
      <c r="B39" s="28" t="s">
        <v>202</v>
      </c>
      <c r="C39" s="29">
        <v>10</v>
      </c>
      <c r="D39" s="28" t="s">
        <v>782</v>
      </c>
      <c r="E39" s="24">
        <v>32</v>
      </c>
      <c r="F39" s="622"/>
      <c r="G39" s="594" t="s">
        <v>1250</v>
      </c>
      <c r="H39" s="176" t="s">
        <v>1248</v>
      </c>
      <c r="I39" s="42">
        <f>VLOOKUP($A39&amp;I$92,決統データ!$A$3:$DE$365,$E39+19,FALSE)</f>
        <v>35</v>
      </c>
      <c r="J39" s="42">
        <f>VLOOKUP($A39&amp;J$92,決統データ!$A$3:$DE$365,$E39+19,FALSE)</f>
        <v>90</v>
      </c>
      <c r="K39" s="42">
        <f>VLOOKUP($A39&amp;K$92,決統データ!$A$3:$DE$365,$E39+19,FALSE)</f>
        <v>144</v>
      </c>
      <c r="L39" s="275">
        <f t="shared" si="8"/>
        <v>269</v>
      </c>
    </row>
    <row r="40" spans="1:12" s="1" customFormat="1" ht="14.25" customHeight="1">
      <c r="A40" s="27" t="str">
        <f t="shared" si="7"/>
        <v>1741001</v>
      </c>
      <c r="B40" s="28" t="s">
        <v>202</v>
      </c>
      <c r="C40" s="29">
        <v>10</v>
      </c>
      <c r="D40" s="28" t="s">
        <v>782</v>
      </c>
      <c r="E40" s="24">
        <v>33</v>
      </c>
      <c r="F40" s="622"/>
      <c r="G40" s="802"/>
      <c r="H40" s="176" t="s">
        <v>1247</v>
      </c>
      <c r="I40" s="42">
        <f>VLOOKUP($A40&amp;I$92,決統データ!$A$3:$DE$365,$E40+19,FALSE)</f>
        <v>0</v>
      </c>
      <c r="J40" s="42">
        <f>VLOOKUP($A40&amp;J$92,決統データ!$A$3:$DE$365,$E40+19,FALSE)</f>
        <v>0</v>
      </c>
      <c r="K40" s="42">
        <f>VLOOKUP($A40&amp;K$92,決統データ!$A$3:$DE$365,$E40+19,FALSE)</f>
        <v>0</v>
      </c>
      <c r="L40" s="275">
        <f t="shared" si="8"/>
        <v>0</v>
      </c>
    </row>
    <row r="41" spans="1:12" s="1" customFormat="1">
      <c r="A41" s="27" t="str">
        <f t="shared" si="7"/>
        <v>1741001</v>
      </c>
      <c r="B41" s="28" t="s">
        <v>202</v>
      </c>
      <c r="C41" s="29">
        <v>10</v>
      </c>
      <c r="D41" s="28" t="s">
        <v>782</v>
      </c>
      <c r="E41" s="24">
        <v>34</v>
      </c>
      <c r="F41" s="622"/>
      <c r="G41" s="595"/>
      <c r="H41" s="176" t="s">
        <v>1246</v>
      </c>
      <c r="I41" s="42">
        <f>VLOOKUP($A41&amp;I$92,決統データ!$A$3:$DE$365,$E41+19,FALSE)</f>
        <v>0</v>
      </c>
      <c r="J41" s="42">
        <f>VLOOKUP($A41&amp;J$92,決統データ!$A$3:$DE$365,$E41+19,FALSE)</f>
        <v>0</v>
      </c>
      <c r="K41" s="42">
        <f>VLOOKUP($A41&amp;K$92,決統データ!$A$3:$DE$365,$E41+19,FALSE)</f>
        <v>0</v>
      </c>
      <c r="L41" s="275">
        <f t="shared" si="8"/>
        <v>0</v>
      </c>
    </row>
    <row r="42" spans="1:12" s="1" customFormat="1">
      <c r="A42" s="27" t="str">
        <f t="shared" si="7"/>
        <v>1741001</v>
      </c>
      <c r="B42" s="28" t="s">
        <v>202</v>
      </c>
      <c r="C42" s="29">
        <v>10</v>
      </c>
      <c r="D42" s="28" t="s">
        <v>782</v>
      </c>
      <c r="E42" s="24">
        <v>35</v>
      </c>
      <c r="F42" s="622"/>
      <c r="G42" s="594" t="s">
        <v>1249</v>
      </c>
      <c r="H42" s="176" t="s">
        <v>1248</v>
      </c>
      <c r="I42" s="42">
        <f>VLOOKUP($A42&amp;I$92,決統データ!$A$3:$DE$365,$E42+19,FALSE)</f>
        <v>0</v>
      </c>
      <c r="J42" s="42">
        <f>VLOOKUP($A42&amp;J$92,決統データ!$A$3:$DE$365,$E42+19,FALSE)</f>
        <v>0</v>
      </c>
      <c r="K42" s="42">
        <f>VLOOKUP($A42&amp;K$92,決統データ!$A$3:$DE$365,$E42+19,FALSE)</f>
        <v>0</v>
      </c>
      <c r="L42" s="275">
        <f t="shared" si="8"/>
        <v>0</v>
      </c>
    </row>
    <row r="43" spans="1:12" s="1" customFormat="1" ht="14.25" customHeight="1">
      <c r="A43" s="27" t="str">
        <f t="shared" si="7"/>
        <v>1741001</v>
      </c>
      <c r="B43" s="28" t="s">
        <v>202</v>
      </c>
      <c r="C43" s="29">
        <v>10</v>
      </c>
      <c r="D43" s="28" t="s">
        <v>782</v>
      </c>
      <c r="E43" s="24">
        <v>36</v>
      </c>
      <c r="F43" s="622"/>
      <c r="G43" s="802"/>
      <c r="H43" s="176" t="s">
        <v>1247</v>
      </c>
      <c r="I43" s="42">
        <f>VLOOKUP($A43&amp;I$92,決統データ!$A$3:$DE$365,$E43+19,FALSE)</f>
        <v>0</v>
      </c>
      <c r="J43" s="42">
        <f>VLOOKUP($A43&amp;J$92,決統データ!$A$3:$DE$365,$E43+19,FALSE)</f>
        <v>0</v>
      </c>
      <c r="K43" s="42">
        <f>VLOOKUP($A43&amp;K$92,決統データ!$A$3:$DE$365,$E43+19,FALSE)</f>
        <v>0</v>
      </c>
      <c r="L43" s="275">
        <f t="shared" si="8"/>
        <v>0</v>
      </c>
    </row>
    <row r="44" spans="1:12" s="1" customFormat="1" ht="14.25" customHeight="1">
      <c r="A44" s="27" t="str">
        <f t="shared" si="7"/>
        <v>1741001</v>
      </c>
      <c r="B44" s="28" t="s">
        <v>202</v>
      </c>
      <c r="C44" s="29">
        <v>10</v>
      </c>
      <c r="D44" s="28" t="s">
        <v>782</v>
      </c>
      <c r="E44" s="24">
        <v>37</v>
      </c>
      <c r="F44" s="623"/>
      <c r="G44" s="595"/>
      <c r="H44" s="176" t="s">
        <v>1246</v>
      </c>
      <c r="I44" s="42">
        <f>VLOOKUP($A44&amp;I$92,決統データ!$A$3:$DE$365,$E44+19,FALSE)</f>
        <v>0</v>
      </c>
      <c r="J44" s="42">
        <f>VLOOKUP($A44&amp;J$92,決統データ!$A$3:$DE$365,$E44+19,FALSE)</f>
        <v>0</v>
      </c>
      <c r="K44" s="42">
        <f>VLOOKUP($A44&amp;K$92,決統データ!$A$3:$DE$365,$E44+19,FALSE)</f>
        <v>0</v>
      </c>
      <c r="L44" s="275">
        <f t="shared" si="8"/>
        <v>0</v>
      </c>
    </row>
    <row r="45" spans="1:12" s="1" customFormat="1" ht="14.25" customHeight="1">
      <c r="A45" s="27" t="str">
        <f t="shared" si="7"/>
        <v>1741001</v>
      </c>
      <c r="B45" s="28" t="s">
        <v>202</v>
      </c>
      <c r="C45" s="29">
        <v>10</v>
      </c>
      <c r="D45" s="28" t="s">
        <v>782</v>
      </c>
      <c r="E45" s="24">
        <v>38</v>
      </c>
      <c r="F45" s="621" t="s">
        <v>1245</v>
      </c>
      <c r="G45" s="175" t="s">
        <v>1244</v>
      </c>
      <c r="H45" s="176"/>
      <c r="I45" s="42">
        <f>VLOOKUP($A45&amp;I$92,決統データ!$A$3:$DE$365,$E45+19,FALSE)</f>
        <v>1</v>
      </c>
      <c r="J45" s="42">
        <f>VLOOKUP($A45&amp;J$92,決統データ!$A$3:$DE$365,$E45+19,FALSE)</f>
        <v>4</v>
      </c>
      <c r="K45" s="42">
        <f>VLOOKUP($A45&amp;K$92,決統データ!$A$3:$DE$365,$E45+19,FALSE)</f>
        <v>0</v>
      </c>
      <c r="L45" s="275">
        <f t="shared" si="8"/>
        <v>5</v>
      </c>
    </row>
    <row r="46" spans="1:12" s="1" customFormat="1" ht="14.25" customHeight="1">
      <c r="A46" s="27" t="str">
        <f t="shared" si="7"/>
        <v>1741001</v>
      </c>
      <c r="B46" s="28" t="s">
        <v>202</v>
      </c>
      <c r="C46" s="29">
        <v>10</v>
      </c>
      <c r="D46" s="28" t="s">
        <v>782</v>
      </c>
      <c r="E46" s="24">
        <v>39</v>
      </c>
      <c r="F46" s="622"/>
      <c r="G46" s="594" t="s">
        <v>1243</v>
      </c>
      <c r="H46" s="176" t="s">
        <v>1242</v>
      </c>
      <c r="I46" s="42">
        <f>VLOOKUP($A46&amp;I$92,決統データ!$A$3:$DE$365,$E46+19,FALSE)</f>
        <v>1</v>
      </c>
      <c r="J46" s="42">
        <f>VLOOKUP($A46&amp;J$92,決統データ!$A$3:$DE$365,$E46+19,FALSE)</f>
        <v>0</v>
      </c>
      <c r="K46" s="42">
        <f>VLOOKUP($A46&amp;K$92,決統データ!$A$3:$DE$365,$E46+19,FALSE)</f>
        <v>0</v>
      </c>
      <c r="L46" s="275">
        <f t="shared" si="8"/>
        <v>1</v>
      </c>
    </row>
    <row r="47" spans="1:12" s="1" customFormat="1" ht="14.25" customHeight="1">
      <c r="A47" s="27" t="str">
        <f t="shared" si="7"/>
        <v>1741001</v>
      </c>
      <c r="B47" s="28" t="s">
        <v>202</v>
      </c>
      <c r="C47" s="29">
        <v>10</v>
      </c>
      <c r="D47" s="28" t="s">
        <v>782</v>
      </c>
      <c r="E47" s="24">
        <v>40</v>
      </c>
      <c r="F47" s="622"/>
      <c r="G47" s="802"/>
      <c r="H47" s="176" t="s">
        <v>1241</v>
      </c>
      <c r="I47" s="42">
        <f>VLOOKUP($A47&amp;I$92,決統データ!$A$3:$DE$365,$E47+19,FALSE)</f>
        <v>0</v>
      </c>
      <c r="J47" s="42">
        <f>VLOOKUP($A47&amp;J$92,決統データ!$A$3:$DE$365,$E47+19,FALSE)</f>
        <v>4</v>
      </c>
      <c r="K47" s="42">
        <f>VLOOKUP($A47&amp;K$92,決統データ!$A$3:$DE$365,$E47+19,FALSE)</f>
        <v>0</v>
      </c>
      <c r="L47" s="275">
        <f t="shared" si="8"/>
        <v>4</v>
      </c>
    </row>
    <row r="48" spans="1:12" s="1" customFormat="1">
      <c r="A48" s="27" t="str">
        <f t="shared" si="7"/>
        <v>1741001</v>
      </c>
      <c r="B48" s="28" t="s">
        <v>202</v>
      </c>
      <c r="C48" s="29">
        <v>10</v>
      </c>
      <c r="D48" s="28" t="s">
        <v>782</v>
      </c>
      <c r="E48" s="24">
        <v>41</v>
      </c>
      <c r="F48" s="622"/>
      <c r="G48" s="802"/>
      <c r="H48" s="176" t="s">
        <v>1240</v>
      </c>
      <c r="I48" s="42">
        <f>VLOOKUP($A48&amp;I$92,決統データ!$A$3:$DE$365,$E48+19,FALSE)</f>
        <v>0</v>
      </c>
      <c r="J48" s="42">
        <f>VLOOKUP($A48&amp;J$92,決統データ!$A$3:$DE$365,$E48+19,FALSE)</f>
        <v>0</v>
      </c>
      <c r="K48" s="42">
        <f>VLOOKUP($A48&amp;K$92,決統データ!$A$3:$DE$365,$E48+19,FALSE)</f>
        <v>0</v>
      </c>
      <c r="L48" s="275">
        <f t="shared" si="8"/>
        <v>0</v>
      </c>
    </row>
    <row r="49" spans="1:12" s="1" customFormat="1" ht="14.25" customHeight="1">
      <c r="A49" s="27" t="str">
        <f t="shared" si="7"/>
        <v>1741001</v>
      </c>
      <c r="B49" s="28" t="s">
        <v>202</v>
      </c>
      <c r="C49" s="29">
        <v>10</v>
      </c>
      <c r="D49" s="28" t="s">
        <v>782</v>
      </c>
      <c r="E49" s="24">
        <v>42</v>
      </c>
      <c r="F49" s="622"/>
      <c r="G49" s="595"/>
      <c r="H49" s="176" t="s">
        <v>1239</v>
      </c>
      <c r="I49" s="42">
        <f>VLOOKUP($A49&amp;I$92,決統データ!$A$3:$DE$365,$E49+19,FALSE)</f>
        <v>0</v>
      </c>
      <c r="J49" s="42">
        <f>VLOOKUP($A49&amp;J$92,決統データ!$A$3:$DE$365,$E49+19,FALSE)</f>
        <v>0</v>
      </c>
      <c r="K49" s="42">
        <f>VLOOKUP($A49&amp;K$92,決統データ!$A$3:$DE$365,$E49+19,FALSE)</f>
        <v>0</v>
      </c>
      <c r="L49" s="275">
        <f t="shared" si="8"/>
        <v>0</v>
      </c>
    </row>
    <row r="50" spans="1:12" s="1" customFormat="1" ht="14.25" customHeight="1">
      <c r="A50" s="27" t="str">
        <f t="shared" si="7"/>
        <v>1741001</v>
      </c>
      <c r="B50" s="28" t="s">
        <v>202</v>
      </c>
      <c r="C50" s="29">
        <v>10</v>
      </c>
      <c r="D50" s="28" t="s">
        <v>782</v>
      </c>
      <c r="E50" s="24">
        <v>43</v>
      </c>
      <c r="F50" s="622"/>
      <c r="G50" s="175" t="s">
        <v>156</v>
      </c>
      <c r="H50" s="176"/>
      <c r="I50" s="42">
        <f>VLOOKUP($A50&amp;I$92,決統データ!$A$3:$DE$365,$E50+19,FALSE)</f>
        <v>1380</v>
      </c>
      <c r="J50" s="42">
        <f>VLOOKUP($A50&amp;J$92,決統データ!$A$3:$DE$365,$E50+19,FALSE)</f>
        <v>3630</v>
      </c>
      <c r="K50" s="42">
        <f>VLOOKUP($A50&amp;K$92,決統データ!$A$3:$DE$365,$E50+19,FALSE)</f>
        <v>0</v>
      </c>
      <c r="L50" s="275">
        <f t="shared" si="8"/>
        <v>5010</v>
      </c>
    </row>
    <row r="51" spans="1:12" s="1" customFormat="1" ht="14.25" customHeight="1">
      <c r="A51" s="27" t="str">
        <f t="shared" si="7"/>
        <v>1741001</v>
      </c>
      <c r="B51" s="28" t="s">
        <v>202</v>
      </c>
      <c r="C51" s="29">
        <v>10</v>
      </c>
      <c r="D51" s="28" t="s">
        <v>782</v>
      </c>
      <c r="E51" s="24">
        <v>44</v>
      </c>
      <c r="F51" s="622"/>
      <c r="G51" s="613" t="s">
        <v>1237</v>
      </c>
      <c r="H51" s="176" t="s">
        <v>155</v>
      </c>
      <c r="I51" s="42">
        <f>VLOOKUP($A51&amp;I$92,決統データ!$A$3:$DE$365,$E51+19,FALSE)</f>
        <v>1330</v>
      </c>
      <c r="J51" s="42">
        <f>VLOOKUP($A51&amp;J$92,決統データ!$A$3:$DE$365,$E51+19,FALSE)</f>
        <v>3630</v>
      </c>
      <c r="K51" s="42">
        <f>VLOOKUP($A51&amp;K$92,決統データ!$A$3:$DE$365,$E51+19,FALSE)</f>
        <v>0</v>
      </c>
      <c r="L51" s="275">
        <f t="shared" si="8"/>
        <v>4960</v>
      </c>
    </row>
    <row r="52" spans="1:12" s="1" customFormat="1" ht="14.25" customHeight="1">
      <c r="A52" s="27" t="str">
        <f t="shared" si="7"/>
        <v>1741001</v>
      </c>
      <c r="B52" s="28" t="s">
        <v>202</v>
      </c>
      <c r="C52" s="29">
        <v>10</v>
      </c>
      <c r="D52" s="28" t="s">
        <v>782</v>
      </c>
      <c r="E52" s="24">
        <v>45</v>
      </c>
      <c r="F52" s="622"/>
      <c r="G52" s="615"/>
      <c r="H52" s="176" t="s">
        <v>154</v>
      </c>
      <c r="I52" s="42">
        <f>VLOOKUP($A52&amp;I$92,決統データ!$A$3:$DE$365,$E52+19,FALSE)</f>
        <v>0</v>
      </c>
      <c r="J52" s="42">
        <f>VLOOKUP($A52&amp;J$92,決統データ!$A$3:$DE$365,$E52+19,FALSE)</f>
        <v>0</v>
      </c>
      <c r="K52" s="42">
        <f>VLOOKUP($A52&amp;K$92,決統データ!$A$3:$DE$365,$E52+19,FALSE)</f>
        <v>0</v>
      </c>
      <c r="L52" s="275">
        <f t="shared" si="8"/>
        <v>0</v>
      </c>
    </row>
    <row r="53" spans="1:12" s="1" customFormat="1" ht="14.25" customHeight="1">
      <c r="A53" s="27" t="str">
        <f t="shared" si="7"/>
        <v>1741001</v>
      </c>
      <c r="B53" s="28" t="s">
        <v>202</v>
      </c>
      <c r="C53" s="29">
        <v>10</v>
      </c>
      <c r="D53" s="28" t="s">
        <v>782</v>
      </c>
      <c r="E53" s="24">
        <v>46</v>
      </c>
      <c r="F53" s="622"/>
      <c r="G53" s="811" t="s">
        <v>1234</v>
      </c>
      <c r="H53" s="176" t="s">
        <v>153</v>
      </c>
      <c r="I53" s="42">
        <f>VLOOKUP($A53&amp;I$92,決統データ!$A$3:$DE$365,$E53+19,FALSE)</f>
        <v>726</v>
      </c>
      <c r="J53" s="42">
        <f>VLOOKUP($A53&amp;J$92,決統データ!$A$3:$DE$365,$E53+19,FALSE)</f>
        <v>1430</v>
      </c>
      <c r="K53" s="42">
        <f>VLOOKUP($A53&amp;K$92,決統データ!$A$3:$DE$365,$E53+19,FALSE)</f>
        <v>0</v>
      </c>
      <c r="L53" s="275">
        <f t="shared" si="8"/>
        <v>2156</v>
      </c>
    </row>
    <row r="54" spans="1:12" s="1" customFormat="1">
      <c r="A54" s="27" t="str">
        <f t="shared" si="7"/>
        <v>1741001</v>
      </c>
      <c r="B54" s="28" t="s">
        <v>202</v>
      </c>
      <c r="C54" s="29">
        <v>10</v>
      </c>
      <c r="D54" s="28" t="s">
        <v>782</v>
      </c>
      <c r="E54" s="24">
        <v>47</v>
      </c>
      <c r="F54" s="622"/>
      <c r="G54" s="812"/>
      <c r="H54" s="176" t="s">
        <v>152</v>
      </c>
      <c r="I54" s="42">
        <f>VLOOKUP($A54&amp;I$92,決統データ!$A$3:$DE$365,$E54+19,FALSE)</f>
        <v>0</v>
      </c>
      <c r="J54" s="42">
        <f>VLOOKUP($A54&amp;J$92,決統データ!$A$3:$DE$365,$E54+19,FALSE)</f>
        <v>0</v>
      </c>
      <c r="K54" s="42">
        <f>VLOOKUP($A54&amp;K$92,決統データ!$A$3:$DE$365,$E54+19,FALSE)</f>
        <v>0</v>
      </c>
      <c r="L54" s="275">
        <f t="shared" si="8"/>
        <v>0</v>
      </c>
    </row>
    <row r="55" spans="1:12" s="1" customFormat="1" ht="14.25" customHeight="1">
      <c r="A55" s="27" t="str">
        <f t="shared" si="7"/>
        <v>1741001</v>
      </c>
      <c r="B55" s="28" t="s">
        <v>202</v>
      </c>
      <c r="C55" s="29">
        <v>10</v>
      </c>
      <c r="D55" s="28" t="s">
        <v>782</v>
      </c>
      <c r="E55" s="24">
        <v>48</v>
      </c>
      <c r="F55" s="622"/>
      <c r="G55" s="177" t="s">
        <v>151</v>
      </c>
      <c r="H55" s="176"/>
      <c r="I55" s="42">
        <f>VLOOKUP($A55&amp;I$92,決統データ!$A$3:$DE$365,$E55+19,FALSE)</f>
        <v>611</v>
      </c>
      <c r="J55" s="42">
        <f>VLOOKUP($A55&amp;J$92,決統データ!$A$3:$DE$365,$E55+19,FALSE)</f>
        <v>1100</v>
      </c>
      <c r="K55" s="42">
        <f>VLOOKUP($A55&amp;K$92,決統データ!$A$3:$DE$365,$E55+19,FALSE)</f>
        <v>0</v>
      </c>
      <c r="L55" s="275">
        <f t="shared" si="8"/>
        <v>1711</v>
      </c>
    </row>
    <row r="56" spans="1:12" s="1" customFormat="1" ht="14.25" customHeight="1">
      <c r="A56" s="27" t="str">
        <f t="shared" si="7"/>
        <v>1741001</v>
      </c>
      <c r="B56" s="28" t="s">
        <v>202</v>
      </c>
      <c r="C56" s="29">
        <v>10</v>
      </c>
      <c r="D56" s="28" t="s">
        <v>782</v>
      </c>
      <c r="E56" s="24">
        <v>49</v>
      </c>
      <c r="F56" s="622"/>
      <c r="G56" s="175" t="s">
        <v>1230</v>
      </c>
      <c r="H56" s="176"/>
      <c r="I56" s="42">
        <f>VLOOKUP($A56&amp;I$92,決統データ!$A$3:$DE$365,$E56+19,FALSE)</f>
        <v>225883</v>
      </c>
      <c r="J56" s="42">
        <f>VLOOKUP($A56&amp;J$92,決統データ!$A$3:$DE$365,$E56+19,FALSE)</f>
        <v>401432</v>
      </c>
      <c r="K56" s="42">
        <f>VLOOKUP($A56&amp;K$92,決統データ!$A$3:$DE$365,$E56+19,FALSE)</f>
        <v>1239454</v>
      </c>
      <c r="L56" s="275">
        <f t="shared" si="8"/>
        <v>1866769</v>
      </c>
    </row>
    <row r="57" spans="1:12" s="1" customFormat="1">
      <c r="A57" s="27" t="str">
        <f t="shared" si="7"/>
        <v>1741001</v>
      </c>
      <c r="B57" s="28" t="s">
        <v>202</v>
      </c>
      <c r="C57" s="29">
        <v>10</v>
      </c>
      <c r="D57" s="28" t="s">
        <v>782</v>
      </c>
      <c r="E57" s="24">
        <v>50</v>
      </c>
      <c r="F57" s="622"/>
      <c r="G57" s="597" t="s">
        <v>644</v>
      </c>
      <c r="H57" s="176" t="s">
        <v>1229</v>
      </c>
      <c r="I57" s="42">
        <f>VLOOKUP($A57&amp;I$92,決統データ!$A$3:$DE$365,$E57+19,FALSE)</f>
        <v>225883</v>
      </c>
      <c r="J57" s="42">
        <f>VLOOKUP($A57&amp;J$92,決統データ!$A$3:$DE$365,$E57+19,FALSE)</f>
        <v>401432</v>
      </c>
      <c r="K57" s="42">
        <f>VLOOKUP($A57&amp;K$92,決統データ!$A$3:$DE$365,$E57+19,FALSE)</f>
        <v>1239454</v>
      </c>
      <c r="L57" s="275">
        <f t="shared" si="8"/>
        <v>1866769</v>
      </c>
    </row>
    <row r="58" spans="1:12" s="1" customFormat="1" ht="14.25" customHeight="1">
      <c r="A58" s="27" t="str">
        <f t="shared" si="7"/>
        <v>1741001</v>
      </c>
      <c r="B58" s="28" t="s">
        <v>202</v>
      </c>
      <c r="C58" s="29">
        <v>10</v>
      </c>
      <c r="D58" s="28" t="s">
        <v>782</v>
      </c>
      <c r="E58" s="24">
        <v>51</v>
      </c>
      <c r="F58" s="622"/>
      <c r="G58" s="599"/>
      <c r="H58" s="176" t="s">
        <v>1228</v>
      </c>
      <c r="I58" s="42">
        <f>VLOOKUP($A58&amp;I$92,決統データ!$A$3:$DE$365,$E58+19,FALSE)</f>
        <v>0</v>
      </c>
      <c r="J58" s="42">
        <f>VLOOKUP($A58&amp;J$92,決統データ!$A$3:$DE$365,$E58+19,FALSE)</f>
        <v>0</v>
      </c>
      <c r="K58" s="42">
        <f>VLOOKUP($A58&amp;K$92,決統データ!$A$3:$DE$365,$E58+19,FALSE)</f>
        <v>0</v>
      </c>
      <c r="L58" s="275">
        <f t="shared" si="8"/>
        <v>0</v>
      </c>
    </row>
    <row r="59" spans="1:12" s="1" customFormat="1" ht="14.25" customHeight="1">
      <c r="A59" s="27" t="str">
        <f t="shared" si="7"/>
        <v>1741001</v>
      </c>
      <c r="B59" s="28" t="s">
        <v>202</v>
      </c>
      <c r="C59" s="29">
        <v>10</v>
      </c>
      <c r="D59" s="28" t="s">
        <v>782</v>
      </c>
      <c r="E59" s="24">
        <v>52</v>
      </c>
      <c r="F59" s="622"/>
      <c r="G59" s="181" t="s">
        <v>1227</v>
      </c>
      <c r="H59" s="176"/>
      <c r="I59" s="42">
        <f>VLOOKUP($A59&amp;I$92,決統データ!$A$3:$DE$365,$E59+19,FALSE)</f>
        <v>195135</v>
      </c>
      <c r="J59" s="42">
        <f>VLOOKUP($A59&amp;J$92,決統データ!$A$3:$DE$365,$E59+19,FALSE)</f>
        <v>401432</v>
      </c>
      <c r="K59" s="42">
        <f>VLOOKUP($A59&amp;K$92,決統データ!$A$3:$DE$365,$E59+19,FALSE)</f>
        <v>1228781</v>
      </c>
      <c r="L59" s="275">
        <f t="shared" si="8"/>
        <v>1825348</v>
      </c>
    </row>
    <row r="60" spans="1:12" s="162" customFormat="1" ht="14.25" customHeight="1">
      <c r="A60" s="27"/>
      <c r="B60" s="28"/>
      <c r="C60" s="29"/>
      <c r="D60" s="28"/>
      <c r="E60" s="230"/>
      <c r="F60" s="622"/>
      <c r="G60" s="240"/>
      <c r="H60" s="196" t="s">
        <v>1226</v>
      </c>
      <c r="I60" s="231">
        <f>IF(I57=0,"-",I59/I57*100)</f>
        <v>86.387643160397204</v>
      </c>
      <c r="J60" s="231">
        <f t="shared" ref="J60:L60" si="9">IF(J57=0,"-",J59/J57*100)</f>
        <v>100</v>
      </c>
      <c r="K60" s="231">
        <f t="shared" si="9"/>
        <v>99.138895029585612</v>
      </c>
      <c r="L60" s="340">
        <f t="shared" si="9"/>
        <v>97.781139498245366</v>
      </c>
    </row>
    <row r="61" spans="1:12" s="1" customFormat="1" ht="14.25" customHeight="1">
      <c r="A61" s="27" t="str">
        <f t="shared" si="7"/>
        <v>1741001</v>
      </c>
      <c r="B61" s="28" t="s">
        <v>202</v>
      </c>
      <c r="C61" s="29">
        <v>10</v>
      </c>
      <c r="D61" s="28" t="s">
        <v>782</v>
      </c>
      <c r="E61" s="24">
        <v>53</v>
      </c>
      <c r="F61" s="622"/>
      <c r="G61" s="748" t="s">
        <v>1225</v>
      </c>
      <c r="H61" s="176" t="s">
        <v>150</v>
      </c>
      <c r="I61" s="42">
        <f>VLOOKUP($A61&amp;I$92,決統データ!$A$3:$DE$365,$E61+19,FALSE)</f>
        <v>15</v>
      </c>
      <c r="J61" s="42">
        <f>VLOOKUP($A61&amp;J$92,決統データ!$A$3:$DE$365,$E61+19,FALSE)</f>
        <v>0</v>
      </c>
      <c r="K61" s="42">
        <f>VLOOKUP($A61&amp;K$92,決統データ!$A$3:$DE$365,$E61+19,FALSE)</f>
        <v>0</v>
      </c>
      <c r="L61" s="275">
        <f>SUM(I61:K61)</f>
        <v>15</v>
      </c>
    </row>
    <row r="62" spans="1:12" s="1" customFormat="1" ht="14.25" customHeight="1">
      <c r="A62" s="27" t="str">
        <f t="shared" si="7"/>
        <v>1741001</v>
      </c>
      <c r="B62" s="28" t="s">
        <v>202</v>
      </c>
      <c r="C62" s="29">
        <v>10</v>
      </c>
      <c r="D62" s="28" t="s">
        <v>782</v>
      </c>
      <c r="E62" s="24">
        <v>54</v>
      </c>
      <c r="F62" s="622"/>
      <c r="G62" s="749"/>
      <c r="H62" s="176" t="s">
        <v>149</v>
      </c>
      <c r="I62" s="42">
        <f>VLOOKUP($A62&amp;I$92,決統データ!$A$3:$DE$365,$E62+19,FALSE)</f>
        <v>98</v>
      </c>
      <c r="J62" s="42">
        <f>VLOOKUP($A62&amp;J$92,決統データ!$A$3:$DE$365,$E62+19,FALSE)</f>
        <v>0</v>
      </c>
      <c r="K62" s="42">
        <f>VLOOKUP($A62&amp;K$92,決統データ!$A$3:$DE$365,$E62+19,FALSE)</f>
        <v>0</v>
      </c>
      <c r="L62" s="275"/>
    </row>
    <row r="63" spans="1:12" s="1" customFormat="1">
      <c r="A63" s="27" t="str">
        <f t="shared" si="7"/>
        <v>1741001</v>
      </c>
      <c r="B63" s="28" t="s">
        <v>202</v>
      </c>
      <c r="C63" s="29">
        <v>10</v>
      </c>
      <c r="D63" s="28" t="s">
        <v>782</v>
      </c>
      <c r="E63" s="24">
        <v>55</v>
      </c>
      <c r="F63" s="623"/>
      <c r="G63" s="175" t="s">
        <v>1222</v>
      </c>
      <c r="H63" s="176"/>
      <c r="I63" s="42">
        <f>VLOOKUP($A63&amp;I$92,決統データ!$A$3:$DE$365,$E63+19,FALSE)</f>
        <v>111</v>
      </c>
      <c r="J63" s="42">
        <f>VLOOKUP($A63&amp;J$92,決統データ!$A$3:$DE$365,$E63+19,FALSE)</f>
        <v>0</v>
      </c>
      <c r="K63" s="42">
        <f>VLOOKUP($A63&amp;K$92,決統データ!$A$3:$DE$365,$E63+19,FALSE)</f>
        <v>0</v>
      </c>
      <c r="L63" s="275">
        <f t="shared" ref="L63:L73" si="10">SUM(I63:K63)</f>
        <v>111</v>
      </c>
    </row>
    <row r="64" spans="1:12" s="1" customFormat="1">
      <c r="A64" s="27" t="str">
        <f t="shared" si="7"/>
        <v>1741001</v>
      </c>
      <c r="B64" s="28" t="s">
        <v>202</v>
      </c>
      <c r="C64" s="29">
        <v>10</v>
      </c>
      <c r="D64" s="28" t="s">
        <v>782</v>
      </c>
      <c r="E64" s="24">
        <v>56</v>
      </c>
      <c r="F64" s="808" t="s">
        <v>1221</v>
      </c>
      <c r="G64" s="175" t="s">
        <v>1220</v>
      </c>
      <c r="H64" s="176"/>
      <c r="I64" s="42">
        <f>VLOOKUP($A64&amp;I$92,決統データ!$A$3:$DE$365,$E64+19,FALSE)</f>
        <v>0</v>
      </c>
      <c r="J64" s="42">
        <f>VLOOKUP($A64&amp;J$92,決統データ!$A$3:$DE$365,$E64+19,FALSE)</f>
        <v>0</v>
      </c>
      <c r="K64" s="42">
        <f>VLOOKUP($A64&amp;K$92,決統データ!$A$3:$DE$365,$E64+19,FALSE)</f>
        <v>0</v>
      </c>
      <c r="L64" s="275">
        <f t="shared" si="10"/>
        <v>0</v>
      </c>
    </row>
    <row r="65" spans="1:12" s="1" customFormat="1">
      <c r="A65" s="27" t="str">
        <f t="shared" si="7"/>
        <v>1741001</v>
      </c>
      <c r="B65" s="28" t="s">
        <v>202</v>
      </c>
      <c r="C65" s="29">
        <v>10</v>
      </c>
      <c r="D65" s="28" t="s">
        <v>782</v>
      </c>
      <c r="E65" s="24">
        <v>57</v>
      </c>
      <c r="F65" s="809"/>
      <c r="G65" s="594" t="s">
        <v>1219</v>
      </c>
      <c r="H65" s="176" t="s">
        <v>148</v>
      </c>
      <c r="I65" s="42">
        <f>VLOOKUP($A65&amp;I$92,決統データ!$A$3:$DE$365,$E65+19,FALSE)</f>
        <v>0</v>
      </c>
      <c r="J65" s="42">
        <f>VLOOKUP($A65&amp;J$92,決統データ!$A$3:$DE$365,$E65+19,FALSE)</f>
        <v>0</v>
      </c>
      <c r="K65" s="42">
        <f>VLOOKUP($A65&amp;K$92,決統データ!$A$3:$DE$365,$E65+19,FALSE)</f>
        <v>0</v>
      </c>
      <c r="L65" s="275">
        <f t="shared" si="10"/>
        <v>0</v>
      </c>
    </row>
    <row r="66" spans="1:12" s="1" customFormat="1">
      <c r="A66" s="27" t="str">
        <f t="shared" si="7"/>
        <v>1741001</v>
      </c>
      <c r="B66" s="28" t="s">
        <v>202</v>
      </c>
      <c r="C66" s="29">
        <v>10</v>
      </c>
      <c r="D66" s="28" t="s">
        <v>782</v>
      </c>
      <c r="E66" s="24">
        <v>58</v>
      </c>
      <c r="F66" s="810"/>
      <c r="G66" s="595"/>
      <c r="H66" s="176" t="s">
        <v>147</v>
      </c>
      <c r="I66" s="42">
        <f>VLOOKUP($A66&amp;I$92,決統データ!$A$3:$DE$365,$E66+19,FALSE)</f>
        <v>0</v>
      </c>
      <c r="J66" s="42">
        <f>VLOOKUP($A66&amp;J$92,決統データ!$A$3:$DE$365,$E66+19,FALSE)</f>
        <v>0</v>
      </c>
      <c r="K66" s="42">
        <f>VLOOKUP($A66&amp;K$92,決統データ!$A$3:$DE$365,$E66+19,FALSE)</f>
        <v>0</v>
      </c>
      <c r="L66" s="275">
        <f t="shared" si="10"/>
        <v>0</v>
      </c>
    </row>
    <row r="67" spans="1:12" s="1" customFormat="1" ht="14.25" customHeight="1">
      <c r="A67" s="27" t="str">
        <f t="shared" si="7"/>
        <v>1741001</v>
      </c>
      <c r="B67" s="28" t="s">
        <v>202</v>
      </c>
      <c r="C67" s="29">
        <v>10</v>
      </c>
      <c r="D67" s="28" t="s">
        <v>782</v>
      </c>
      <c r="E67" s="24">
        <v>59</v>
      </c>
      <c r="F67" s="621" t="s">
        <v>1107</v>
      </c>
      <c r="G67" s="175" t="s">
        <v>1216</v>
      </c>
      <c r="H67" s="176"/>
      <c r="I67" s="42">
        <f>VLOOKUP($A67&amp;I$92,決統データ!$A$3:$DE$365,$E67+19,FALSE)</f>
        <v>2</v>
      </c>
      <c r="J67" s="42">
        <f>VLOOKUP($A67&amp;J$92,決統データ!$A$3:$DE$365,$E67+19,FALSE)</f>
        <v>1</v>
      </c>
      <c r="K67" s="42">
        <f>VLOOKUP($A67&amp;K$92,決統データ!$A$3:$DE$365,$E67+19,FALSE)</f>
        <v>1</v>
      </c>
      <c r="L67" s="275">
        <f t="shared" si="10"/>
        <v>4</v>
      </c>
    </row>
    <row r="68" spans="1:12" s="1" customFormat="1">
      <c r="A68" s="27" t="str">
        <f t="shared" si="7"/>
        <v>1741001</v>
      </c>
      <c r="B68" s="28" t="s">
        <v>202</v>
      </c>
      <c r="C68" s="29">
        <v>10</v>
      </c>
      <c r="D68" s="28" t="s">
        <v>782</v>
      </c>
      <c r="E68" s="24">
        <v>60</v>
      </c>
      <c r="F68" s="622"/>
      <c r="G68" s="597" t="s">
        <v>644</v>
      </c>
      <c r="H68" s="176" t="s">
        <v>1215</v>
      </c>
      <c r="I68" s="42">
        <f>VLOOKUP($A68&amp;I$92,決統データ!$A$3:$DE$365,$E68+19,FALSE)</f>
        <v>0</v>
      </c>
      <c r="J68" s="42">
        <f>VLOOKUP($A68&amp;J$92,決統データ!$A$3:$DE$365,$E68+19,FALSE)</f>
        <v>0</v>
      </c>
      <c r="K68" s="42">
        <f>VLOOKUP($A68&amp;K$92,決統データ!$A$3:$DE$365,$E68+19,FALSE)</f>
        <v>0</v>
      </c>
      <c r="L68" s="275">
        <f t="shared" si="10"/>
        <v>0</v>
      </c>
    </row>
    <row r="69" spans="1:12" s="1" customFormat="1" ht="14.25" customHeight="1">
      <c r="A69" s="27" t="str">
        <f t="shared" si="7"/>
        <v>1741002</v>
      </c>
      <c r="B69" s="28" t="s">
        <v>202</v>
      </c>
      <c r="C69" s="29">
        <v>10</v>
      </c>
      <c r="D69" s="28" t="s">
        <v>788</v>
      </c>
      <c r="E69" s="24">
        <v>1</v>
      </c>
      <c r="F69" s="622"/>
      <c r="G69" s="598"/>
      <c r="H69" s="176" t="s">
        <v>1214</v>
      </c>
      <c r="I69" s="42">
        <f>VLOOKUP($A69&amp;I$92,決統データ!$A$3:$DE$365,$E69+19,FALSE)</f>
        <v>0</v>
      </c>
      <c r="J69" s="42">
        <f>VLOOKUP($A69&amp;J$92,決統データ!$A$3:$DE$365,$E69+19,FALSE)</f>
        <v>0</v>
      </c>
      <c r="K69" s="42">
        <f>VLOOKUP($A69&amp;K$92,決統データ!$A$3:$DE$365,$E69+19,FALSE)</f>
        <v>0</v>
      </c>
      <c r="L69" s="275">
        <f t="shared" si="10"/>
        <v>0</v>
      </c>
    </row>
    <row r="70" spans="1:12" s="1" customFormat="1" ht="14.25" customHeight="1">
      <c r="A70" s="27" t="str">
        <f t="shared" si="7"/>
        <v>1741002</v>
      </c>
      <c r="B70" s="28" t="s">
        <v>202</v>
      </c>
      <c r="C70" s="29">
        <v>10</v>
      </c>
      <c r="D70" s="28" t="s">
        <v>788</v>
      </c>
      <c r="E70" s="24">
        <v>2</v>
      </c>
      <c r="F70" s="622"/>
      <c r="G70" s="598"/>
      <c r="H70" s="176" t="s">
        <v>1213</v>
      </c>
      <c r="I70" s="42">
        <f>VLOOKUP($A70&amp;I$92,決統データ!$A$3:$DE$365,$E70+19,FALSE)</f>
        <v>0</v>
      </c>
      <c r="J70" s="42">
        <f>VLOOKUP($A70&amp;J$92,決統データ!$A$3:$DE$365,$E70+19,FALSE)</f>
        <v>1</v>
      </c>
      <c r="K70" s="42">
        <f>VLOOKUP($A70&amp;K$92,決統データ!$A$3:$DE$365,$E70+19,FALSE)</f>
        <v>0</v>
      </c>
      <c r="L70" s="275">
        <f t="shared" si="10"/>
        <v>1</v>
      </c>
    </row>
    <row r="71" spans="1:12" s="1" customFormat="1" ht="14.25" customHeight="1">
      <c r="A71" s="27" t="str">
        <f t="shared" si="7"/>
        <v>1741002</v>
      </c>
      <c r="B71" s="28" t="s">
        <v>202</v>
      </c>
      <c r="C71" s="29">
        <v>10</v>
      </c>
      <c r="D71" s="28" t="s">
        <v>788</v>
      </c>
      <c r="E71" s="24">
        <v>3</v>
      </c>
      <c r="F71" s="622"/>
      <c r="G71" s="599"/>
      <c r="H71" s="176" t="s">
        <v>1212</v>
      </c>
      <c r="I71" s="42">
        <f>VLOOKUP($A71&amp;I$92,決統データ!$A$3:$DE$365,$E71+19,FALSE)</f>
        <v>2</v>
      </c>
      <c r="J71" s="42">
        <f>VLOOKUP($A71&amp;J$92,決統データ!$A$3:$DE$365,$E71+19,FALSE)</f>
        <v>0</v>
      </c>
      <c r="K71" s="42">
        <f>VLOOKUP($A71&amp;K$92,決統データ!$A$3:$DE$365,$E71+19,FALSE)</f>
        <v>1</v>
      </c>
      <c r="L71" s="275">
        <f t="shared" si="10"/>
        <v>3</v>
      </c>
    </row>
    <row r="72" spans="1:12" s="1" customFormat="1" ht="14.25" customHeight="1">
      <c r="A72" s="27" t="str">
        <f t="shared" si="7"/>
        <v>1741002</v>
      </c>
      <c r="B72" s="28" t="s">
        <v>202</v>
      </c>
      <c r="C72" s="29">
        <v>10</v>
      </c>
      <c r="D72" s="28" t="s">
        <v>788</v>
      </c>
      <c r="E72" s="24">
        <v>4</v>
      </c>
      <c r="F72" s="622"/>
      <c r="G72" s="175" t="s">
        <v>1211</v>
      </c>
      <c r="H72" s="176"/>
      <c r="I72" s="42">
        <f>VLOOKUP($A72&amp;I$92,決統データ!$A$3:$DE$365,$E72+19,FALSE)</f>
        <v>0</v>
      </c>
      <c r="J72" s="42">
        <f>VLOOKUP($A72&amp;J$92,決統データ!$A$3:$DE$365,$E72+19,FALSE)</f>
        <v>1</v>
      </c>
      <c r="K72" s="42">
        <f>VLOOKUP($A72&amp;K$92,決統データ!$A$3:$DE$365,$E72+19,FALSE)</f>
        <v>3</v>
      </c>
      <c r="L72" s="275">
        <f t="shared" si="10"/>
        <v>4</v>
      </c>
    </row>
    <row r="73" spans="1:12" s="1" customFormat="1" ht="12.75" customHeight="1">
      <c r="A73" s="27" t="str">
        <f t="shared" si="7"/>
        <v>1741002</v>
      </c>
      <c r="B73" s="28" t="s">
        <v>202</v>
      </c>
      <c r="C73" s="29">
        <v>10</v>
      </c>
      <c r="D73" s="28" t="s">
        <v>788</v>
      </c>
      <c r="E73" s="24">
        <v>5</v>
      </c>
      <c r="F73" s="623"/>
      <c r="G73" s="175" t="s">
        <v>1210</v>
      </c>
      <c r="H73" s="176"/>
      <c r="I73" s="42">
        <f>VLOOKUP($A73&amp;I$92,決統データ!$A$3:$DE$365,$E73+19,FALSE)</f>
        <v>2</v>
      </c>
      <c r="J73" s="42">
        <f>VLOOKUP($A73&amp;J$92,決統データ!$A$3:$DE$365,$E73+19,FALSE)</f>
        <v>2</v>
      </c>
      <c r="K73" s="42">
        <f>VLOOKUP($A73&amp;K$92,決統データ!$A$3:$DE$365,$E73+19,FALSE)</f>
        <v>4</v>
      </c>
      <c r="L73" s="275">
        <f t="shared" si="10"/>
        <v>8</v>
      </c>
    </row>
    <row r="74" spans="1:12" s="162" customFormat="1" ht="14.25" customHeight="1">
      <c r="E74" s="230"/>
      <c r="F74" s="604" t="s">
        <v>1209</v>
      </c>
      <c r="G74" s="496" t="s">
        <v>1208</v>
      </c>
      <c r="H74" s="510"/>
      <c r="I74" s="231">
        <f>IF(I51=0,"-",I53/I51*100)</f>
        <v>54.58646616541354</v>
      </c>
      <c r="J74" s="231">
        <f t="shared" ref="J74:L74" si="11">IF(J51=0,"-",J53/J51*100)</f>
        <v>39.393939393939391</v>
      </c>
      <c r="K74" s="231" t="str">
        <f t="shared" si="11"/>
        <v>-</v>
      </c>
      <c r="L74" s="340">
        <f t="shared" si="11"/>
        <v>43.467741935483872</v>
      </c>
    </row>
    <row r="75" spans="1:12" s="162" customFormat="1">
      <c r="E75" s="230"/>
      <c r="F75" s="605"/>
      <c r="G75" s="496" t="s">
        <v>1207</v>
      </c>
      <c r="H75" s="510"/>
      <c r="I75" s="232">
        <f>IF(I52=0,0,I54/I52*100)</f>
        <v>0</v>
      </c>
      <c r="J75" s="232">
        <f t="shared" ref="J75:L75" si="12">IF(J52=0,0,J54/J52*100)</f>
        <v>0</v>
      </c>
      <c r="K75" s="232">
        <f t="shared" si="12"/>
        <v>0</v>
      </c>
      <c r="L75" s="341">
        <f t="shared" si="12"/>
        <v>0</v>
      </c>
    </row>
    <row r="76" spans="1:12" s="1" customFormat="1">
      <c r="E76" s="24"/>
      <c r="F76" s="605"/>
      <c r="G76" s="496" t="s">
        <v>1206</v>
      </c>
      <c r="H76" s="510"/>
      <c r="I76" s="233">
        <f>IF(I51=0,"-",I55/I51*100)</f>
        <v>45.939849624060152</v>
      </c>
      <c r="J76" s="233">
        <f t="shared" ref="J76:L76" si="13">IF(J51=0,"-",J55/J51*100)</f>
        <v>30.303030303030305</v>
      </c>
      <c r="K76" s="233" t="str">
        <f t="shared" si="13"/>
        <v>-</v>
      </c>
      <c r="L76" s="342">
        <f t="shared" si="13"/>
        <v>34.495967741935488</v>
      </c>
    </row>
    <row r="77" spans="1:12" s="162" customFormat="1">
      <c r="E77" s="230"/>
      <c r="F77" s="605"/>
      <c r="G77" s="676" t="s">
        <v>1205</v>
      </c>
      <c r="H77" s="677"/>
      <c r="I77" s="231">
        <f>IF(I67=0,0,I57/I67)</f>
        <v>112941.5</v>
      </c>
      <c r="J77" s="231">
        <f t="shared" ref="J77:L77" si="14">IF(J67=0,0,J57/J67)</f>
        <v>401432</v>
      </c>
      <c r="K77" s="231">
        <f t="shared" si="14"/>
        <v>1239454</v>
      </c>
      <c r="L77" s="340">
        <f t="shared" si="14"/>
        <v>466692.25</v>
      </c>
    </row>
    <row r="78" spans="1:12" s="154" customFormat="1">
      <c r="E78" s="169"/>
      <c r="F78" s="605"/>
      <c r="G78" s="609" t="s">
        <v>1204</v>
      </c>
      <c r="H78" s="610"/>
      <c r="I78" s="234">
        <f>IF(I59=0,"-",環2!K5/環1!I59*1000)</f>
        <v>149.26076818612754</v>
      </c>
      <c r="J78" s="234">
        <f>IF(J59=0,"-",環2!L5/環1!J59*1000)</f>
        <v>233.67095797046571</v>
      </c>
      <c r="K78" s="234">
        <f>IF(K59=0,"-",環2!M5/環1!K59*1000)</f>
        <v>168.52148592792369</v>
      </c>
      <c r="L78" s="343">
        <f>IF(L59=0,"-",環2!N5/環1!L59*1000)</f>
        <v>180.79018357047534</v>
      </c>
    </row>
    <row r="79" spans="1:12" s="154" customFormat="1">
      <c r="E79" s="169"/>
      <c r="F79" s="605"/>
      <c r="G79" s="609" t="s">
        <v>1203</v>
      </c>
      <c r="H79" s="610"/>
      <c r="I79" s="234">
        <f>IF(I59=0,"-",(環4!J76)/環1!I59*1000)</f>
        <v>303.13372793194452</v>
      </c>
      <c r="J79" s="234">
        <f>IF(J59=0,"-",(環4!K76)/環1!J59*1000)</f>
        <v>273.45353633990317</v>
      </c>
      <c r="K79" s="234">
        <f>IF(K59=0,"-",(環4!L76)/環1!K59*1000)</f>
        <v>253.56023571328006</v>
      </c>
      <c r="L79" s="343">
        <f>IF(L59=0,"-",(環4!M76)/環1!L59*1000)</f>
        <v>263.23473660912879</v>
      </c>
    </row>
    <row r="80" spans="1:12" s="1" customFormat="1" ht="14.25" customHeight="1">
      <c r="E80" s="24"/>
      <c r="F80" s="605"/>
      <c r="G80" s="602" t="s">
        <v>146</v>
      </c>
      <c r="H80" s="183" t="s">
        <v>1202</v>
      </c>
      <c r="I80" s="234">
        <f>IF(I59=0,"-",環4!J46/環1!I59*1000)</f>
        <v>303.13372793194452</v>
      </c>
      <c r="J80" s="234">
        <f>IF(J59=0,"-",環4!K46/環1!J59*1000)</f>
        <v>273.45353633990317</v>
      </c>
      <c r="K80" s="234">
        <f>IF(K59=0,"-",環4!L46/環1!K59*1000)</f>
        <v>245.7590083179997</v>
      </c>
      <c r="L80" s="343">
        <f>IF(L59=0,"-",環4!M46/環1!L59*1000)</f>
        <v>257.98313527064425</v>
      </c>
    </row>
    <row r="81" spans="5:12" s="1" customFormat="1">
      <c r="E81" s="24"/>
      <c r="F81" s="605"/>
      <c r="G81" s="603"/>
      <c r="H81" s="183" t="s">
        <v>1201</v>
      </c>
      <c r="I81" s="234">
        <f>IF(I59=0,"-",(環4!J69)/環1!I59*1000)</f>
        <v>0</v>
      </c>
      <c r="J81" s="234">
        <f>IF(J59=0,"-",(環4!K69)/環1!J59*1000)</f>
        <v>0</v>
      </c>
      <c r="K81" s="234">
        <f>IF(K59=0,"-",(環4!L69)/環1!K59*1000)</f>
        <v>7.801227395280363</v>
      </c>
      <c r="L81" s="343">
        <f>IF(L59=0,"-",(環4!M69)/環1!L59*1000)</f>
        <v>5.2516013384844973</v>
      </c>
    </row>
    <row r="82" spans="5:12" s="1" customFormat="1">
      <c r="E82" s="24"/>
      <c r="F82" s="605"/>
      <c r="G82" s="600" t="s">
        <v>1200</v>
      </c>
      <c r="H82" s="601"/>
      <c r="I82" s="231">
        <f>IF(環4!J76=0,"-",環2!K5/(環4!J76)*100)</f>
        <v>49.2392480389505</v>
      </c>
      <c r="J82" s="231">
        <f>IF(環4!K76=0,"-",環2!L5/(環4!K76)*100)</f>
        <v>85.451795978974801</v>
      </c>
      <c r="K82" s="231">
        <f>IF(環4!L76=0,"-",環2!M5/(環4!L76)*100)</f>
        <v>66.46211124305934</v>
      </c>
      <c r="L82" s="340">
        <f>IF(環4!M76=0,"-",環2!N5/(環4!M76)*100)</f>
        <v>68.680215194747092</v>
      </c>
    </row>
    <row r="83" spans="5:12" s="1" customFormat="1">
      <c r="E83" s="24"/>
      <c r="F83" s="606"/>
      <c r="G83" s="60" t="s">
        <v>146</v>
      </c>
      <c r="H83" s="60" t="s">
        <v>1198</v>
      </c>
      <c r="I83" s="235">
        <f>IF(環4!J76=0,"-",I82*環4!J46/(環4!J76))</f>
        <v>49.2392480389505</v>
      </c>
      <c r="J83" s="235">
        <f>IF(環4!K76=0,"-",J82*環4!K46/(環4!K76))</f>
        <v>85.451795978974801</v>
      </c>
      <c r="K83" s="235">
        <f>IF(環4!L76=0,"-",K82*環4!L46/(環4!L76))</f>
        <v>64.417287292178429</v>
      </c>
      <c r="L83" s="344">
        <f>IF(環4!M76=0,"-",L82*環4!M46/(環4!M76))</f>
        <v>67.310027070298673</v>
      </c>
    </row>
    <row r="84" spans="5:12">
      <c r="F84" s="223"/>
      <c r="G84" s="222"/>
      <c r="H84" s="222"/>
      <c r="I84" s="803"/>
      <c r="J84" s="803"/>
      <c r="K84" s="221"/>
      <c r="L84" s="221"/>
    </row>
    <row r="85" spans="5:12">
      <c r="F85" s="1"/>
      <c r="G85" s="153" t="s">
        <v>1197</v>
      </c>
      <c r="H85" s="1"/>
    </row>
    <row r="86" spans="5:12">
      <c r="F86" s="1"/>
      <c r="G86" s="153" t="s">
        <v>1196</v>
      </c>
      <c r="H86" s="1"/>
    </row>
    <row r="87" spans="5:12">
      <c r="F87" s="1"/>
      <c r="G87" s="113" t="s">
        <v>1195</v>
      </c>
      <c r="H87" s="1"/>
    </row>
    <row r="88" spans="5:12">
      <c r="F88" s="1"/>
      <c r="G88" s="113" t="s">
        <v>1194</v>
      </c>
      <c r="H88" s="1"/>
    </row>
    <row r="89" spans="5:12">
      <c r="G89" s="451" t="s">
        <v>1193</v>
      </c>
    </row>
    <row r="90" spans="5:12">
      <c r="I90" s="9" t="s">
        <v>1597</v>
      </c>
      <c r="J90" s="9" t="s">
        <v>1597</v>
      </c>
      <c r="K90" s="9" t="s">
        <v>1597</v>
      </c>
    </row>
    <row r="92" spans="5:12">
      <c r="I92" s="229" t="str">
        <f t="shared" ref="I92:K92" si="15">+I93&amp;I95</f>
        <v>263656000</v>
      </c>
      <c r="J92" s="229" t="str">
        <f t="shared" si="15"/>
        <v>264075000</v>
      </c>
      <c r="K92" s="229" t="str">
        <f t="shared" si="15"/>
        <v>264652000</v>
      </c>
    </row>
    <row r="93" spans="5:12">
      <c r="I93" s="229" t="s">
        <v>589</v>
      </c>
      <c r="J93" s="229" t="s">
        <v>591</v>
      </c>
      <c r="K93" s="229" t="s">
        <v>594</v>
      </c>
    </row>
    <row r="94" spans="5:12">
      <c r="I94" s="229" t="s">
        <v>476</v>
      </c>
      <c r="J94" s="229" t="s">
        <v>592</v>
      </c>
      <c r="K94" s="229" t="s">
        <v>595</v>
      </c>
    </row>
    <row r="95" spans="5:12">
      <c r="I95" s="229" t="s">
        <v>562</v>
      </c>
      <c r="J95" s="229" t="s">
        <v>562</v>
      </c>
      <c r="K95" s="229" t="s">
        <v>562</v>
      </c>
    </row>
  </sheetData>
  <customSheetViews>
    <customSheetView guid="{247A5D4D-80F1-4466-92F7-7A3BC78E450F}" showPageBreaks="1" printArea="1">
      <selection activeCell="C43" sqref="C43"/>
      <pageMargins left="0.78740157480314965" right="0.78740157480314965" top="0.78740157480314965" bottom="0.59055118110236227" header="0.51181102362204722" footer="0.51181102362204722"/>
      <pageSetup paperSize="9" scale="64" orientation="portrait" blackAndWhite="1" horizontalDpi="300" verticalDpi="300"/>
      <headerFooter alignWithMargins="0"/>
    </customSheetView>
  </customSheetViews>
  <mergeCells count="31">
    <mergeCell ref="F67:F73"/>
    <mergeCell ref="G39:G41"/>
    <mergeCell ref="F3:H3"/>
    <mergeCell ref="G27:G31"/>
    <mergeCell ref="F26:F37"/>
    <mergeCell ref="G32:G36"/>
    <mergeCell ref="F4:H4"/>
    <mergeCell ref="F5:H5"/>
    <mergeCell ref="F10:F25"/>
    <mergeCell ref="G21:G25"/>
    <mergeCell ref="F45:F63"/>
    <mergeCell ref="F64:F66"/>
    <mergeCell ref="F38:F44"/>
    <mergeCell ref="G53:G54"/>
    <mergeCell ref="G57:G58"/>
    <mergeCell ref="G61:G62"/>
    <mergeCell ref="I84:J84"/>
    <mergeCell ref="F74:F83"/>
    <mergeCell ref="G77:H77"/>
    <mergeCell ref="G78:H78"/>
    <mergeCell ref="G79:H79"/>
    <mergeCell ref="G82:H82"/>
    <mergeCell ref="G80:G81"/>
    <mergeCell ref="G74:H74"/>
    <mergeCell ref="G75:H75"/>
    <mergeCell ref="G76:H76"/>
    <mergeCell ref="G68:G71"/>
    <mergeCell ref="G65:G66"/>
    <mergeCell ref="G42:G44"/>
    <mergeCell ref="G46:G49"/>
    <mergeCell ref="G51:G52"/>
  </mergeCells>
  <phoneticPr fontId="3"/>
  <pageMargins left="0.78740157480314965" right="0.78740157480314965" top="0.78740157480314965" bottom="0.59055118110236227" header="0.51181102362204722" footer="0.51181102362204722"/>
  <pageSetup paperSize="9" scale="55"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A1:N110"/>
  <sheetViews>
    <sheetView view="pageBreakPreview" zoomScale="70" zoomScaleNormal="100" zoomScaleSheetLayoutView="70" workbookViewId="0">
      <pane ySplit="2" topLeftCell="A3" activePane="bottomLeft" state="frozen"/>
      <selection pane="bottomLeft"/>
    </sheetView>
  </sheetViews>
  <sheetFormatPr defaultColWidth="9" defaultRowHeight="14.4"/>
  <cols>
    <col min="1" max="1" width="9.69921875" style="9" customWidth="1"/>
    <col min="2" max="2" width="4.296875" style="9" customWidth="1"/>
    <col min="3" max="4" width="3.296875" style="9" customWidth="1"/>
    <col min="5" max="5" width="6.296875" style="38" customWidth="1"/>
    <col min="6" max="6" width="4.19921875" style="9" customWidth="1"/>
    <col min="7" max="7" width="6.19921875" style="9" customWidth="1"/>
    <col min="8" max="8" width="5" style="9" customWidth="1"/>
    <col min="9" max="9" width="5.796875" style="9" customWidth="1"/>
    <col min="10" max="10" width="27.5" style="9" customWidth="1"/>
    <col min="11" max="13" width="10.796875" style="225" customWidth="1"/>
    <col min="14" max="14" width="13.19921875" style="225" customWidth="1"/>
    <col min="15" max="16384" width="9" style="9"/>
  </cols>
  <sheetData>
    <row r="1" spans="1:14">
      <c r="F1" s="9" t="s">
        <v>888</v>
      </c>
      <c r="M1" s="226"/>
      <c r="N1" s="226" t="s">
        <v>529</v>
      </c>
    </row>
    <row r="2" spans="1:14" s="1" customFormat="1" ht="29.25" customHeight="1">
      <c r="A2" s="26"/>
      <c r="B2" s="67" t="s">
        <v>778</v>
      </c>
      <c r="C2" s="26" t="s">
        <v>779</v>
      </c>
      <c r="D2" s="26" t="s">
        <v>780</v>
      </c>
      <c r="E2" s="30" t="s">
        <v>781</v>
      </c>
      <c r="F2" s="827"/>
      <c r="G2" s="827"/>
      <c r="H2" s="827"/>
      <c r="I2" s="827"/>
      <c r="J2" s="827"/>
      <c r="K2" s="241" t="s">
        <v>476</v>
      </c>
      <c r="L2" s="241" t="s">
        <v>178</v>
      </c>
      <c r="M2" s="241" t="s">
        <v>1311</v>
      </c>
      <c r="N2" s="241" t="s">
        <v>605</v>
      </c>
    </row>
    <row r="3" spans="1:14" s="157" customFormat="1">
      <c r="A3" s="27" t="str">
        <f>+B3&amp;C3&amp;D3</f>
        <v>1742601</v>
      </c>
      <c r="B3" s="28" t="s">
        <v>202</v>
      </c>
      <c r="C3" s="29">
        <v>26</v>
      </c>
      <c r="D3" s="28" t="s">
        <v>782</v>
      </c>
      <c r="E3" s="24">
        <v>1</v>
      </c>
      <c r="F3" s="842" t="s">
        <v>887</v>
      </c>
      <c r="G3" s="244" t="s">
        <v>886</v>
      </c>
      <c r="H3" s="244"/>
      <c r="I3" s="244"/>
      <c r="J3" s="244"/>
      <c r="K3" s="43">
        <f>VLOOKUP($A3&amp;K$107,決統データ!$A$3:$DE$365,$E3+19,FALSE)</f>
        <v>134712</v>
      </c>
      <c r="L3" s="43">
        <f>VLOOKUP($A3&amp;L$107,決統データ!$A$3:$DE$365,$E3+19,FALSE)</f>
        <v>301359</v>
      </c>
      <c r="M3" s="43">
        <f>VLOOKUP($A3&amp;M$107,決統データ!$A$3:$DE$365,$E3+19,FALSE)</f>
        <v>735328</v>
      </c>
      <c r="N3" s="186">
        <f t="shared" ref="N3:N34" si="0">SUM(K3:M3)</f>
        <v>1171399</v>
      </c>
    </row>
    <row r="4" spans="1:14" s="157" customFormat="1" ht="14.25" customHeight="1">
      <c r="A4" s="27" t="str">
        <f>+B4&amp;C4&amp;D4</f>
        <v>1742601</v>
      </c>
      <c r="B4" s="28" t="s">
        <v>202</v>
      </c>
      <c r="C4" s="29">
        <v>26</v>
      </c>
      <c r="D4" s="28" t="s">
        <v>782</v>
      </c>
      <c r="E4" s="24">
        <v>2</v>
      </c>
      <c r="F4" s="843"/>
      <c r="G4" s="188" t="s">
        <v>885</v>
      </c>
      <c r="H4" s="245"/>
      <c r="I4" s="246"/>
      <c r="J4" s="188"/>
      <c r="K4" s="43">
        <f>VLOOKUP($A4&amp;K$107,決統データ!$A$3:$DE$365,$E4+19,FALSE)</f>
        <v>34001</v>
      </c>
      <c r="L4" s="43">
        <f>VLOOKUP($A4&amp;L$107,決統データ!$A$3:$DE$365,$E4+19,FALSE)</f>
        <v>93803</v>
      </c>
      <c r="M4" s="43">
        <f>VLOOKUP($A4&amp;M$107,決統データ!$A$3:$DE$365,$E4+19,FALSE)</f>
        <v>207307</v>
      </c>
      <c r="N4" s="186">
        <f t="shared" si="0"/>
        <v>335111</v>
      </c>
    </row>
    <row r="5" spans="1:14" s="157" customFormat="1">
      <c r="A5" s="27" t="str">
        <f>+B5&amp;C5&amp;D5</f>
        <v>1742601</v>
      </c>
      <c r="B5" s="28" t="s">
        <v>202</v>
      </c>
      <c r="C5" s="29">
        <v>26</v>
      </c>
      <c r="D5" s="28" t="s">
        <v>782</v>
      </c>
      <c r="E5" s="193" t="s">
        <v>203</v>
      </c>
      <c r="F5" s="843"/>
      <c r="G5" s="188" t="s">
        <v>884</v>
      </c>
      <c r="H5" s="245"/>
      <c r="I5" s="247"/>
      <c r="J5" s="246"/>
      <c r="K5" s="43">
        <f>VLOOKUP($A5&amp;K$107,決統データ!$A$3:$DE$365,$E5+19,FALSE)</f>
        <v>29126</v>
      </c>
      <c r="L5" s="43">
        <f>VLOOKUP($A5&amp;L$107,決統データ!$A$3:$DE$365,$E5+19,FALSE)</f>
        <v>93803</v>
      </c>
      <c r="M5" s="43">
        <f>VLOOKUP($A5&amp;M$107,決統データ!$A$3:$DE$365,$E5+19,FALSE)</f>
        <v>207076</v>
      </c>
      <c r="N5" s="186">
        <f t="shared" si="0"/>
        <v>330005</v>
      </c>
    </row>
    <row r="6" spans="1:14" s="157" customFormat="1">
      <c r="A6" s="27" t="str">
        <f t="shared" ref="A6:A69" si="1">+B6&amp;C6&amp;D6</f>
        <v>1742601</v>
      </c>
      <c r="B6" s="28" t="s">
        <v>202</v>
      </c>
      <c r="C6" s="29">
        <v>26</v>
      </c>
      <c r="D6" s="28" t="s">
        <v>782</v>
      </c>
      <c r="E6" s="242">
        <v>4</v>
      </c>
      <c r="F6" s="843"/>
      <c r="G6" s="188" t="s">
        <v>1303</v>
      </c>
      <c r="H6" s="245"/>
      <c r="I6" s="247"/>
      <c r="J6" s="246"/>
      <c r="K6" s="43">
        <f>VLOOKUP($A6&amp;K$107,決統データ!$A$3:$DE$365,$E6+19,FALSE)</f>
        <v>0</v>
      </c>
      <c r="L6" s="43">
        <f>VLOOKUP($A6&amp;L$107,決統データ!$A$3:$DE$365,$E6+19,FALSE)</f>
        <v>0</v>
      </c>
      <c r="M6" s="43">
        <f>VLOOKUP($A6&amp;M$107,決統データ!$A$3:$DE$365,$E6+19,FALSE)</f>
        <v>0</v>
      </c>
      <c r="N6" s="186">
        <f t="shared" si="0"/>
        <v>0</v>
      </c>
    </row>
    <row r="7" spans="1:14" s="157" customFormat="1">
      <c r="A7" s="27" t="str">
        <f t="shared" si="1"/>
        <v>1742601</v>
      </c>
      <c r="B7" s="28" t="s">
        <v>202</v>
      </c>
      <c r="C7" s="29">
        <v>26</v>
      </c>
      <c r="D7" s="28" t="s">
        <v>782</v>
      </c>
      <c r="E7" s="242">
        <v>5</v>
      </c>
      <c r="F7" s="843"/>
      <c r="G7" s="188" t="s">
        <v>1302</v>
      </c>
      <c r="H7" s="245"/>
      <c r="I7" s="247"/>
      <c r="J7" s="246"/>
      <c r="K7" s="43">
        <f>VLOOKUP($A7&amp;K$107,決統データ!$A$3:$DE$365,$E7+19,FALSE)</f>
        <v>1162</v>
      </c>
      <c r="L7" s="43">
        <f>VLOOKUP($A7&amp;L$107,決統データ!$A$3:$DE$365,$E7+19,FALSE)</f>
        <v>0</v>
      </c>
      <c r="M7" s="43">
        <f>VLOOKUP($A7&amp;M$107,決統データ!$A$3:$DE$365,$E7+19,FALSE)</f>
        <v>0</v>
      </c>
      <c r="N7" s="186">
        <f t="shared" si="0"/>
        <v>1162</v>
      </c>
    </row>
    <row r="8" spans="1:14" s="157" customFormat="1">
      <c r="A8" s="27" t="str">
        <f t="shared" si="1"/>
        <v>1742601</v>
      </c>
      <c r="B8" s="28" t="s">
        <v>202</v>
      </c>
      <c r="C8" s="29">
        <v>26</v>
      </c>
      <c r="D8" s="28" t="s">
        <v>782</v>
      </c>
      <c r="E8" s="242">
        <v>6</v>
      </c>
      <c r="F8" s="843"/>
      <c r="G8" s="188" t="s">
        <v>915</v>
      </c>
      <c r="H8" s="245"/>
      <c r="I8" s="247"/>
      <c r="J8" s="246"/>
      <c r="K8" s="43">
        <f>VLOOKUP($A8&amp;K$107,決統データ!$A$3:$DE$365,$E8+19,FALSE)</f>
        <v>3713</v>
      </c>
      <c r="L8" s="43">
        <f>VLOOKUP($A8&amp;L$107,決統データ!$A$3:$DE$365,$E8+19,FALSE)</f>
        <v>0</v>
      </c>
      <c r="M8" s="43">
        <f>VLOOKUP($A8&amp;M$107,決統データ!$A$3:$DE$365,$E8+19,FALSE)</f>
        <v>231</v>
      </c>
      <c r="N8" s="186">
        <f t="shared" si="0"/>
        <v>3944</v>
      </c>
    </row>
    <row r="9" spans="1:14" s="157" customFormat="1">
      <c r="A9" s="27" t="str">
        <f t="shared" si="1"/>
        <v>1742601</v>
      </c>
      <c r="B9" s="28" t="s">
        <v>202</v>
      </c>
      <c r="C9" s="29">
        <v>26</v>
      </c>
      <c r="D9" s="28" t="s">
        <v>782</v>
      </c>
      <c r="E9" s="242">
        <v>7</v>
      </c>
      <c r="F9" s="843"/>
      <c r="G9" s="188" t="s">
        <v>882</v>
      </c>
      <c r="H9" s="245"/>
      <c r="I9" s="247"/>
      <c r="J9" s="246"/>
      <c r="K9" s="43">
        <f>VLOOKUP($A9&amp;K$107,決統データ!$A$3:$DE$365,$E9+19,FALSE)</f>
        <v>100711</v>
      </c>
      <c r="L9" s="43">
        <f>VLOOKUP($A9&amp;L$107,決統データ!$A$3:$DE$365,$E9+19,FALSE)</f>
        <v>207556</v>
      </c>
      <c r="M9" s="43">
        <f>VLOOKUP($A9&amp;M$107,決統データ!$A$3:$DE$365,$E9+19,FALSE)</f>
        <v>528021</v>
      </c>
      <c r="N9" s="186">
        <f t="shared" si="0"/>
        <v>836288</v>
      </c>
    </row>
    <row r="10" spans="1:14" s="157" customFormat="1">
      <c r="A10" s="27" t="str">
        <f t="shared" si="1"/>
        <v>1742601</v>
      </c>
      <c r="B10" s="28" t="s">
        <v>202</v>
      </c>
      <c r="C10" s="29">
        <v>26</v>
      </c>
      <c r="D10" s="28" t="s">
        <v>782</v>
      </c>
      <c r="E10" s="242">
        <v>8</v>
      </c>
      <c r="F10" s="843"/>
      <c r="G10" s="188" t="s">
        <v>881</v>
      </c>
      <c r="H10" s="245"/>
      <c r="I10" s="247"/>
      <c r="J10" s="246"/>
      <c r="K10" s="43">
        <f>VLOOKUP($A10&amp;K$107,決統データ!$A$3:$DE$365,$E10+19,FALSE)</f>
        <v>0</v>
      </c>
      <c r="L10" s="43">
        <f>VLOOKUP($A10&amp;L$107,決統データ!$A$3:$DE$365,$E10+19,FALSE)</f>
        <v>0</v>
      </c>
      <c r="M10" s="43">
        <f>VLOOKUP($A10&amp;M$107,決統データ!$A$3:$DE$365,$E10+19,FALSE)</f>
        <v>0</v>
      </c>
      <c r="N10" s="186">
        <f t="shared" si="0"/>
        <v>0</v>
      </c>
    </row>
    <row r="11" spans="1:14" s="157" customFormat="1">
      <c r="A11" s="27" t="str">
        <f t="shared" si="1"/>
        <v>1742601</v>
      </c>
      <c r="B11" s="28" t="s">
        <v>202</v>
      </c>
      <c r="C11" s="29">
        <v>26</v>
      </c>
      <c r="D11" s="28" t="s">
        <v>782</v>
      </c>
      <c r="E11" s="242">
        <v>9</v>
      </c>
      <c r="F11" s="843"/>
      <c r="G11" s="188" t="s">
        <v>917</v>
      </c>
      <c r="H11" s="245"/>
      <c r="I11" s="247"/>
      <c r="J11" s="246"/>
      <c r="K11" s="43">
        <f>VLOOKUP($A11&amp;K$107,決統データ!$A$3:$DE$365,$E11+19,FALSE)</f>
        <v>0</v>
      </c>
      <c r="L11" s="43">
        <f>VLOOKUP($A11&amp;L$107,決統データ!$A$3:$DE$365,$E11+19,FALSE)</f>
        <v>0</v>
      </c>
      <c r="M11" s="43">
        <f>VLOOKUP($A11&amp;M$107,決統データ!$A$3:$DE$365,$E11+19,FALSE)</f>
        <v>0</v>
      </c>
      <c r="N11" s="186">
        <f t="shared" si="0"/>
        <v>0</v>
      </c>
    </row>
    <row r="12" spans="1:14" s="157" customFormat="1">
      <c r="A12" s="27" t="str">
        <f t="shared" si="1"/>
        <v>1742601</v>
      </c>
      <c r="B12" s="28" t="s">
        <v>202</v>
      </c>
      <c r="C12" s="29">
        <v>26</v>
      </c>
      <c r="D12" s="28" t="s">
        <v>782</v>
      </c>
      <c r="E12" s="242">
        <v>10</v>
      </c>
      <c r="F12" s="843"/>
      <c r="G12" s="188" t="s">
        <v>916</v>
      </c>
      <c r="H12" s="245"/>
      <c r="I12" s="247"/>
      <c r="J12" s="246"/>
      <c r="K12" s="43">
        <f>VLOOKUP($A12&amp;K$107,決統データ!$A$3:$DE$365,$E12+19,FALSE)</f>
        <v>100711</v>
      </c>
      <c r="L12" s="43">
        <f>VLOOKUP($A12&amp;L$107,決統データ!$A$3:$DE$365,$E12+19,FALSE)</f>
        <v>204914</v>
      </c>
      <c r="M12" s="43">
        <f>VLOOKUP($A12&amp;M$107,決統データ!$A$3:$DE$365,$E12+19,FALSE)</f>
        <v>519008</v>
      </c>
      <c r="N12" s="186">
        <f t="shared" si="0"/>
        <v>824633</v>
      </c>
    </row>
    <row r="13" spans="1:14" s="157" customFormat="1">
      <c r="A13" s="27" t="str">
        <f t="shared" si="1"/>
        <v>1742601</v>
      </c>
      <c r="B13" s="28" t="s">
        <v>202</v>
      </c>
      <c r="C13" s="29">
        <v>26</v>
      </c>
      <c r="D13" s="28" t="s">
        <v>782</v>
      </c>
      <c r="E13" s="242">
        <v>11</v>
      </c>
      <c r="F13" s="843"/>
      <c r="G13" s="188" t="s">
        <v>915</v>
      </c>
      <c r="H13" s="245"/>
      <c r="I13" s="247"/>
      <c r="J13" s="246"/>
      <c r="K13" s="43">
        <f>VLOOKUP($A13&amp;K$107,決統データ!$A$3:$DE$365,$E13+19,FALSE)</f>
        <v>0</v>
      </c>
      <c r="L13" s="43">
        <f>VLOOKUP($A13&amp;L$107,決統データ!$A$3:$DE$365,$E13+19,FALSE)</f>
        <v>2642</v>
      </c>
      <c r="M13" s="43">
        <f>VLOOKUP($A13&amp;M$107,決統データ!$A$3:$DE$365,$E13+19,FALSE)</f>
        <v>9013</v>
      </c>
      <c r="N13" s="186">
        <f t="shared" si="0"/>
        <v>11655</v>
      </c>
    </row>
    <row r="14" spans="1:14" s="157" customFormat="1">
      <c r="A14" s="27" t="str">
        <f t="shared" si="1"/>
        <v>1742601</v>
      </c>
      <c r="B14" s="28" t="s">
        <v>202</v>
      </c>
      <c r="C14" s="29">
        <v>26</v>
      </c>
      <c r="D14" s="28" t="s">
        <v>782</v>
      </c>
      <c r="E14" s="242">
        <v>12</v>
      </c>
      <c r="F14" s="843"/>
      <c r="G14" s="188" t="s">
        <v>878</v>
      </c>
      <c r="H14" s="245"/>
      <c r="I14" s="247"/>
      <c r="J14" s="246"/>
      <c r="K14" s="43">
        <f>VLOOKUP($A14&amp;K$107,決統データ!$A$3:$DE$365,$E14+19,FALSE)</f>
        <v>81739</v>
      </c>
      <c r="L14" s="43">
        <f>VLOOKUP($A14&amp;L$107,決統データ!$A$3:$DE$365,$E14+19,FALSE)</f>
        <v>138622</v>
      </c>
      <c r="M14" s="43">
        <f>VLOOKUP($A14&amp;M$107,決統データ!$A$3:$DE$365,$E14+19,FALSE)</f>
        <v>389867</v>
      </c>
      <c r="N14" s="186">
        <f t="shared" si="0"/>
        <v>610228</v>
      </c>
    </row>
    <row r="15" spans="1:14" s="157" customFormat="1">
      <c r="A15" s="27" t="str">
        <f t="shared" si="1"/>
        <v>1742601</v>
      </c>
      <c r="B15" s="28" t="s">
        <v>202</v>
      </c>
      <c r="C15" s="29">
        <v>26</v>
      </c>
      <c r="D15" s="28" t="s">
        <v>782</v>
      </c>
      <c r="E15" s="242">
        <v>13</v>
      </c>
      <c r="F15" s="843"/>
      <c r="G15" s="188" t="s">
        <v>177</v>
      </c>
      <c r="H15" s="245"/>
      <c r="I15" s="247"/>
      <c r="J15" s="246"/>
      <c r="K15" s="43">
        <f>VLOOKUP($A15&amp;K$107,決統データ!$A$3:$DE$365,$E15+19,FALSE)</f>
        <v>59126</v>
      </c>
      <c r="L15" s="43">
        <f>VLOOKUP($A15&amp;L$107,決統データ!$A$3:$DE$365,$E15+19,FALSE)</f>
        <v>105485</v>
      </c>
      <c r="M15" s="43">
        <f>VLOOKUP($A15&amp;M$107,決統データ!$A$3:$DE$365,$E15+19,FALSE)</f>
        <v>301984</v>
      </c>
      <c r="N15" s="186">
        <f t="shared" si="0"/>
        <v>466595</v>
      </c>
    </row>
    <row r="16" spans="1:14" s="157" customFormat="1">
      <c r="A16" s="27" t="str">
        <f t="shared" si="1"/>
        <v>1742601</v>
      </c>
      <c r="B16" s="28" t="s">
        <v>202</v>
      </c>
      <c r="C16" s="29">
        <v>26</v>
      </c>
      <c r="D16" s="28" t="s">
        <v>782</v>
      </c>
      <c r="E16" s="242">
        <v>14</v>
      </c>
      <c r="F16" s="843"/>
      <c r="G16" s="188" t="s">
        <v>876</v>
      </c>
      <c r="H16" s="245"/>
      <c r="I16" s="247"/>
      <c r="J16" s="246"/>
      <c r="K16" s="43">
        <f>VLOOKUP($A16&amp;K$107,決統データ!$A$3:$DE$365,$E16+19,FALSE)</f>
        <v>11131</v>
      </c>
      <c r="L16" s="43">
        <f>VLOOKUP($A16&amp;L$107,決統データ!$A$3:$DE$365,$E16+19,FALSE)</f>
        <v>2414</v>
      </c>
      <c r="M16" s="43">
        <f>VLOOKUP($A16&amp;M$107,決統データ!$A$3:$DE$365,$E16+19,FALSE)</f>
        <v>3912</v>
      </c>
      <c r="N16" s="186">
        <f t="shared" si="0"/>
        <v>17457</v>
      </c>
    </row>
    <row r="17" spans="1:14" s="157" customFormat="1" ht="14.25" customHeight="1">
      <c r="A17" s="27" t="str">
        <f t="shared" si="1"/>
        <v>1742601</v>
      </c>
      <c r="B17" s="28" t="s">
        <v>202</v>
      </c>
      <c r="C17" s="29">
        <v>26</v>
      </c>
      <c r="D17" s="28" t="s">
        <v>782</v>
      </c>
      <c r="E17" s="242">
        <v>15</v>
      </c>
      <c r="F17" s="843"/>
      <c r="G17" s="188" t="s">
        <v>875</v>
      </c>
      <c r="H17" s="245"/>
      <c r="I17" s="247"/>
      <c r="J17" s="246"/>
      <c r="K17" s="43">
        <f>VLOOKUP($A17&amp;K$107,決統データ!$A$3:$DE$365,$E17+19,FALSE)</f>
        <v>0</v>
      </c>
      <c r="L17" s="43">
        <f>VLOOKUP($A17&amp;L$107,決統データ!$A$3:$DE$365,$E17+19,FALSE)</f>
        <v>0</v>
      </c>
      <c r="M17" s="43">
        <f>VLOOKUP($A17&amp;M$107,決統データ!$A$3:$DE$365,$E17+19,FALSE)</f>
        <v>0</v>
      </c>
      <c r="N17" s="186">
        <f t="shared" si="0"/>
        <v>0</v>
      </c>
    </row>
    <row r="18" spans="1:14" s="157" customFormat="1">
      <c r="A18" s="27" t="str">
        <f t="shared" si="1"/>
        <v>1742601</v>
      </c>
      <c r="B18" s="28" t="s">
        <v>202</v>
      </c>
      <c r="C18" s="29">
        <v>26</v>
      </c>
      <c r="D18" s="28" t="s">
        <v>782</v>
      </c>
      <c r="E18" s="242">
        <v>16</v>
      </c>
      <c r="F18" s="843"/>
      <c r="G18" s="188" t="s">
        <v>874</v>
      </c>
      <c r="H18" s="245"/>
      <c r="I18" s="247"/>
      <c r="J18" s="246"/>
      <c r="K18" s="43">
        <f>VLOOKUP($A18&amp;K$107,決統データ!$A$3:$DE$365,$E18+19,FALSE)</f>
        <v>47995</v>
      </c>
      <c r="L18" s="43">
        <f>VLOOKUP($A18&amp;L$107,決統データ!$A$3:$DE$365,$E18+19,FALSE)</f>
        <v>103071</v>
      </c>
      <c r="M18" s="43">
        <f>VLOOKUP($A18&amp;M$107,決統データ!$A$3:$DE$365,$E18+19,FALSE)</f>
        <v>298072</v>
      </c>
      <c r="N18" s="186">
        <f t="shared" si="0"/>
        <v>449138</v>
      </c>
    </row>
    <row r="19" spans="1:14" s="157" customFormat="1">
      <c r="A19" s="27" t="str">
        <f t="shared" si="1"/>
        <v>1742601</v>
      </c>
      <c r="B19" s="28" t="s">
        <v>202</v>
      </c>
      <c r="C19" s="29">
        <v>26</v>
      </c>
      <c r="D19" s="28" t="s">
        <v>782</v>
      </c>
      <c r="E19" s="242">
        <v>17</v>
      </c>
      <c r="F19" s="843"/>
      <c r="G19" s="188" t="s">
        <v>873</v>
      </c>
      <c r="H19" s="245"/>
      <c r="I19" s="247"/>
      <c r="J19" s="246"/>
      <c r="K19" s="43">
        <f>VLOOKUP($A19&amp;K$107,決統データ!$A$3:$DE$365,$E19+19,FALSE)</f>
        <v>22613</v>
      </c>
      <c r="L19" s="43">
        <f>VLOOKUP($A19&amp;L$107,決統データ!$A$3:$DE$365,$E19+19,FALSE)</f>
        <v>33137</v>
      </c>
      <c r="M19" s="43">
        <f>VLOOKUP($A19&amp;M$107,決統データ!$A$3:$DE$365,$E19+19,FALSE)</f>
        <v>87883</v>
      </c>
      <c r="N19" s="186">
        <f t="shared" si="0"/>
        <v>143633</v>
      </c>
    </row>
    <row r="20" spans="1:14" s="157" customFormat="1">
      <c r="A20" s="27" t="str">
        <f t="shared" si="1"/>
        <v>1742601</v>
      </c>
      <c r="B20" s="28" t="s">
        <v>202</v>
      </c>
      <c r="C20" s="29">
        <v>26</v>
      </c>
      <c r="D20" s="28" t="s">
        <v>782</v>
      </c>
      <c r="E20" s="242">
        <v>18</v>
      </c>
      <c r="F20" s="843"/>
      <c r="G20" s="188" t="s">
        <v>872</v>
      </c>
      <c r="H20" s="245"/>
      <c r="I20" s="247"/>
      <c r="J20" s="246"/>
      <c r="K20" s="43">
        <f>VLOOKUP($A20&amp;K$107,決統データ!$A$3:$DE$365,$E20+19,FALSE)</f>
        <v>22587</v>
      </c>
      <c r="L20" s="43">
        <f>VLOOKUP($A20&amp;L$107,決統データ!$A$3:$DE$365,$E20+19,FALSE)</f>
        <v>28849</v>
      </c>
      <c r="M20" s="43">
        <f>VLOOKUP($A20&amp;M$107,決統データ!$A$3:$DE$365,$E20+19,FALSE)</f>
        <v>78883</v>
      </c>
      <c r="N20" s="186">
        <f t="shared" si="0"/>
        <v>130319</v>
      </c>
    </row>
    <row r="21" spans="1:14" s="157" customFormat="1">
      <c r="A21" s="27" t="str">
        <f t="shared" si="1"/>
        <v>1742601</v>
      </c>
      <c r="B21" s="28" t="s">
        <v>202</v>
      </c>
      <c r="C21" s="29">
        <v>26</v>
      </c>
      <c r="D21" s="28" t="s">
        <v>782</v>
      </c>
      <c r="E21" s="242">
        <v>19</v>
      </c>
      <c r="F21" s="843"/>
      <c r="G21" s="188" t="s">
        <v>871</v>
      </c>
      <c r="H21" s="245"/>
      <c r="I21" s="247"/>
      <c r="J21" s="246"/>
      <c r="K21" s="43">
        <f>VLOOKUP($A21&amp;K$107,決統データ!$A$3:$DE$365,$E21+19,FALSE)</f>
        <v>22587</v>
      </c>
      <c r="L21" s="43">
        <f>VLOOKUP($A21&amp;L$107,決統データ!$A$3:$DE$365,$E21+19,FALSE)</f>
        <v>28849</v>
      </c>
      <c r="M21" s="43">
        <f>VLOOKUP($A21&amp;M$107,決統データ!$A$3:$DE$365,$E21+19,FALSE)</f>
        <v>78883</v>
      </c>
      <c r="N21" s="186">
        <f t="shared" si="0"/>
        <v>130319</v>
      </c>
    </row>
    <row r="22" spans="1:14" s="157" customFormat="1">
      <c r="A22" s="27" t="str">
        <f t="shared" si="1"/>
        <v>1742601</v>
      </c>
      <c r="B22" s="28" t="s">
        <v>202</v>
      </c>
      <c r="C22" s="29">
        <v>26</v>
      </c>
      <c r="D22" s="28" t="s">
        <v>782</v>
      </c>
      <c r="E22" s="242">
        <v>20</v>
      </c>
      <c r="F22" s="843"/>
      <c r="G22" s="188" t="s">
        <v>1521</v>
      </c>
      <c r="H22" s="245"/>
      <c r="I22" s="247"/>
      <c r="J22" s="246"/>
      <c r="K22" s="43">
        <f>VLOOKUP($A22&amp;K$107,決統データ!$A$3:$DE$365,$E22+19,FALSE)</f>
        <v>0</v>
      </c>
      <c r="L22" s="43">
        <f>VLOOKUP($A22&amp;L$107,決統データ!$A$3:$DE$365,$E22+19,FALSE)</f>
        <v>0</v>
      </c>
      <c r="M22" s="43">
        <f>VLOOKUP($A22&amp;M$107,決統データ!$A$3:$DE$365,$E22+19,FALSE)</f>
        <v>0</v>
      </c>
      <c r="N22" s="186">
        <f t="shared" si="0"/>
        <v>0</v>
      </c>
    </row>
    <row r="23" spans="1:14" s="157" customFormat="1">
      <c r="A23" s="27" t="str">
        <f t="shared" si="1"/>
        <v>1742601</v>
      </c>
      <c r="B23" s="28" t="s">
        <v>202</v>
      </c>
      <c r="C23" s="29">
        <v>26</v>
      </c>
      <c r="D23" s="28" t="s">
        <v>782</v>
      </c>
      <c r="E23" s="242">
        <v>21</v>
      </c>
      <c r="F23" s="843"/>
      <c r="G23" s="188" t="s">
        <v>869</v>
      </c>
      <c r="H23" s="245"/>
      <c r="I23" s="247"/>
      <c r="J23" s="246"/>
      <c r="K23" s="43">
        <f>VLOOKUP($A23&amp;K$107,決統データ!$A$3:$DE$365,$E23+19,FALSE)</f>
        <v>26</v>
      </c>
      <c r="L23" s="43">
        <f>VLOOKUP($A23&amp;L$107,決統データ!$A$3:$DE$365,$E23+19,FALSE)</f>
        <v>4288</v>
      </c>
      <c r="M23" s="43">
        <f>VLOOKUP($A23&amp;M$107,決統データ!$A$3:$DE$365,$E23+19,FALSE)</f>
        <v>9000</v>
      </c>
      <c r="N23" s="186">
        <f t="shared" si="0"/>
        <v>13314</v>
      </c>
    </row>
    <row r="24" spans="1:14" s="157" customFormat="1">
      <c r="A24" s="27" t="str">
        <f t="shared" si="1"/>
        <v>1742601</v>
      </c>
      <c r="B24" s="28" t="s">
        <v>202</v>
      </c>
      <c r="C24" s="29">
        <v>26</v>
      </c>
      <c r="D24" s="28" t="s">
        <v>782</v>
      </c>
      <c r="E24" s="242">
        <v>22</v>
      </c>
      <c r="F24" s="844"/>
      <c r="G24" s="188" t="s">
        <v>176</v>
      </c>
      <c r="H24" s="188"/>
      <c r="I24" s="245"/>
      <c r="J24" s="246"/>
      <c r="K24" s="43">
        <f>VLOOKUP($A24&amp;K$107,決統データ!$A$3:$DE$365,$E24+19,FALSE)</f>
        <v>52973</v>
      </c>
      <c r="L24" s="43">
        <f>VLOOKUP($A24&amp;L$107,決統データ!$A$3:$DE$365,$E24+19,FALSE)</f>
        <v>162737</v>
      </c>
      <c r="M24" s="43">
        <f>VLOOKUP($A24&amp;M$107,決統データ!$A$3:$DE$365,$E24+19,FALSE)</f>
        <v>345461</v>
      </c>
      <c r="N24" s="186">
        <f t="shared" si="0"/>
        <v>561171</v>
      </c>
    </row>
    <row r="25" spans="1:14" s="157" customFormat="1">
      <c r="A25" s="27" t="str">
        <f t="shared" si="1"/>
        <v>1742601</v>
      </c>
      <c r="B25" s="28" t="s">
        <v>202</v>
      </c>
      <c r="C25" s="29">
        <v>26</v>
      </c>
      <c r="D25" s="28" t="s">
        <v>782</v>
      </c>
      <c r="E25" s="242">
        <v>23</v>
      </c>
      <c r="F25" s="842" t="s">
        <v>867</v>
      </c>
      <c r="G25" s="188" t="s">
        <v>866</v>
      </c>
      <c r="H25" s="188"/>
      <c r="I25" s="188"/>
      <c r="J25" s="188"/>
      <c r="K25" s="43">
        <f>VLOOKUP($A25&amp;K$107,決統データ!$A$3:$DE$365,$E25+19,FALSE)</f>
        <v>102251</v>
      </c>
      <c r="L25" s="43">
        <f>VLOOKUP($A25&amp;L$107,決統データ!$A$3:$DE$365,$E25+19,FALSE)</f>
        <v>73974</v>
      </c>
      <c r="M25" s="43">
        <f>VLOOKUP($A25&amp;M$107,決統データ!$A$3:$DE$365,$E25+19,FALSE)</f>
        <v>292366</v>
      </c>
      <c r="N25" s="186">
        <f t="shared" si="0"/>
        <v>468591</v>
      </c>
    </row>
    <row r="26" spans="1:14" s="157" customFormat="1" ht="14.25" customHeight="1">
      <c r="A26" s="27" t="str">
        <f t="shared" si="1"/>
        <v>1742601</v>
      </c>
      <c r="B26" s="28" t="s">
        <v>202</v>
      </c>
      <c r="C26" s="29">
        <v>26</v>
      </c>
      <c r="D26" s="28" t="s">
        <v>782</v>
      </c>
      <c r="E26" s="242">
        <v>24</v>
      </c>
      <c r="F26" s="843"/>
      <c r="G26" s="188" t="s">
        <v>865</v>
      </c>
      <c r="H26" s="245"/>
      <c r="I26" s="247"/>
      <c r="J26" s="246"/>
      <c r="K26" s="43">
        <f>VLOOKUP($A26&amp;K$107,決統データ!$A$3:$DE$365,$E26+19,FALSE)</f>
        <v>54800</v>
      </c>
      <c r="L26" s="43">
        <f>VLOOKUP($A26&amp;L$107,決統データ!$A$3:$DE$365,$E26+19,FALSE)</f>
        <v>55400</v>
      </c>
      <c r="M26" s="43">
        <f>VLOOKUP($A26&amp;M$107,決統データ!$A$3:$DE$365,$E26+19,FALSE)</f>
        <v>184600</v>
      </c>
      <c r="N26" s="186">
        <f t="shared" si="0"/>
        <v>294800</v>
      </c>
    </row>
    <row r="27" spans="1:14" s="157" customFormat="1">
      <c r="A27" s="27" t="str">
        <f t="shared" si="1"/>
        <v>1742601</v>
      </c>
      <c r="B27" s="28" t="s">
        <v>202</v>
      </c>
      <c r="C27" s="29">
        <v>26</v>
      </c>
      <c r="D27" s="28" t="s">
        <v>782</v>
      </c>
      <c r="E27" s="242">
        <v>25</v>
      </c>
      <c r="F27" s="843"/>
      <c r="G27" s="188" t="s">
        <v>864</v>
      </c>
      <c r="H27" s="245"/>
      <c r="I27" s="247"/>
      <c r="J27" s="246"/>
      <c r="K27" s="43">
        <f>VLOOKUP($A27&amp;K$107,決統データ!$A$3:$DE$365,$E27+19,FALSE)</f>
        <v>0</v>
      </c>
      <c r="L27" s="43">
        <f>VLOOKUP($A27&amp;L$107,決統データ!$A$3:$DE$365,$E27+19,FALSE)</f>
        <v>0</v>
      </c>
      <c r="M27" s="43">
        <f>VLOOKUP($A27&amp;M$107,決統データ!$A$3:$DE$365,$E27+19,FALSE)</f>
        <v>0</v>
      </c>
      <c r="N27" s="186">
        <f t="shared" si="0"/>
        <v>0</v>
      </c>
    </row>
    <row r="28" spans="1:14" s="157" customFormat="1">
      <c r="A28" s="27" t="str">
        <f t="shared" si="1"/>
        <v>1742601</v>
      </c>
      <c r="B28" s="28" t="s">
        <v>202</v>
      </c>
      <c r="C28" s="29">
        <v>26</v>
      </c>
      <c r="D28" s="28" t="s">
        <v>782</v>
      </c>
      <c r="E28" s="242">
        <v>26</v>
      </c>
      <c r="F28" s="843"/>
      <c r="G28" s="188" t="s">
        <v>863</v>
      </c>
      <c r="H28" s="245"/>
      <c r="I28" s="247"/>
      <c r="J28" s="246"/>
      <c r="K28" s="43">
        <f>VLOOKUP($A28&amp;K$107,決統データ!$A$3:$DE$365,$E28+19,FALSE)</f>
        <v>32623</v>
      </c>
      <c r="L28" s="43">
        <f>VLOOKUP($A28&amp;L$107,決統データ!$A$3:$DE$365,$E28+19,FALSE)</f>
        <v>18574</v>
      </c>
      <c r="M28" s="43">
        <f>VLOOKUP($A28&amp;M$107,決統データ!$A$3:$DE$365,$E28+19,FALSE)</f>
        <v>98163</v>
      </c>
      <c r="N28" s="186">
        <f t="shared" si="0"/>
        <v>149360</v>
      </c>
    </row>
    <row r="29" spans="1:14" s="157" customFormat="1">
      <c r="A29" s="27" t="str">
        <f t="shared" si="1"/>
        <v>1742601</v>
      </c>
      <c r="B29" s="28" t="s">
        <v>202</v>
      </c>
      <c r="C29" s="29">
        <v>26</v>
      </c>
      <c r="D29" s="28" t="s">
        <v>782</v>
      </c>
      <c r="E29" s="242">
        <v>27</v>
      </c>
      <c r="F29" s="843"/>
      <c r="G29" s="188" t="s">
        <v>862</v>
      </c>
      <c r="H29" s="245"/>
      <c r="I29" s="247"/>
      <c r="J29" s="246"/>
      <c r="K29" s="43">
        <f>VLOOKUP($A29&amp;K$107,決統データ!$A$3:$DE$365,$E29+19,FALSE)</f>
        <v>0</v>
      </c>
      <c r="L29" s="43">
        <f>VLOOKUP($A29&amp;L$107,決統データ!$A$3:$DE$365,$E29+19,FALSE)</f>
        <v>0</v>
      </c>
      <c r="M29" s="43">
        <f>VLOOKUP($A29&amp;M$107,決統データ!$A$3:$DE$365,$E29+19,FALSE)</f>
        <v>0</v>
      </c>
      <c r="N29" s="186">
        <f t="shared" si="0"/>
        <v>0</v>
      </c>
    </row>
    <row r="30" spans="1:14" s="157" customFormat="1">
      <c r="A30" s="27" t="str">
        <f t="shared" si="1"/>
        <v>1742601</v>
      </c>
      <c r="B30" s="28" t="s">
        <v>202</v>
      </c>
      <c r="C30" s="29">
        <v>26</v>
      </c>
      <c r="D30" s="28" t="s">
        <v>782</v>
      </c>
      <c r="E30" s="242">
        <v>28</v>
      </c>
      <c r="F30" s="843"/>
      <c r="G30" s="188" t="s">
        <v>861</v>
      </c>
      <c r="H30" s="245"/>
      <c r="I30" s="247"/>
      <c r="J30" s="246"/>
      <c r="K30" s="43">
        <f>VLOOKUP($A30&amp;K$107,決統データ!$A$3:$DE$365,$E30+19,FALSE)</f>
        <v>0</v>
      </c>
      <c r="L30" s="43">
        <f>VLOOKUP($A30&amp;L$107,決統データ!$A$3:$DE$365,$E30+19,FALSE)</f>
        <v>0</v>
      </c>
      <c r="M30" s="43">
        <f>VLOOKUP($A30&amp;M$107,決統データ!$A$3:$DE$365,$E30+19,FALSE)</f>
        <v>0</v>
      </c>
      <c r="N30" s="186">
        <f t="shared" si="0"/>
        <v>0</v>
      </c>
    </row>
    <row r="31" spans="1:14" s="157" customFormat="1">
      <c r="A31" s="27" t="str">
        <f t="shared" si="1"/>
        <v>1742601</v>
      </c>
      <c r="B31" s="28" t="s">
        <v>202</v>
      </c>
      <c r="C31" s="29">
        <v>26</v>
      </c>
      <c r="D31" s="28" t="s">
        <v>782</v>
      </c>
      <c r="E31" s="242">
        <v>29</v>
      </c>
      <c r="F31" s="843"/>
      <c r="G31" s="188" t="s">
        <v>860</v>
      </c>
      <c r="H31" s="245"/>
      <c r="I31" s="247"/>
      <c r="J31" s="246"/>
      <c r="K31" s="43">
        <f>VLOOKUP($A31&amp;K$107,決統データ!$A$3:$DE$365,$E31+19,FALSE)</f>
        <v>0</v>
      </c>
      <c r="L31" s="43">
        <f>VLOOKUP($A31&amp;L$107,決統データ!$A$3:$DE$365,$E31+19,FALSE)</f>
        <v>0</v>
      </c>
      <c r="M31" s="43">
        <f>VLOOKUP($A31&amp;M$107,決統データ!$A$3:$DE$365,$E31+19,FALSE)</f>
        <v>0</v>
      </c>
      <c r="N31" s="186">
        <f t="shared" si="0"/>
        <v>0</v>
      </c>
    </row>
    <row r="32" spans="1:14" s="157" customFormat="1">
      <c r="A32" s="27" t="str">
        <f t="shared" si="1"/>
        <v>1742601</v>
      </c>
      <c r="B32" s="28" t="s">
        <v>202</v>
      </c>
      <c r="C32" s="29">
        <v>26</v>
      </c>
      <c r="D32" s="28" t="s">
        <v>782</v>
      </c>
      <c r="E32" s="242">
        <v>30</v>
      </c>
      <c r="F32" s="843"/>
      <c r="G32" s="188" t="s">
        <v>914</v>
      </c>
      <c r="H32" s="245"/>
      <c r="I32" s="247"/>
      <c r="J32" s="246"/>
      <c r="K32" s="43">
        <f>VLOOKUP($A32&amp;K$107,決統データ!$A$3:$DE$365,$E32+19,FALSE)</f>
        <v>0</v>
      </c>
      <c r="L32" s="43">
        <f>VLOOKUP($A32&amp;L$107,決統データ!$A$3:$DE$365,$E32+19,FALSE)</f>
        <v>0</v>
      </c>
      <c r="M32" s="43">
        <f>VLOOKUP($A32&amp;M$107,決統データ!$A$3:$DE$365,$E32+19,FALSE)</f>
        <v>0</v>
      </c>
      <c r="N32" s="186">
        <f t="shared" si="0"/>
        <v>0</v>
      </c>
    </row>
    <row r="33" spans="1:14" s="157" customFormat="1">
      <c r="A33" s="27" t="str">
        <f t="shared" si="1"/>
        <v>1742601</v>
      </c>
      <c r="B33" s="28" t="s">
        <v>202</v>
      </c>
      <c r="C33" s="29">
        <v>26</v>
      </c>
      <c r="D33" s="28" t="s">
        <v>782</v>
      </c>
      <c r="E33" s="242">
        <v>31</v>
      </c>
      <c r="F33" s="843"/>
      <c r="G33" s="188" t="s">
        <v>858</v>
      </c>
      <c r="H33" s="245"/>
      <c r="I33" s="247"/>
      <c r="J33" s="246"/>
      <c r="K33" s="43">
        <f>VLOOKUP($A33&amp;K$107,決統データ!$A$3:$DE$365,$E33+19,FALSE)</f>
        <v>14828</v>
      </c>
      <c r="L33" s="43">
        <f>VLOOKUP($A33&amp;L$107,決統データ!$A$3:$DE$365,$E33+19,FALSE)</f>
        <v>0</v>
      </c>
      <c r="M33" s="43">
        <f>VLOOKUP($A33&amp;M$107,決統データ!$A$3:$DE$365,$E33+19,FALSE)</f>
        <v>9586</v>
      </c>
      <c r="N33" s="186">
        <f t="shared" si="0"/>
        <v>24414</v>
      </c>
    </row>
    <row r="34" spans="1:14" s="157" customFormat="1">
      <c r="A34" s="27" t="str">
        <f t="shared" si="1"/>
        <v>1742601</v>
      </c>
      <c r="B34" s="28" t="s">
        <v>202</v>
      </c>
      <c r="C34" s="29">
        <v>26</v>
      </c>
      <c r="D34" s="28" t="s">
        <v>782</v>
      </c>
      <c r="E34" s="242">
        <v>32</v>
      </c>
      <c r="F34" s="843"/>
      <c r="G34" s="188" t="s">
        <v>857</v>
      </c>
      <c r="H34" s="245"/>
      <c r="I34" s="247"/>
      <c r="J34" s="246"/>
      <c r="K34" s="43">
        <f>VLOOKUP($A34&amp;K$107,決統データ!$A$3:$DE$365,$E34+19,FALSE)</f>
        <v>0</v>
      </c>
      <c r="L34" s="43">
        <f>VLOOKUP($A34&amp;L$107,決統データ!$A$3:$DE$365,$E34+19,FALSE)</f>
        <v>0</v>
      </c>
      <c r="M34" s="43">
        <f>VLOOKUP($A34&amp;M$107,決統データ!$A$3:$DE$365,$E34+19,FALSE)</f>
        <v>17</v>
      </c>
      <c r="N34" s="186">
        <f t="shared" si="0"/>
        <v>17</v>
      </c>
    </row>
    <row r="35" spans="1:14" s="157" customFormat="1">
      <c r="A35" s="27" t="str">
        <f t="shared" si="1"/>
        <v>1742601</v>
      </c>
      <c r="B35" s="28" t="s">
        <v>202</v>
      </c>
      <c r="C35" s="29">
        <v>26</v>
      </c>
      <c r="D35" s="28" t="s">
        <v>782</v>
      </c>
      <c r="E35" s="242">
        <v>33</v>
      </c>
      <c r="F35" s="843"/>
      <c r="G35" s="188" t="s">
        <v>175</v>
      </c>
      <c r="H35" s="245"/>
      <c r="I35" s="247"/>
      <c r="J35" s="246"/>
      <c r="K35" s="43">
        <f>VLOOKUP($A35&amp;K$107,決統データ!$A$3:$DE$365,$E35+19,FALSE)</f>
        <v>151140</v>
      </c>
      <c r="L35" s="43">
        <f>VLOOKUP($A35&amp;L$107,決統データ!$A$3:$DE$365,$E35+19,FALSE)</f>
        <v>236664</v>
      </c>
      <c r="M35" s="43">
        <f>VLOOKUP($A35&amp;M$107,決統データ!$A$3:$DE$365,$E35+19,FALSE)</f>
        <v>665773</v>
      </c>
      <c r="N35" s="186">
        <f t="shared" ref="N35:N66" si="2">SUM(K35:M35)</f>
        <v>1053577</v>
      </c>
    </row>
    <row r="36" spans="1:14" s="157" customFormat="1">
      <c r="A36" s="27" t="str">
        <f t="shared" si="1"/>
        <v>1742601</v>
      </c>
      <c r="B36" s="28" t="s">
        <v>202</v>
      </c>
      <c r="C36" s="29">
        <v>26</v>
      </c>
      <c r="D36" s="28" t="s">
        <v>782</v>
      </c>
      <c r="E36" s="242">
        <v>34</v>
      </c>
      <c r="F36" s="843"/>
      <c r="G36" s="248" t="s">
        <v>855</v>
      </c>
      <c r="H36" s="249"/>
      <c r="I36" s="247"/>
      <c r="J36" s="246"/>
      <c r="K36" s="43">
        <f>VLOOKUP($A36&amp;K$107,決統データ!$A$3:$DE$365,$E36+19,FALSE)</f>
        <v>19653</v>
      </c>
      <c r="L36" s="43">
        <f>VLOOKUP($A36&amp;L$107,決統データ!$A$3:$DE$365,$E36+19,FALSE)</f>
        <v>2736</v>
      </c>
      <c r="M36" s="43">
        <f>VLOOKUP($A36&amp;M$107,決統データ!$A$3:$DE$365,$E36+19,FALSE)</f>
        <v>84232</v>
      </c>
      <c r="N36" s="186">
        <f t="shared" si="2"/>
        <v>106621</v>
      </c>
    </row>
    <row r="37" spans="1:14" s="157" customFormat="1">
      <c r="A37" s="27" t="str">
        <f t="shared" si="1"/>
        <v>1742601</v>
      </c>
      <c r="B37" s="28" t="s">
        <v>202</v>
      </c>
      <c r="C37" s="29">
        <v>26</v>
      </c>
      <c r="D37" s="28" t="s">
        <v>782</v>
      </c>
      <c r="E37" s="242">
        <v>35</v>
      </c>
      <c r="F37" s="843"/>
      <c r="G37" s="845" t="s">
        <v>174</v>
      </c>
      <c r="H37" s="846"/>
      <c r="I37" s="247" t="s">
        <v>854</v>
      </c>
      <c r="J37" s="246"/>
      <c r="K37" s="43">
        <f>VLOOKUP($A37&amp;K$107,決統データ!$A$3:$DE$365,$E37+19,FALSE)</f>
        <v>0</v>
      </c>
      <c r="L37" s="43">
        <f>VLOOKUP($A37&amp;L$107,決統データ!$A$3:$DE$365,$E37+19,FALSE)</f>
        <v>2414</v>
      </c>
      <c r="M37" s="43">
        <f>VLOOKUP($A37&amp;M$107,決統データ!$A$3:$DE$365,$E37+19,FALSE)</f>
        <v>15811</v>
      </c>
      <c r="N37" s="186">
        <f t="shared" si="2"/>
        <v>18225</v>
      </c>
    </row>
    <row r="38" spans="1:14" s="157" customFormat="1" ht="14.25" customHeight="1">
      <c r="A38" s="27" t="str">
        <f t="shared" si="1"/>
        <v>1742601</v>
      </c>
      <c r="B38" s="28" t="s">
        <v>202</v>
      </c>
      <c r="C38" s="29">
        <v>26</v>
      </c>
      <c r="D38" s="28" t="s">
        <v>782</v>
      </c>
      <c r="E38" s="242">
        <v>36</v>
      </c>
      <c r="F38" s="843"/>
      <c r="G38" s="847"/>
      <c r="H38" s="848"/>
      <c r="I38" s="247" t="s">
        <v>853</v>
      </c>
      <c r="J38" s="246"/>
      <c r="K38" s="43">
        <f>VLOOKUP($A38&amp;K$107,決統データ!$A$3:$DE$365,$E38+19,FALSE)</f>
        <v>0</v>
      </c>
      <c r="L38" s="43">
        <f>VLOOKUP($A38&amp;L$107,決統データ!$A$3:$DE$365,$E38+19,FALSE)</f>
        <v>0</v>
      </c>
      <c r="M38" s="43">
        <f>VLOOKUP($A38&amp;M$107,決統データ!$A$3:$DE$365,$E38+19,FALSE)</f>
        <v>0</v>
      </c>
      <c r="N38" s="186">
        <f t="shared" si="2"/>
        <v>0</v>
      </c>
    </row>
    <row r="39" spans="1:14" s="157" customFormat="1" ht="14.25" customHeight="1">
      <c r="A39" s="27" t="str">
        <f t="shared" si="1"/>
        <v>1742601</v>
      </c>
      <c r="B39" s="28" t="s">
        <v>202</v>
      </c>
      <c r="C39" s="29">
        <v>26</v>
      </c>
      <c r="D39" s="28" t="s">
        <v>782</v>
      </c>
      <c r="E39" s="242">
        <v>37</v>
      </c>
      <c r="F39" s="843"/>
      <c r="G39" s="849" t="s">
        <v>515</v>
      </c>
      <c r="H39" s="244" t="s">
        <v>852</v>
      </c>
      <c r="I39" s="188"/>
      <c r="J39" s="188"/>
      <c r="K39" s="43">
        <f>VLOOKUP($A39&amp;K$107,決統データ!$A$3:$DE$365,$E39+19,FALSE)</f>
        <v>0</v>
      </c>
      <c r="L39" s="43">
        <f>VLOOKUP($A39&amp;L$107,決統データ!$A$3:$DE$365,$E39+19,FALSE)</f>
        <v>0</v>
      </c>
      <c r="M39" s="43">
        <f>VLOOKUP($A39&amp;M$107,決統データ!$A$3:$DE$365,$E39+19,FALSE)</f>
        <v>0</v>
      </c>
      <c r="N39" s="186">
        <f t="shared" si="2"/>
        <v>0</v>
      </c>
    </row>
    <row r="40" spans="1:14" s="157" customFormat="1" ht="14.25" customHeight="1">
      <c r="A40" s="27" t="str">
        <f t="shared" si="1"/>
        <v>1742601</v>
      </c>
      <c r="B40" s="28" t="s">
        <v>202</v>
      </c>
      <c r="C40" s="29">
        <v>26</v>
      </c>
      <c r="D40" s="28" t="s">
        <v>782</v>
      </c>
      <c r="E40" s="242">
        <v>38</v>
      </c>
      <c r="F40" s="843"/>
      <c r="G40" s="850"/>
      <c r="H40" s="188" t="s">
        <v>850</v>
      </c>
      <c r="I40" s="188"/>
      <c r="J40" s="188"/>
      <c r="K40" s="43">
        <f>VLOOKUP($A40&amp;K$107,決統データ!$A$3:$DE$365,$E40+19,FALSE)</f>
        <v>0</v>
      </c>
      <c r="L40" s="43">
        <f>VLOOKUP($A40&amp;L$107,決統データ!$A$3:$DE$365,$E40+19,FALSE)</f>
        <v>0</v>
      </c>
      <c r="M40" s="43">
        <f>VLOOKUP($A40&amp;M$107,決統データ!$A$3:$DE$365,$E40+19,FALSE)</f>
        <v>0</v>
      </c>
      <c r="N40" s="186">
        <f t="shared" si="2"/>
        <v>0</v>
      </c>
    </row>
    <row r="41" spans="1:14" s="157" customFormat="1">
      <c r="A41" s="27" t="str">
        <f t="shared" si="1"/>
        <v>1742601</v>
      </c>
      <c r="B41" s="28" t="s">
        <v>202</v>
      </c>
      <c r="C41" s="29">
        <v>26</v>
      </c>
      <c r="D41" s="28" t="s">
        <v>782</v>
      </c>
      <c r="E41" s="242">
        <v>39</v>
      </c>
      <c r="F41" s="843"/>
      <c r="G41" s="850"/>
      <c r="H41" s="188" t="s">
        <v>851</v>
      </c>
      <c r="I41" s="188"/>
      <c r="J41" s="188"/>
      <c r="K41" s="43">
        <f>VLOOKUP($A41&amp;K$107,決統データ!$A$3:$DE$365,$E41+19,FALSE)</f>
        <v>19653</v>
      </c>
      <c r="L41" s="43">
        <f>VLOOKUP($A41&amp;L$107,決統データ!$A$3:$DE$365,$E41+19,FALSE)</f>
        <v>2736</v>
      </c>
      <c r="M41" s="43">
        <f>VLOOKUP($A41&amp;M$107,決統データ!$A$3:$DE$365,$E41+19,FALSE)</f>
        <v>84232</v>
      </c>
      <c r="N41" s="186">
        <f t="shared" si="2"/>
        <v>106621</v>
      </c>
    </row>
    <row r="42" spans="1:14" s="157" customFormat="1">
      <c r="A42" s="27" t="str">
        <f t="shared" si="1"/>
        <v>1742601</v>
      </c>
      <c r="B42" s="28" t="s">
        <v>202</v>
      </c>
      <c r="C42" s="29">
        <v>26</v>
      </c>
      <c r="D42" s="28" t="s">
        <v>782</v>
      </c>
      <c r="E42" s="242">
        <v>40</v>
      </c>
      <c r="F42" s="843"/>
      <c r="G42" s="851"/>
      <c r="H42" s="188" t="s">
        <v>850</v>
      </c>
      <c r="I42" s="188"/>
      <c r="J42" s="188"/>
      <c r="K42" s="43">
        <f>VLOOKUP($A42&amp;K$107,決統データ!$A$3:$DE$365,$E42+19,FALSE)</f>
        <v>4000</v>
      </c>
      <c r="L42" s="43">
        <f>VLOOKUP($A42&amp;L$107,決統データ!$A$3:$DE$365,$E42+19,FALSE)</f>
        <v>0</v>
      </c>
      <c r="M42" s="43">
        <f>VLOOKUP($A42&amp;M$107,決統データ!$A$3:$DE$365,$E42+19,FALSE)</f>
        <v>63600</v>
      </c>
      <c r="N42" s="186">
        <f t="shared" si="2"/>
        <v>67600</v>
      </c>
    </row>
    <row r="43" spans="1:14" s="157" customFormat="1">
      <c r="A43" s="27" t="str">
        <f t="shared" si="1"/>
        <v>1742601</v>
      </c>
      <c r="B43" s="28" t="s">
        <v>202</v>
      </c>
      <c r="C43" s="29">
        <v>26</v>
      </c>
      <c r="D43" s="28" t="s">
        <v>782</v>
      </c>
      <c r="E43" s="242">
        <v>41</v>
      </c>
      <c r="F43" s="843"/>
      <c r="G43" s="849" t="s">
        <v>849</v>
      </c>
      <c r="H43" s="852" t="s">
        <v>828</v>
      </c>
      <c r="I43" s="839" t="s">
        <v>644</v>
      </c>
      <c r="J43" s="464" t="s">
        <v>1576</v>
      </c>
      <c r="K43" s="43">
        <f>VLOOKUP($A43&amp;K$107,決統データ!$A$3:$DE$365,$E43+19,FALSE)</f>
        <v>4000</v>
      </c>
      <c r="L43" s="43">
        <f>VLOOKUP($A43&amp;L$107,決統データ!$A$3:$DE$365,$E43+19,FALSE)</f>
        <v>0</v>
      </c>
      <c r="M43" s="43">
        <f>VLOOKUP($A43&amp;M$107,決統データ!$A$3:$DE$365,$E43+19,FALSE)</f>
        <v>63600</v>
      </c>
      <c r="N43" s="186">
        <f t="shared" si="2"/>
        <v>67600</v>
      </c>
    </row>
    <row r="44" spans="1:14" s="157" customFormat="1" ht="14.25" customHeight="1">
      <c r="A44" s="27" t="str">
        <f t="shared" si="1"/>
        <v>1742601</v>
      </c>
      <c r="B44" s="28" t="s">
        <v>202</v>
      </c>
      <c r="C44" s="29">
        <v>26</v>
      </c>
      <c r="D44" s="28" t="s">
        <v>782</v>
      </c>
      <c r="E44" s="242">
        <v>42</v>
      </c>
      <c r="F44" s="843"/>
      <c r="G44" s="850"/>
      <c r="H44" s="853"/>
      <c r="I44" s="840"/>
      <c r="J44" s="188" t="s">
        <v>365</v>
      </c>
      <c r="K44" s="43">
        <f>VLOOKUP($A44&amp;K$107,決統データ!$A$3:$DE$365,$E44+19,FALSE)</f>
        <v>0</v>
      </c>
      <c r="L44" s="43">
        <f>VLOOKUP($A44&amp;L$107,決統データ!$A$3:$DE$365,$E44+19,FALSE)</f>
        <v>0</v>
      </c>
      <c r="M44" s="43">
        <f>VLOOKUP($A44&amp;M$107,決統データ!$A$3:$DE$365,$E44+19,FALSE)</f>
        <v>0</v>
      </c>
      <c r="N44" s="186">
        <f t="shared" si="2"/>
        <v>0</v>
      </c>
    </row>
    <row r="45" spans="1:14" s="157" customFormat="1">
      <c r="A45" s="27" t="str">
        <f t="shared" si="1"/>
        <v>1742601</v>
      </c>
      <c r="B45" s="28" t="s">
        <v>202</v>
      </c>
      <c r="C45" s="29">
        <v>26</v>
      </c>
      <c r="D45" s="28" t="s">
        <v>782</v>
      </c>
      <c r="E45" s="242">
        <v>43</v>
      </c>
      <c r="F45" s="843"/>
      <c r="G45" s="850"/>
      <c r="H45" s="854"/>
      <c r="I45" s="841"/>
      <c r="J45" s="188" t="s">
        <v>731</v>
      </c>
      <c r="K45" s="43">
        <f>VLOOKUP($A45&amp;K$107,決統データ!$A$3:$DE$365,$E45+19,FALSE)</f>
        <v>0</v>
      </c>
      <c r="L45" s="43">
        <f>VLOOKUP($A45&amp;L$107,決統データ!$A$3:$DE$365,$E45+19,FALSE)</f>
        <v>0</v>
      </c>
      <c r="M45" s="43">
        <f>VLOOKUP($A45&amp;M$107,決統データ!$A$3:$DE$365,$E45+19,FALSE)</f>
        <v>0</v>
      </c>
      <c r="N45" s="186">
        <f t="shared" si="2"/>
        <v>0</v>
      </c>
    </row>
    <row r="46" spans="1:14" s="157" customFormat="1">
      <c r="A46" s="27" t="str">
        <f t="shared" si="1"/>
        <v>1742601</v>
      </c>
      <c r="B46" s="28" t="s">
        <v>202</v>
      </c>
      <c r="C46" s="29">
        <v>26</v>
      </c>
      <c r="D46" s="28" t="s">
        <v>782</v>
      </c>
      <c r="E46" s="242">
        <v>44</v>
      </c>
      <c r="F46" s="843"/>
      <c r="G46" s="850"/>
      <c r="H46" s="188" t="s">
        <v>848</v>
      </c>
      <c r="I46" s="245"/>
      <c r="J46" s="246"/>
      <c r="K46" s="43">
        <f>VLOOKUP($A46&amp;K$107,決統データ!$A$3:$DE$365,$E46+19,FALSE)</f>
        <v>0</v>
      </c>
      <c r="L46" s="43">
        <f>VLOOKUP($A46&amp;L$107,決統データ!$A$3:$DE$365,$E46+19,FALSE)</f>
        <v>0</v>
      </c>
      <c r="M46" s="43">
        <f>VLOOKUP($A46&amp;M$107,決統データ!$A$3:$DE$365,$E46+19,FALSE)</f>
        <v>0</v>
      </c>
      <c r="N46" s="186">
        <f t="shared" si="2"/>
        <v>0</v>
      </c>
    </row>
    <row r="47" spans="1:14" s="157" customFormat="1">
      <c r="A47" s="27" t="str">
        <f t="shared" si="1"/>
        <v>1742601</v>
      </c>
      <c r="B47" s="28" t="s">
        <v>202</v>
      </c>
      <c r="C47" s="29">
        <v>26</v>
      </c>
      <c r="D47" s="28" t="s">
        <v>782</v>
      </c>
      <c r="E47" s="242">
        <v>45</v>
      </c>
      <c r="F47" s="843"/>
      <c r="G47" s="850"/>
      <c r="H47" s="188" t="s">
        <v>912</v>
      </c>
      <c r="I47" s="245"/>
      <c r="J47" s="246"/>
      <c r="K47" s="43">
        <f>VLOOKUP($A47&amp;K$107,決統データ!$A$3:$DE$365,$E47+19,FALSE)</f>
        <v>0</v>
      </c>
      <c r="L47" s="43">
        <f>VLOOKUP($A47&amp;L$107,決統データ!$A$3:$DE$365,$E47+19,FALSE)</f>
        <v>0</v>
      </c>
      <c r="M47" s="43">
        <f>VLOOKUP($A47&amp;M$107,決統データ!$A$3:$DE$365,$E47+19,FALSE)</f>
        <v>0</v>
      </c>
      <c r="N47" s="186">
        <f t="shared" si="2"/>
        <v>0</v>
      </c>
    </row>
    <row r="48" spans="1:14" s="157" customFormat="1">
      <c r="A48" s="27" t="str">
        <f t="shared" si="1"/>
        <v>1742601</v>
      </c>
      <c r="B48" s="28" t="s">
        <v>202</v>
      </c>
      <c r="C48" s="29">
        <v>26</v>
      </c>
      <c r="D48" s="28" t="s">
        <v>782</v>
      </c>
      <c r="E48" s="242">
        <v>46</v>
      </c>
      <c r="F48" s="843"/>
      <c r="G48" s="850"/>
      <c r="H48" s="188" t="s">
        <v>846</v>
      </c>
      <c r="I48" s="245"/>
      <c r="J48" s="246"/>
      <c r="K48" s="43">
        <f>VLOOKUP($A48&amp;K$107,決統データ!$A$3:$DE$365,$E48+19,FALSE)</f>
        <v>14828</v>
      </c>
      <c r="L48" s="43">
        <f>VLOOKUP($A48&amp;L$107,決統データ!$A$3:$DE$365,$E48+19,FALSE)</f>
        <v>0</v>
      </c>
      <c r="M48" s="43">
        <f>VLOOKUP($A48&amp;M$107,決統データ!$A$3:$DE$365,$E48+19,FALSE)</f>
        <v>9586</v>
      </c>
      <c r="N48" s="186">
        <f t="shared" si="2"/>
        <v>24414</v>
      </c>
    </row>
    <row r="49" spans="1:14" s="157" customFormat="1">
      <c r="A49" s="27" t="str">
        <f t="shared" si="1"/>
        <v>1742601</v>
      </c>
      <c r="B49" s="28" t="s">
        <v>202</v>
      </c>
      <c r="C49" s="29">
        <v>26</v>
      </c>
      <c r="D49" s="28" t="s">
        <v>782</v>
      </c>
      <c r="E49" s="242">
        <v>47</v>
      </c>
      <c r="F49" s="843"/>
      <c r="G49" s="850"/>
      <c r="H49" s="188" t="s">
        <v>845</v>
      </c>
      <c r="I49" s="245"/>
      <c r="J49" s="246"/>
      <c r="K49" s="43">
        <f>VLOOKUP($A49&amp;K$107,決統データ!$A$3:$DE$365,$E49+19,FALSE)</f>
        <v>825</v>
      </c>
      <c r="L49" s="43">
        <f>VLOOKUP($A49&amp;L$107,決統データ!$A$3:$DE$365,$E49+19,FALSE)</f>
        <v>0</v>
      </c>
      <c r="M49" s="43">
        <f>VLOOKUP($A49&amp;M$107,決統データ!$A$3:$DE$365,$E49+19,FALSE)</f>
        <v>11029</v>
      </c>
      <c r="N49" s="186">
        <f t="shared" si="2"/>
        <v>11854</v>
      </c>
    </row>
    <row r="50" spans="1:14" s="157" customFormat="1">
      <c r="A50" s="27" t="str">
        <f t="shared" si="1"/>
        <v>1742601</v>
      </c>
      <c r="B50" s="28" t="s">
        <v>202</v>
      </c>
      <c r="C50" s="29">
        <v>26</v>
      </c>
      <c r="D50" s="28" t="s">
        <v>782</v>
      </c>
      <c r="E50" s="242">
        <v>48</v>
      </c>
      <c r="F50" s="843"/>
      <c r="G50" s="851"/>
      <c r="H50" s="188" t="s">
        <v>731</v>
      </c>
      <c r="I50" s="245"/>
      <c r="J50" s="246"/>
      <c r="K50" s="43">
        <f>VLOOKUP($A50&amp;K$107,決統データ!$A$3:$DE$365,$E50+19,FALSE)</f>
        <v>0</v>
      </c>
      <c r="L50" s="43">
        <f>VLOOKUP($A50&amp;L$107,決統データ!$A$3:$DE$365,$E50+19,FALSE)</f>
        <v>2736</v>
      </c>
      <c r="M50" s="43">
        <f>VLOOKUP($A50&amp;M$107,決統データ!$A$3:$DE$365,$E50+19,FALSE)</f>
        <v>17</v>
      </c>
      <c r="N50" s="186">
        <f t="shared" si="2"/>
        <v>2753</v>
      </c>
    </row>
    <row r="51" spans="1:14" s="157" customFormat="1" ht="14.25" customHeight="1">
      <c r="A51" s="27" t="str">
        <f t="shared" si="1"/>
        <v>1742601</v>
      </c>
      <c r="B51" s="28" t="s">
        <v>202</v>
      </c>
      <c r="C51" s="29">
        <v>26</v>
      </c>
      <c r="D51" s="28" t="s">
        <v>782</v>
      </c>
      <c r="E51" s="242">
        <v>49</v>
      </c>
      <c r="F51" s="843"/>
      <c r="G51" s="188" t="s">
        <v>844</v>
      </c>
      <c r="H51" s="188"/>
      <c r="I51" s="188"/>
      <c r="J51" s="188"/>
      <c r="K51" s="43">
        <f>VLOOKUP($A51&amp;K$107,決統データ!$A$3:$DE$365,$E51+19,FALSE)</f>
        <v>131487</v>
      </c>
      <c r="L51" s="43">
        <f>VLOOKUP($A51&amp;L$107,決統データ!$A$3:$DE$365,$E51+19,FALSE)</f>
        <v>233928</v>
      </c>
      <c r="M51" s="43">
        <f>VLOOKUP($A51&amp;M$107,決統データ!$A$3:$DE$365,$E51+19,FALSE)</f>
        <v>581486</v>
      </c>
      <c r="N51" s="186">
        <f t="shared" si="2"/>
        <v>946901</v>
      </c>
    </row>
    <row r="52" spans="1:14" s="157" customFormat="1">
      <c r="A52" s="27" t="str">
        <f t="shared" si="1"/>
        <v>1742601</v>
      </c>
      <c r="B52" s="28" t="s">
        <v>202</v>
      </c>
      <c r="C52" s="29">
        <v>26</v>
      </c>
      <c r="D52" s="28" t="s">
        <v>782</v>
      </c>
      <c r="E52" s="242">
        <v>50</v>
      </c>
      <c r="F52" s="843"/>
      <c r="G52" s="839" t="s">
        <v>174</v>
      </c>
      <c r="H52" s="188" t="s">
        <v>842</v>
      </c>
      <c r="I52" s="188"/>
      <c r="J52" s="188"/>
      <c r="K52" s="43">
        <f>VLOOKUP($A52&amp;K$107,決統データ!$A$3:$DE$365,$E52+19,FALSE)</f>
        <v>0</v>
      </c>
      <c r="L52" s="43">
        <f>VLOOKUP($A52&amp;L$107,決統データ!$A$3:$DE$365,$E52+19,FALSE)</f>
        <v>0</v>
      </c>
      <c r="M52" s="43">
        <f>VLOOKUP($A52&amp;M$107,決統データ!$A$3:$DE$365,$E52+19,FALSE)</f>
        <v>0</v>
      </c>
      <c r="N52" s="186">
        <f t="shared" si="2"/>
        <v>0</v>
      </c>
    </row>
    <row r="53" spans="1:14" s="157" customFormat="1" ht="14.25" customHeight="1">
      <c r="A53" s="27" t="str">
        <f t="shared" si="1"/>
        <v>1742601</v>
      </c>
      <c r="B53" s="28" t="s">
        <v>202</v>
      </c>
      <c r="C53" s="29">
        <v>26</v>
      </c>
      <c r="D53" s="28" t="s">
        <v>782</v>
      </c>
      <c r="E53" s="242">
        <v>51</v>
      </c>
      <c r="F53" s="843"/>
      <c r="G53" s="840"/>
      <c r="H53" s="188" t="s">
        <v>388</v>
      </c>
      <c r="I53" s="188"/>
      <c r="J53" s="188"/>
      <c r="K53" s="43">
        <f>VLOOKUP($A53&amp;K$107,決統データ!$A$3:$DE$365,$E53+19,FALSE)</f>
        <v>0</v>
      </c>
      <c r="L53" s="43">
        <f>VLOOKUP($A53&amp;L$107,決統データ!$A$3:$DE$365,$E53+19,FALSE)</f>
        <v>0</v>
      </c>
      <c r="M53" s="43">
        <f>VLOOKUP($A53&amp;M$107,決統データ!$A$3:$DE$365,$E53+19,FALSE)</f>
        <v>0</v>
      </c>
      <c r="N53" s="186">
        <f t="shared" si="2"/>
        <v>0</v>
      </c>
    </row>
    <row r="54" spans="1:14" s="157" customFormat="1">
      <c r="A54" s="27" t="str">
        <f t="shared" si="1"/>
        <v>1742601</v>
      </c>
      <c r="B54" s="28" t="s">
        <v>202</v>
      </c>
      <c r="C54" s="29">
        <v>26</v>
      </c>
      <c r="D54" s="28" t="s">
        <v>782</v>
      </c>
      <c r="E54" s="242">
        <v>52</v>
      </c>
      <c r="F54" s="843"/>
      <c r="G54" s="841"/>
      <c r="H54" s="188" t="s">
        <v>841</v>
      </c>
      <c r="I54" s="188"/>
      <c r="J54" s="188"/>
      <c r="K54" s="43">
        <f>VLOOKUP($A54&amp;K$107,決統データ!$A$3:$DE$365,$E54+19,FALSE)</f>
        <v>0</v>
      </c>
      <c r="L54" s="43">
        <f>VLOOKUP($A54&amp;L$107,決統データ!$A$3:$DE$365,$E54+19,FALSE)</f>
        <v>0</v>
      </c>
      <c r="M54" s="43">
        <f>VLOOKUP($A54&amp;M$107,決統データ!$A$3:$DE$365,$E54+19,FALSE)</f>
        <v>0</v>
      </c>
      <c r="N54" s="186">
        <f t="shared" si="2"/>
        <v>0</v>
      </c>
    </row>
    <row r="55" spans="1:14" s="157" customFormat="1">
      <c r="A55" s="27" t="str">
        <f t="shared" si="1"/>
        <v>1742601</v>
      </c>
      <c r="B55" s="28" t="s">
        <v>202</v>
      </c>
      <c r="C55" s="29">
        <v>26</v>
      </c>
      <c r="D55" s="28" t="s">
        <v>782</v>
      </c>
      <c r="E55" s="242">
        <v>53</v>
      </c>
      <c r="F55" s="843"/>
      <c r="G55" s="188" t="s">
        <v>840</v>
      </c>
      <c r="H55" s="188"/>
      <c r="I55" s="188"/>
      <c r="J55" s="188"/>
      <c r="K55" s="43">
        <f>VLOOKUP($A55&amp;K$107,決統データ!$A$3:$DE$365,$E55+19,FALSE)</f>
        <v>0</v>
      </c>
      <c r="L55" s="43">
        <f>VLOOKUP($A55&amp;L$107,決統データ!$A$3:$DE$365,$E55+19,FALSE)</f>
        <v>0</v>
      </c>
      <c r="M55" s="43">
        <f>VLOOKUP($A55&amp;M$107,決統データ!$A$3:$DE$365,$E55+19,FALSE)</f>
        <v>0</v>
      </c>
      <c r="N55" s="186">
        <f t="shared" si="2"/>
        <v>0</v>
      </c>
    </row>
    <row r="56" spans="1:14" s="157" customFormat="1">
      <c r="A56" s="27" t="str">
        <f t="shared" si="1"/>
        <v>1742601</v>
      </c>
      <c r="B56" s="28" t="s">
        <v>202</v>
      </c>
      <c r="C56" s="29">
        <v>26</v>
      </c>
      <c r="D56" s="28" t="s">
        <v>782</v>
      </c>
      <c r="E56" s="242">
        <v>54</v>
      </c>
      <c r="F56" s="843"/>
      <c r="G56" s="188" t="s">
        <v>839</v>
      </c>
      <c r="H56" s="188"/>
      <c r="I56" s="188"/>
      <c r="J56" s="188"/>
      <c r="K56" s="43">
        <f>VLOOKUP($A56&amp;K$107,決統データ!$A$3:$DE$365,$E56+19,FALSE)</f>
        <v>0</v>
      </c>
      <c r="L56" s="43">
        <f>VLOOKUP($A56&amp;L$107,決統データ!$A$3:$DE$365,$E56+19,FALSE)</f>
        <v>0</v>
      </c>
      <c r="M56" s="43">
        <f>VLOOKUP($A56&amp;M$107,決統データ!$A$3:$DE$365,$E56+19,FALSE)</f>
        <v>0</v>
      </c>
      <c r="N56" s="186">
        <f t="shared" si="2"/>
        <v>0</v>
      </c>
    </row>
    <row r="57" spans="1:14" s="157" customFormat="1" ht="14.25" customHeight="1">
      <c r="A57" s="27" t="str">
        <f t="shared" si="1"/>
        <v>1742601</v>
      </c>
      <c r="B57" s="28" t="s">
        <v>202</v>
      </c>
      <c r="C57" s="29">
        <v>26</v>
      </c>
      <c r="D57" s="28" t="s">
        <v>782</v>
      </c>
      <c r="E57" s="242">
        <v>55</v>
      </c>
      <c r="F57" s="843"/>
      <c r="G57" s="245" t="s">
        <v>838</v>
      </c>
      <c r="H57" s="247"/>
      <c r="I57" s="247"/>
      <c r="J57" s="246"/>
      <c r="K57" s="43">
        <f>VLOOKUP($A57&amp;K$107,決統データ!$A$3:$DE$365,$E57+19,FALSE)</f>
        <v>0</v>
      </c>
      <c r="L57" s="43">
        <f>VLOOKUP($A57&amp;L$107,決統データ!$A$3:$DE$365,$E57+19,FALSE)</f>
        <v>0</v>
      </c>
      <c r="M57" s="43">
        <f>VLOOKUP($A57&amp;M$107,決統データ!$A$3:$DE$365,$E57+19,FALSE)</f>
        <v>55</v>
      </c>
      <c r="N57" s="186">
        <f t="shared" si="2"/>
        <v>55</v>
      </c>
    </row>
    <row r="58" spans="1:14" s="157" customFormat="1">
      <c r="A58" s="27" t="str">
        <f t="shared" si="1"/>
        <v>1742601</v>
      </c>
      <c r="B58" s="28" t="s">
        <v>202</v>
      </c>
      <c r="C58" s="29">
        <v>26</v>
      </c>
      <c r="D58" s="28" t="s">
        <v>782</v>
      </c>
      <c r="E58" s="242">
        <v>56</v>
      </c>
      <c r="F58" s="844"/>
      <c r="G58" s="188" t="s">
        <v>1099</v>
      </c>
      <c r="H58" s="188"/>
      <c r="I58" s="188"/>
      <c r="J58" s="188"/>
      <c r="K58" s="43">
        <f>VLOOKUP($A58&amp;K$107,決統データ!$A$3:$DE$365,$E58+19,FALSE)</f>
        <v>-48889</v>
      </c>
      <c r="L58" s="43">
        <f>VLOOKUP($A58&amp;L$107,決統データ!$A$3:$DE$365,$E58+19,FALSE)</f>
        <v>-162690</v>
      </c>
      <c r="M58" s="43">
        <f>VLOOKUP($A58&amp;M$107,決統データ!$A$3:$DE$365,$E58+19,FALSE)</f>
        <v>-373407</v>
      </c>
      <c r="N58" s="186">
        <f t="shared" si="2"/>
        <v>-584986</v>
      </c>
    </row>
    <row r="59" spans="1:14" s="157" customFormat="1">
      <c r="A59" s="27" t="str">
        <f t="shared" si="1"/>
        <v>1742601</v>
      </c>
      <c r="B59" s="28" t="s">
        <v>202</v>
      </c>
      <c r="C59" s="29">
        <v>26</v>
      </c>
      <c r="D59" s="28" t="s">
        <v>782</v>
      </c>
      <c r="E59" s="242">
        <v>57</v>
      </c>
      <c r="F59" s="188" t="s">
        <v>836</v>
      </c>
      <c r="G59" s="188"/>
      <c r="H59" s="188"/>
      <c r="I59" s="188"/>
      <c r="J59" s="188"/>
      <c r="K59" s="43">
        <f>VLOOKUP($A59&amp;K$107,決統データ!$A$3:$DE$365,$E59+19,FALSE)</f>
        <v>4084</v>
      </c>
      <c r="L59" s="43">
        <f>VLOOKUP($A59&amp;L$107,決統データ!$A$3:$DE$365,$E59+19,FALSE)</f>
        <v>47</v>
      </c>
      <c r="M59" s="43">
        <f>VLOOKUP($A59&amp;M$107,決統データ!$A$3:$DE$365,$E59+19,FALSE)</f>
        <v>-27946</v>
      </c>
      <c r="N59" s="186">
        <f t="shared" si="2"/>
        <v>-23815</v>
      </c>
    </row>
    <row r="60" spans="1:14" s="157" customFormat="1">
      <c r="A60" s="27" t="str">
        <f t="shared" si="1"/>
        <v>1742601</v>
      </c>
      <c r="B60" s="28" t="s">
        <v>202</v>
      </c>
      <c r="C60" s="29">
        <v>26</v>
      </c>
      <c r="D60" s="28" t="s">
        <v>782</v>
      </c>
      <c r="E60" s="242">
        <v>58</v>
      </c>
      <c r="F60" s="188" t="s">
        <v>835</v>
      </c>
      <c r="G60" s="188"/>
      <c r="H60" s="245"/>
      <c r="I60" s="247"/>
      <c r="J60" s="246"/>
      <c r="K60" s="43">
        <f>VLOOKUP($A60&amp;K$107,決統データ!$A$3:$DE$365,$E60+19,FALSE)</f>
        <v>0</v>
      </c>
      <c r="L60" s="43">
        <f>VLOOKUP($A60&amp;L$107,決統データ!$A$3:$DE$365,$E60+19,FALSE)</f>
        <v>3</v>
      </c>
      <c r="M60" s="43">
        <f>VLOOKUP($A60&amp;M$107,決統データ!$A$3:$DE$365,$E60+19,FALSE)</f>
        <v>17</v>
      </c>
      <c r="N60" s="186">
        <f t="shared" si="2"/>
        <v>20</v>
      </c>
    </row>
    <row r="61" spans="1:14" s="157" customFormat="1">
      <c r="A61" s="27" t="str">
        <f t="shared" si="1"/>
        <v>1742601</v>
      </c>
      <c r="B61" s="28" t="s">
        <v>202</v>
      </c>
      <c r="C61" s="29">
        <v>26</v>
      </c>
      <c r="D61" s="28" t="s">
        <v>782</v>
      </c>
      <c r="E61" s="242">
        <v>59</v>
      </c>
      <c r="F61" s="838" t="s">
        <v>1301</v>
      </c>
      <c r="G61" s="817"/>
      <c r="H61" s="817"/>
      <c r="I61" s="817"/>
      <c r="J61" s="818"/>
      <c r="K61" s="43">
        <f>VLOOKUP($A61&amp;K$107,決統データ!$A$3:$DE$365,$E61+19,FALSE)</f>
        <v>2361</v>
      </c>
      <c r="L61" s="43">
        <f>VLOOKUP($A61&amp;L$107,決統データ!$A$3:$DE$365,$E61+19,FALSE)</f>
        <v>187</v>
      </c>
      <c r="M61" s="43">
        <f>VLOOKUP($A61&amp;M$107,決統データ!$A$3:$DE$365,$E61+19,FALSE)</f>
        <v>505</v>
      </c>
      <c r="N61" s="186">
        <f t="shared" si="2"/>
        <v>3053</v>
      </c>
    </row>
    <row r="62" spans="1:14" s="157" customFormat="1">
      <c r="A62" s="27" t="str">
        <f t="shared" si="1"/>
        <v>1742601</v>
      </c>
      <c r="B62" s="28" t="s">
        <v>202</v>
      </c>
      <c r="C62" s="29">
        <v>26</v>
      </c>
      <c r="D62" s="28" t="s">
        <v>782</v>
      </c>
      <c r="E62" s="242">
        <v>60</v>
      </c>
      <c r="F62" s="244"/>
      <c r="G62" s="245" t="s">
        <v>833</v>
      </c>
      <c r="H62" s="247"/>
      <c r="I62" s="247"/>
      <c r="J62" s="246"/>
      <c r="K62" s="43">
        <f>VLOOKUP($A62&amp;K$107,決統データ!$A$3:$DE$365,$E62+19,FALSE)</f>
        <v>0</v>
      </c>
      <c r="L62" s="43">
        <f>VLOOKUP($A62&amp;L$107,決統データ!$A$3:$DE$365,$E62+19,FALSE)</f>
        <v>0</v>
      </c>
      <c r="M62" s="43">
        <f>VLOOKUP($A62&amp;M$107,決統データ!$A$3:$DE$365,$E62+19,FALSE)</f>
        <v>0</v>
      </c>
      <c r="N62" s="186">
        <f t="shared" si="2"/>
        <v>0</v>
      </c>
    </row>
    <row r="63" spans="1:14" s="157" customFormat="1">
      <c r="A63" s="27" t="str">
        <f t="shared" si="1"/>
        <v>1742602</v>
      </c>
      <c r="B63" s="28" t="s">
        <v>202</v>
      </c>
      <c r="C63" s="29">
        <v>26</v>
      </c>
      <c r="D63" s="28" t="s">
        <v>204</v>
      </c>
      <c r="E63" s="242">
        <v>1</v>
      </c>
      <c r="F63" s="188" t="s">
        <v>832</v>
      </c>
      <c r="G63" s="245"/>
      <c r="H63" s="247"/>
      <c r="I63" s="247"/>
      <c r="J63" s="246"/>
      <c r="K63" s="43">
        <f>VLOOKUP($A63&amp;K$107,決統データ!$A$3:$DE$365,$E63+19,FALSE)</f>
        <v>0</v>
      </c>
      <c r="L63" s="43">
        <f>VLOOKUP($A63&amp;L$107,決統データ!$A$3:$DE$365,$E63+19,FALSE)</f>
        <v>0</v>
      </c>
      <c r="M63" s="43">
        <f>VLOOKUP($A63&amp;M$107,決統データ!$A$3:$DE$365,$E63+19,FALSE)</f>
        <v>0</v>
      </c>
      <c r="N63" s="186">
        <f t="shared" si="2"/>
        <v>0</v>
      </c>
    </row>
    <row r="64" spans="1:14" s="157" customFormat="1">
      <c r="A64" s="27" t="str">
        <f t="shared" si="1"/>
        <v>1742602</v>
      </c>
      <c r="B64" s="28" t="s">
        <v>202</v>
      </c>
      <c r="C64" s="29">
        <v>26</v>
      </c>
      <c r="D64" s="28" t="s">
        <v>204</v>
      </c>
      <c r="E64" s="242">
        <v>2</v>
      </c>
      <c r="F64" s="188" t="s">
        <v>831</v>
      </c>
      <c r="G64" s="245"/>
      <c r="H64" s="247"/>
      <c r="I64" s="247"/>
      <c r="J64" s="246"/>
      <c r="K64" s="43">
        <f>VLOOKUP($A64&amp;K$107,決統データ!$A$3:$DE$365,$E64+19,FALSE)</f>
        <v>11845</v>
      </c>
      <c r="L64" s="43">
        <f>VLOOKUP($A64&amp;L$107,決統データ!$A$3:$DE$365,$E64+19,FALSE)</f>
        <v>231</v>
      </c>
      <c r="M64" s="43">
        <f>VLOOKUP($A64&amp;M$107,決統データ!$A$3:$DE$365,$E64+19,FALSE)</f>
        <v>642</v>
      </c>
      <c r="N64" s="186">
        <f t="shared" si="2"/>
        <v>12718</v>
      </c>
    </row>
    <row r="65" spans="1:14" s="157" customFormat="1">
      <c r="A65" s="27" t="str">
        <f t="shared" si="1"/>
        <v>1742602</v>
      </c>
      <c r="B65" s="28" t="s">
        <v>202</v>
      </c>
      <c r="C65" s="29">
        <v>26</v>
      </c>
      <c r="D65" s="28" t="s">
        <v>204</v>
      </c>
      <c r="E65" s="242">
        <v>3</v>
      </c>
      <c r="F65" s="188" t="s">
        <v>830</v>
      </c>
      <c r="G65" s="245"/>
      <c r="H65" s="247"/>
      <c r="I65" s="247"/>
      <c r="J65" s="246"/>
      <c r="K65" s="43">
        <f>VLOOKUP($A65&amp;K$107,決統データ!$A$3:$DE$365,$E65+19,FALSE)</f>
        <v>11664</v>
      </c>
      <c r="L65" s="43">
        <f>VLOOKUP($A65&amp;L$107,決統データ!$A$3:$DE$365,$E65+19,FALSE)</f>
        <v>0</v>
      </c>
      <c r="M65" s="43">
        <f>VLOOKUP($A65&amp;M$107,決統データ!$A$3:$DE$365,$E65+19,FALSE)</f>
        <v>3800</v>
      </c>
      <c r="N65" s="186">
        <f t="shared" si="2"/>
        <v>15464</v>
      </c>
    </row>
    <row r="66" spans="1:14" s="157" customFormat="1" ht="14.25" customHeight="1">
      <c r="A66" s="27" t="str">
        <f t="shared" si="1"/>
        <v>1742602</v>
      </c>
      <c r="B66" s="28" t="s">
        <v>202</v>
      </c>
      <c r="C66" s="29">
        <v>26</v>
      </c>
      <c r="D66" s="28" t="s">
        <v>204</v>
      </c>
      <c r="E66" s="242">
        <v>4</v>
      </c>
      <c r="F66" s="839" t="s">
        <v>644</v>
      </c>
      <c r="G66" s="245" t="s">
        <v>829</v>
      </c>
      <c r="H66" s="247"/>
      <c r="I66" s="247"/>
      <c r="J66" s="246"/>
      <c r="K66" s="43">
        <f>VLOOKUP($A66&amp;K$107,決統データ!$A$3:$DE$365,$E66+19,FALSE)</f>
        <v>7500</v>
      </c>
      <c r="L66" s="43">
        <f>VLOOKUP($A66&amp;L$107,決統データ!$A$3:$DE$365,$E66+19,FALSE)</f>
        <v>0</v>
      </c>
      <c r="M66" s="43">
        <f>VLOOKUP($A66&amp;M$107,決統データ!$A$3:$DE$365,$E66+19,FALSE)</f>
        <v>0</v>
      </c>
      <c r="N66" s="186">
        <f t="shared" si="2"/>
        <v>7500</v>
      </c>
    </row>
    <row r="67" spans="1:14" s="157" customFormat="1" ht="13.5" customHeight="1">
      <c r="A67" s="27" t="str">
        <f t="shared" si="1"/>
        <v>1742602</v>
      </c>
      <c r="B67" s="28" t="s">
        <v>202</v>
      </c>
      <c r="C67" s="29">
        <v>26</v>
      </c>
      <c r="D67" s="28" t="s">
        <v>204</v>
      </c>
      <c r="E67" s="242">
        <v>5</v>
      </c>
      <c r="F67" s="840"/>
      <c r="G67" s="245" t="s">
        <v>828</v>
      </c>
      <c r="H67" s="247"/>
      <c r="I67" s="247"/>
      <c r="J67" s="246"/>
      <c r="K67" s="43">
        <f>VLOOKUP($A67&amp;K$107,決統データ!$A$3:$DE$365,$E67+19,FALSE)</f>
        <v>0</v>
      </c>
      <c r="L67" s="43">
        <f>VLOOKUP($A67&amp;L$107,決統データ!$A$3:$DE$365,$E67+19,FALSE)</f>
        <v>0</v>
      </c>
      <c r="M67" s="43">
        <f>VLOOKUP($A67&amp;M$107,決統データ!$A$3:$DE$365,$E67+19,FALSE)</f>
        <v>3800</v>
      </c>
      <c r="N67" s="186">
        <f t="shared" ref="N67:N78" si="3">SUM(K67:M67)</f>
        <v>3800</v>
      </c>
    </row>
    <row r="68" spans="1:14" s="157" customFormat="1" ht="13.5" customHeight="1">
      <c r="A68" s="27" t="str">
        <f t="shared" si="1"/>
        <v>1742602</v>
      </c>
      <c r="B68" s="28" t="s">
        <v>202</v>
      </c>
      <c r="C68" s="29">
        <v>26</v>
      </c>
      <c r="D68" s="28" t="s">
        <v>204</v>
      </c>
      <c r="E68" s="242">
        <v>6</v>
      </c>
      <c r="F68" s="841"/>
      <c r="G68" s="245" t="s">
        <v>731</v>
      </c>
      <c r="H68" s="247"/>
      <c r="I68" s="247"/>
      <c r="J68" s="246"/>
      <c r="K68" s="43">
        <f>VLOOKUP($A68&amp;K$107,決統データ!$A$3:$DE$365,$E68+19,FALSE)</f>
        <v>4164</v>
      </c>
      <c r="L68" s="43">
        <f>VLOOKUP($A68&amp;L$107,決統データ!$A$3:$DE$365,$E68+19,FALSE)</f>
        <v>0</v>
      </c>
      <c r="M68" s="43">
        <f>VLOOKUP($A68&amp;M$107,決統データ!$A$3:$DE$365,$E68+19,FALSE)</f>
        <v>0</v>
      </c>
      <c r="N68" s="186">
        <f t="shared" si="3"/>
        <v>4164</v>
      </c>
    </row>
    <row r="69" spans="1:14" s="157" customFormat="1" ht="13.5" customHeight="1">
      <c r="A69" s="27" t="str">
        <f t="shared" si="1"/>
        <v>1742602</v>
      </c>
      <c r="B69" s="28" t="s">
        <v>202</v>
      </c>
      <c r="C69" s="29">
        <v>26</v>
      </c>
      <c r="D69" s="28" t="s">
        <v>204</v>
      </c>
      <c r="E69" s="242">
        <v>7</v>
      </c>
      <c r="F69" s="188" t="s">
        <v>827</v>
      </c>
      <c r="G69" s="188"/>
      <c r="H69" s="245"/>
      <c r="I69" s="247"/>
      <c r="J69" s="246"/>
      <c r="K69" s="43">
        <f>VLOOKUP($A69&amp;K$107,決統データ!$A$3:$DE$365,$E69+19,FALSE)</f>
        <v>9500</v>
      </c>
      <c r="L69" s="43">
        <f>VLOOKUP($A69&amp;L$107,決統データ!$A$3:$DE$365,$E69+19,FALSE)</f>
        <v>0</v>
      </c>
      <c r="M69" s="43">
        <f>VLOOKUP($A69&amp;M$107,決統データ!$A$3:$DE$365,$E69+19,FALSE)</f>
        <v>200</v>
      </c>
      <c r="N69" s="186">
        <f t="shared" si="3"/>
        <v>9700</v>
      </c>
    </row>
    <row r="70" spans="1:14" s="157" customFormat="1" ht="13.5" customHeight="1">
      <c r="A70" s="27" t="str">
        <f t="shared" ref="A70:A97" si="4">+B70&amp;C70&amp;D70</f>
        <v>1742602</v>
      </c>
      <c r="B70" s="28" t="s">
        <v>202</v>
      </c>
      <c r="C70" s="29">
        <v>26</v>
      </c>
      <c r="D70" s="28" t="s">
        <v>204</v>
      </c>
      <c r="E70" s="242">
        <v>8</v>
      </c>
      <c r="F70" s="832" t="s">
        <v>826</v>
      </c>
      <c r="G70" s="833"/>
      <c r="H70" s="833"/>
      <c r="I70" s="834"/>
      <c r="J70" s="188" t="s">
        <v>825</v>
      </c>
      <c r="K70" s="43">
        <f>VLOOKUP($A70&amp;K$107,決統データ!$A$3:$DE$365,$E70+19,FALSE)</f>
        <v>2345</v>
      </c>
      <c r="L70" s="43">
        <f>VLOOKUP($A70&amp;L$107,決統データ!$A$3:$DE$365,$E70+19,FALSE)</f>
        <v>231</v>
      </c>
      <c r="M70" s="43">
        <f>VLOOKUP($A70&amp;M$107,決統データ!$A$3:$DE$365,$E70+19,FALSE)</f>
        <v>442</v>
      </c>
      <c r="N70" s="186">
        <f t="shared" si="3"/>
        <v>3018</v>
      </c>
    </row>
    <row r="71" spans="1:14" s="157" customFormat="1" ht="13.5" customHeight="1">
      <c r="A71" s="27" t="str">
        <f t="shared" si="4"/>
        <v>1742602</v>
      </c>
      <c r="B71" s="28" t="s">
        <v>202</v>
      </c>
      <c r="C71" s="29">
        <v>26</v>
      </c>
      <c r="D71" s="28" t="s">
        <v>204</v>
      </c>
      <c r="E71" s="242">
        <v>9</v>
      </c>
      <c r="F71" s="835"/>
      <c r="G71" s="836"/>
      <c r="H71" s="836"/>
      <c r="I71" s="837"/>
      <c r="J71" s="188" t="s">
        <v>824</v>
      </c>
      <c r="K71" s="43">
        <f>VLOOKUP($A71&amp;K$107,決統データ!$A$3:$DE$365,$E71+19,FALSE)</f>
        <v>0</v>
      </c>
      <c r="L71" s="43">
        <f>VLOOKUP($A71&amp;L$107,決統データ!$A$3:$DE$365,$E71+19,FALSE)</f>
        <v>0</v>
      </c>
      <c r="M71" s="43">
        <f>VLOOKUP($A71&amp;M$107,決統データ!$A$3:$DE$365,$E71+19,FALSE)</f>
        <v>0</v>
      </c>
      <c r="N71" s="186">
        <f t="shared" si="3"/>
        <v>0</v>
      </c>
    </row>
    <row r="72" spans="1:14" s="157" customFormat="1" ht="13.5" customHeight="1">
      <c r="A72" s="27" t="str">
        <f t="shared" si="4"/>
        <v>1742602</v>
      </c>
      <c r="B72" s="28" t="s">
        <v>202</v>
      </c>
      <c r="C72" s="29">
        <v>26</v>
      </c>
      <c r="D72" s="28" t="s">
        <v>204</v>
      </c>
      <c r="E72" s="242">
        <v>21</v>
      </c>
      <c r="F72" s="188" t="s">
        <v>823</v>
      </c>
      <c r="G72" s="188"/>
      <c r="H72" s="188"/>
      <c r="I72" s="188"/>
      <c r="J72" s="188"/>
      <c r="K72" s="43">
        <f>VLOOKUP($A72&amp;K$107,決統データ!$A$3:$DE$365,$E72+19,FALSE)</f>
        <v>5400</v>
      </c>
      <c r="L72" s="43">
        <f>VLOOKUP($A72&amp;L$107,決統データ!$A$3:$DE$365,$E72+19,FALSE)</f>
        <v>0</v>
      </c>
      <c r="M72" s="43">
        <f>VLOOKUP($A72&amp;M$107,決統データ!$A$3:$DE$365,$E72+19,FALSE)</f>
        <v>28100</v>
      </c>
      <c r="N72" s="186">
        <f t="shared" si="3"/>
        <v>33500</v>
      </c>
    </row>
    <row r="73" spans="1:14" s="157" customFormat="1" ht="13.5" customHeight="1">
      <c r="A73" s="27" t="str">
        <f t="shared" si="4"/>
        <v>1742602</v>
      </c>
      <c r="B73" s="28" t="s">
        <v>202</v>
      </c>
      <c r="C73" s="29">
        <v>26</v>
      </c>
      <c r="D73" s="28" t="s">
        <v>204</v>
      </c>
      <c r="E73" s="242">
        <v>22</v>
      </c>
      <c r="F73" s="188" t="s">
        <v>822</v>
      </c>
      <c r="G73" s="188"/>
      <c r="H73" s="188"/>
      <c r="I73" s="188"/>
      <c r="J73" s="188"/>
      <c r="K73" s="43">
        <f>VLOOKUP($A73&amp;K$107,決統データ!$A$3:$DE$365,$E73+19,FALSE)</f>
        <v>0</v>
      </c>
      <c r="L73" s="43">
        <f>VLOOKUP($A73&amp;L$107,決統データ!$A$3:$DE$365,$E73+19,FALSE)</f>
        <v>0</v>
      </c>
      <c r="M73" s="43">
        <f>VLOOKUP($A73&amp;M$107,決統データ!$A$3:$DE$365,$E73+19,FALSE)</f>
        <v>0</v>
      </c>
      <c r="N73" s="186">
        <f t="shared" si="3"/>
        <v>0</v>
      </c>
    </row>
    <row r="74" spans="1:14" s="157" customFormat="1" ht="13.5" customHeight="1">
      <c r="A74" s="27" t="str">
        <f t="shared" si="4"/>
        <v>1742602</v>
      </c>
      <c r="B74" s="28" t="s">
        <v>202</v>
      </c>
      <c r="C74" s="29">
        <v>26</v>
      </c>
      <c r="D74" s="28" t="s">
        <v>204</v>
      </c>
      <c r="E74" s="242">
        <v>49</v>
      </c>
      <c r="F74" s="828" t="s">
        <v>173</v>
      </c>
      <c r="G74" s="829"/>
      <c r="H74" s="244" t="s">
        <v>172</v>
      </c>
      <c r="I74" s="244"/>
      <c r="J74" s="244"/>
      <c r="K74" s="43">
        <f>VLOOKUP($A74&amp;K$107,決統データ!$A$3:$DE$365,$E74+19,FALSE)</f>
        <v>0</v>
      </c>
      <c r="L74" s="43">
        <f>VLOOKUP($A74&amp;L$107,決統データ!$A$3:$DE$365,$E74+19,FALSE)</f>
        <v>0</v>
      </c>
      <c r="M74" s="43">
        <f>VLOOKUP($A74&amp;M$107,決統データ!$A$3:$DE$365,$E74+19,FALSE)</f>
        <v>84232</v>
      </c>
      <c r="N74" s="186">
        <f t="shared" si="3"/>
        <v>84232</v>
      </c>
    </row>
    <row r="75" spans="1:14" s="157" customFormat="1" ht="13.5" customHeight="1">
      <c r="A75" s="27" t="str">
        <f t="shared" si="4"/>
        <v>1742602</v>
      </c>
      <c r="B75" s="28" t="s">
        <v>202</v>
      </c>
      <c r="C75" s="29">
        <v>26</v>
      </c>
      <c r="D75" s="28" t="s">
        <v>204</v>
      </c>
      <c r="E75" s="242">
        <v>50</v>
      </c>
      <c r="F75" s="830"/>
      <c r="G75" s="831"/>
      <c r="H75" s="188" t="s">
        <v>171</v>
      </c>
      <c r="I75" s="188"/>
      <c r="J75" s="188"/>
      <c r="K75" s="43">
        <f>VLOOKUP($A75&amp;K$107,決統データ!$A$3:$DE$365,$E75+19,FALSE)</f>
        <v>19653</v>
      </c>
      <c r="L75" s="43">
        <f>VLOOKUP($A75&amp;L$107,決統データ!$A$3:$DE$365,$E75+19,FALSE)</f>
        <v>2736</v>
      </c>
      <c r="M75" s="43">
        <f>VLOOKUP($A75&amp;M$107,決統データ!$A$3:$DE$365,$E75+19,FALSE)</f>
        <v>0</v>
      </c>
      <c r="N75" s="186">
        <f t="shared" si="3"/>
        <v>22389</v>
      </c>
    </row>
    <row r="76" spans="1:14" s="157" customFormat="1" ht="13.5" customHeight="1">
      <c r="A76" s="27" t="str">
        <f t="shared" si="4"/>
        <v>1742602</v>
      </c>
      <c r="B76" s="28" t="s">
        <v>202</v>
      </c>
      <c r="C76" s="29">
        <v>26</v>
      </c>
      <c r="D76" s="28" t="s">
        <v>204</v>
      </c>
      <c r="E76" s="242">
        <v>45</v>
      </c>
      <c r="F76" s="813" t="s">
        <v>1298</v>
      </c>
      <c r="G76" s="814"/>
      <c r="H76" s="814"/>
      <c r="I76" s="814"/>
      <c r="J76" s="815"/>
      <c r="K76" s="43">
        <f>VLOOKUP($A76&amp;K$107,決統データ!$A$3:$DE$365,$E76+19,FALSE)</f>
        <v>50800</v>
      </c>
      <c r="L76" s="43">
        <f>VLOOKUP($A76&amp;L$107,決統データ!$A$3:$DE$365,$E76+19,FALSE)</f>
        <v>55400</v>
      </c>
      <c r="M76" s="43">
        <f>VLOOKUP($A76&amp;M$107,決統データ!$A$3:$DE$365,$E76+19,FALSE)</f>
        <v>121000</v>
      </c>
      <c r="N76" s="186">
        <f t="shared" si="3"/>
        <v>227200</v>
      </c>
    </row>
    <row r="77" spans="1:14" s="157" customFormat="1" ht="13.5" customHeight="1">
      <c r="A77" s="27" t="str">
        <f t="shared" si="4"/>
        <v>1742602</v>
      </c>
      <c r="B77" s="28" t="s">
        <v>202</v>
      </c>
      <c r="C77" s="29">
        <v>26</v>
      </c>
      <c r="D77" s="28" t="s">
        <v>204</v>
      </c>
      <c r="E77" s="24">
        <v>46</v>
      </c>
      <c r="F77" s="667" t="s">
        <v>1297</v>
      </c>
      <c r="G77" s="668"/>
      <c r="H77" s="668"/>
      <c r="I77" s="668"/>
      <c r="J77" s="187" t="s">
        <v>170</v>
      </c>
      <c r="K77" s="43">
        <f>VLOOKUP($A77&amp;K$107,決統データ!$A$3:$DE$365,$E77+19,FALSE)</f>
        <v>115577</v>
      </c>
      <c r="L77" s="43">
        <f>VLOOKUP($A77&amp;L$107,決統データ!$A$3:$DE$365,$E77+19,FALSE)</f>
        <v>167618</v>
      </c>
      <c r="M77" s="43">
        <f>VLOOKUP($A77&amp;M$107,決統データ!$A$3:$DE$365,$E77+19,FALSE)</f>
        <v>581486</v>
      </c>
      <c r="N77" s="186">
        <f t="shared" si="3"/>
        <v>864681</v>
      </c>
    </row>
    <row r="78" spans="1:14" s="157" customFormat="1" ht="13.5" customHeight="1">
      <c r="A78" s="27" t="str">
        <f t="shared" si="4"/>
        <v>1742602</v>
      </c>
      <c r="B78" s="28" t="s">
        <v>202</v>
      </c>
      <c r="C78" s="29">
        <v>26</v>
      </c>
      <c r="D78" s="28" t="s">
        <v>204</v>
      </c>
      <c r="E78" s="242">
        <v>47</v>
      </c>
      <c r="F78" s="669"/>
      <c r="G78" s="670"/>
      <c r="H78" s="670"/>
      <c r="I78" s="670"/>
      <c r="J78" s="187" t="s">
        <v>169</v>
      </c>
      <c r="K78" s="43">
        <f>VLOOKUP($A78&amp;K$107,決統データ!$A$3:$DE$365,$E78+19,FALSE)</f>
        <v>15910</v>
      </c>
      <c r="L78" s="43">
        <f>VLOOKUP($A78&amp;L$107,決統データ!$A$3:$DE$365,$E78+19,FALSE)</f>
        <v>66320</v>
      </c>
      <c r="M78" s="43">
        <f>VLOOKUP($A78&amp;M$107,決統データ!$A$3:$DE$365,$E78+19,FALSE)</f>
        <v>205965</v>
      </c>
      <c r="N78" s="186">
        <f t="shared" si="3"/>
        <v>288195</v>
      </c>
    </row>
    <row r="79" spans="1:14" s="157" customFormat="1" ht="13.5" customHeight="1">
      <c r="A79" s="27"/>
      <c r="B79" s="28"/>
      <c r="C79" s="29"/>
      <c r="D79" s="28"/>
      <c r="E79" s="242"/>
      <c r="F79" s="816" t="s">
        <v>821</v>
      </c>
      <c r="G79" s="817"/>
      <c r="H79" s="817"/>
      <c r="I79" s="817"/>
      <c r="J79" s="818"/>
      <c r="K79" s="82"/>
      <c r="L79" s="82"/>
      <c r="M79" s="82"/>
      <c r="N79" s="186"/>
    </row>
    <row r="80" spans="1:14" s="157" customFormat="1" ht="13.5" customHeight="1">
      <c r="A80" s="27" t="str">
        <f t="shared" si="4"/>
        <v>1742602</v>
      </c>
      <c r="B80" s="28" t="s">
        <v>202</v>
      </c>
      <c r="C80" s="29">
        <v>26</v>
      </c>
      <c r="D80" s="28" t="s">
        <v>204</v>
      </c>
      <c r="E80" s="242">
        <v>51</v>
      </c>
      <c r="F80" s="816" t="s">
        <v>819</v>
      </c>
      <c r="G80" s="817"/>
      <c r="H80" s="817"/>
      <c r="I80" s="817"/>
      <c r="J80" s="818"/>
      <c r="K80" s="42">
        <f>VLOOKUP($A80&amp;K$107,決統データ!$A$3:$DE$365,$E80+19,FALSE)</f>
        <v>100711</v>
      </c>
      <c r="L80" s="42">
        <f>VLOOKUP($A80&amp;L$107,決統データ!$A$3:$DE$365,$E80+19,FALSE)</f>
        <v>191593</v>
      </c>
      <c r="M80" s="42">
        <f>VLOOKUP($A80&amp;M$107,決統データ!$A$3:$DE$365,$E80+19,FALSE)</f>
        <v>510270</v>
      </c>
      <c r="N80" s="186">
        <f>SUM(K80:M80)</f>
        <v>802574</v>
      </c>
    </row>
    <row r="81" spans="1:14" s="157" customFormat="1">
      <c r="A81" s="27" t="str">
        <f t="shared" si="4"/>
        <v>1742602</v>
      </c>
      <c r="B81" s="28" t="s">
        <v>202</v>
      </c>
      <c r="C81" s="29">
        <v>26</v>
      </c>
      <c r="D81" s="28" t="s">
        <v>204</v>
      </c>
      <c r="E81" s="242">
        <v>52</v>
      </c>
      <c r="F81" s="816" t="s">
        <v>818</v>
      </c>
      <c r="G81" s="817"/>
      <c r="H81" s="817"/>
      <c r="I81" s="817"/>
      <c r="J81" s="818"/>
      <c r="K81" s="42">
        <f>VLOOKUP($A81&amp;K$107,決統データ!$A$3:$DE$365,$E81+19,FALSE)</f>
        <v>0</v>
      </c>
      <c r="L81" s="42">
        <f>VLOOKUP($A81&amp;L$107,決統データ!$A$3:$DE$365,$E81+19,FALSE)</f>
        <v>13321</v>
      </c>
      <c r="M81" s="42">
        <f>VLOOKUP($A81&amp;M$107,決統データ!$A$3:$DE$365,$E81+19,FALSE)</f>
        <v>8738</v>
      </c>
      <c r="N81" s="186">
        <f>SUM(K81:M81)</f>
        <v>22059</v>
      </c>
    </row>
    <row r="82" spans="1:14" s="157" customFormat="1">
      <c r="A82" s="27"/>
      <c r="B82" s="28"/>
      <c r="C82" s="29"/>
      <c r="D82" s="28"/>
      <c r="E82" s="242"/>
      <c r="F82" s="816" t="s">
        <v>820</v>
      </c>
      <c r="G82" s="817"/>
      <c r="H82" s="817"/>
      <c r="I82" s="817"/>
      <c r="J82" s="818"/>
      <c r="K82" s="82"/>
      <c r="L82" s="82"/>
      <c r="M82" s="82"/>
      <c r="N82" s="186"/>
    </row>
    <row r="83" spans="1:14" s="157" customFormat="1">
      <c r="A83" s="27" t="str">
        <f t="shared" si="4"/>
        <v>1742602</v>
      </c>
      <c r="B83" s="28" t="s">
        <v>202</v>
      </c>
      <c r="C83" s="29">
        <v>26</v>
      </c>
      <c r="D83" s="28" t="s">
        <v>204</v>
      </c>
      <c r="E83" s="242">
        <v>53</v>
      </c>
      <c r="F83" s="188" t="s">
        <v>819</v>
      </c>
      <c r="G83" s="188"/>
      <c r="H83" s="188"/>
      <c r="I83" s="188"/>
      <c r="J83" s="188"/>
      <c r="K83" s="42">
        <f>VLOOKUP($A83&amp;K$107,決統データ!$A$3:$DE$365,$E83+19,FALSE)</f>
        <v>2563</v>
      </c>
      <c r="L83" s="42">
        <f>VLOOKUP($A83&amp;L$107,決統データ!$A$3:$DE$365,$E83+19,FALSE)</f>
        <v>15784</v>
      </c>
      <c r="M83" s="42">
        <f>VLOOKUP($A83&amp;M$107,決統データ!$A$3:$DE$365,$E83+19,FALSE)</f>
        <v>19513</v>
      </c>
      <c r="N83" s="186">
        <f t="shared" ref="N83:N97" si="5">SUM(K83:M83)</f>
        <v>37860</v>
      </c>
    </row>
    <row r="84" spans="1:14" s="157" customFormat="1">
      <c r="A84" s="27" t="str">
        <f t="shared" si="4"/>
        <v>1742602</v>
      </c>
      <c r="B84" s="28" t="s">
        <v>202</v>
      </c>
      <c r="C84" s="29">
        <v>26</v>
      </c>
      <c r="D84" s="28" t="s">
        <v>204</v>
      </c>
      <c r="E84" s="242">
        <v>54</v>
      </c>
      <c r="F84" s="188" t="s">
        <v>818</v>
      </c>
      <c r="G84" s="188"/>
      <c r="H84" s="188"/>
      <c r="I84" s="188"/>
      <c r="J84" s="188"/>
      <c r="K84" s="42">
        <f>VLOOKUP($A84&amp;K$107,決統データ!$A$3:$DE$365,$E84+19,FALSE)</f>
        <v>30060</v>
      </c>
      <c r="L84" s="42">
        <f>VLOOKUP($A84&amp;L$107,決統データ!$A$3:$DE$365,$E84+19,FALSE)</f>
        <v>2790</v>
      </c>
      <c r="M84" s="42">
        <f>VLOOKUP($A84&amp;M$107,決統データ!$A$3:$DE$365,$E84+19,FALSE)</f>
        <v>78650</v>
      </c>
      <c r="N84" s="186">
        <f t="shared" si="5"/>
        <v>111500</v>
      </c>
    </row>
    <row r="85" spans="1:14" s="157" customFormat="1">
      <c r="A85" s="27" t="str">
        <f t="shared" si="4"/>
        <v>1742602</v>
      </c>
      <c r="B85" s="28" t="s">
        <v>202</v>
      </c>
      <c r="C85" s="29">
        <v>26</v>
      </c>
      <c r="D85" s="28" t="s">
        <v>204</v>
      </c>
      <c r="E85" s="242">
        <v>55</v>
      </c>
      <c r="F85" s="819" t="s">
        <v>817</v>
      </c>
      <c r="G85" s="820"/>
      <c r="H85" s="820"/>
      <c r="I85" s="821"/>
      <c r="J85" s="188" t="s">
        <v>601</v>
      </c>
      <c r="K85" s="42">
        <f>VLOOKUP($A85&amp;K$107,決統データ!$A$3:$DE$365,$E85+19,FALSE)</f>
        <v>80687</v>
      </c>
      <c r="L85" s="42">
        <f>VLOOKUP($A85&amp;L$107,決統データ!$A$3:$DE$365,$E85+19,FALSE)</f>
        <v>178528</v>
      </c>
      <c r="M85" s="42">
        <f>VLOOKUP($A85&amp;M$107,決統データ!$A$3:$DE$365,$E85+19,FALSE)</f>
        <v>19513</v>
      </c>
      <c r="N85" s="186">
        <f t="shared" si="5"/>
        <v>278728</v>
      </c>
    </row>
    <row r="86" spans="1:14" s="157" customFormat="1">
      <c r="A86" s="27" t="str">
        <f t="shared" si="4"/>
        <v>1742602</v>
      </c>
      <c r="B86" s="28" t="s">
        <v>202</v>
      </c>
      <c r="C86" s="29">
        <v>26</v>
      </c>
      <c r="D86" s="28" t="s">
        <v>204</v>
      </c>
      <c r="E86" s="242">
        <v>56</v>
      </c>
      <c r="F86" s="822"/>
      <c r="G86" s="823"/>
      <c r="H86" s="823"/>
      <c r="I86" s="824"/>
      <c r="J86" s="188" t="s">
        <v>816</v>
      </c>
      <c r="K86" s="42">
        <f>VLOOKUP($A86&amp;K$107,決統データ!$A$3:$DE$365,$E86+19,FALSE)</f>
        <v>80687</v>
      </c>
      <c r="L86" s="42">
        <f>VLOOKUP($A86&amp;L$107,決統データ!$A$3:$DE$365,$E86+19,FALSE)</f>
        <v>178528</v>
      </c>
      <c r="M86" s="42">
        <f>VLOOKUP($A86&amp;M$107,決統データ!$A$3:$DE$365,$E86+19,FALSE)</f>
        <v>98163</v>
      </c>
      <c r="N86" s="186">
        <f t="shared" si="5"/>
        <v>357378</v>
      </c>
    </row>
    <row r="87" spans="1:14" s="157" customFormat="1">
      <c r="A87" s="27" t="str">
        <f t="shared" si="4"/>
        <v>1742602</v>
      </c>
      <c r="B87" s="28" t="s">
        <v>202</v>
      </c>
      <c r="C87" s="29">
        <v>26</v>
      </c>
      <c r="D87" s="28" t="s">
        <v>204</v>
      </c>
      <c r="E87" s="242">
        <v>57</v>
      </c>
      <c r="F87" s="819" t="s">
        <v>600</v>
      </c>
      <c r="G87" s="820"/>
      <c r="H87" s="820"/>
      <c r="I87" s="821"/>
      <c r="J87" s="188" t="s">
        <v>601</v>
      </c>
      <c r="K87" s="42">
        <f>VLOOKUP($A87&amp;K$107,決統データ!$A$3:$DE$365,$E87+19,FALSE)</f>
        <v>22587</v>
      </c>
      <c r="L87" s="42">
        <f>VLOOKUP($A87&amp;L$107,決統データ!$A$3:$DE$365,$E87+19,FALSE)</f>
        <v>28849</v>
      </c>
      <c r="M87" s="42">
        <f>VLOOKUP($A87&amp;M$107,決統データ!$A$3:$DE$365,$E87+19,FALSE)</f>
        <v>510270</v>
      </c>
      <c r="N87" s="186">
        <f t="shared" si="5"/>
        <v>561706</v>
      </c>
    </row>
    <row r="88" spans="1:14" s="157" customFormat="1">
      <c r="A88" s="27" t="str">
        <f t="shared" si="4"/>
        <v>1742602</v>
      </c>
      <c r="B88" s="28" t="s">
        <v>202</v>
      </c>
      <c r="C88" s="29">
        <v>26</v>
      </c>
      <c r="D88" s="28" t="s">
        <v>204</v>
      </c>
      <c r="E88" s="242">
        <v>58</v>
      </c>
      <c r="F88" s="822"/>
      <c r="G88" s="823"/>
      <c r="H88" s="823"/>
      <c r="I88" s="824"/>
      <c r="J88" s="188" t="s">
        <v>816</v>
      </c>
      <c r="K88" s="42">
        <f>VLOOKUP($A88&amp;K$107,決統データ!$A$3:$DE$365,$E88+19,FALSE)</f>
        <v>22587</v>
      </c>
      <c r="L88" s="42">
        <f>VLOOKUP($A88&amp;L$107,決統データ!$A$3:$DE$365,$E88+19,FALSE)</f>
        <v>28849</v>
      </c>
      <c r="M88" s="42">
        <f>VLOOKUP($A88&amp;M$107,決統データ!$A$3:$DE$365,$E88+19,FALSE)</f>
        <v>519008</v>
      </c>
      <c r="N88" s="186">
        <f t="shared" si="5"/>
        <v>570444</v>
      </c>
    </row>
    <row r="89" spans="1:14" s="157" customFormat="1" ht="14.25" customHeight="1">
      <c r="A89" s="27" t="str">
        <f t="shared" si="4"/>
        <v>1742602</v>
      </c>
      <c r="B89" s="28" t="s">
        <v>202</v>
      </c>
      <c r="C89" s="29">
        <v>26</v>
      </c>
      <c r="D89" s="28" t="s">
        <v>204</v>
      </c>
      <c r="E89" s="242">
        <v>59</v>
      </c>
      <c r="F89" s="825" t="s">
        <v>603</v>
      </c>
      <c r="G89" s="819" t="s">
        <v>604</v>
      </c>
      <c r="H89" s="820"/>
      <c r="I89" s="821"/>
      <c r="J89" s="188" t="s">
        <v>601</v>
      </c>
      <c r="K89" s="42">
        <f>VLOOKUP($A89&amp;K$107,決統データ!$A$3:$DE$365,$E89+19,FALSE)</f>
        <v>103274</v>
      </c>
      <c r="L89" s="42">
        <f>VLOOKUP($A89&amp;L$107,決統データ!$A$3:$DE$365,$E89+19,FALSE)</f>
        <v>207377</v>
      </c>
      <c r="M89" s="42">
        <f>VLOOKUP($A89&amp;M$107,決統データ!$A$3:$DE$365,$E89+19,FALSE)</f>
        <v>529783</v>
      </c>
      <c r="N89" s="186">
        <f t="shared" si="5"/>
        <v>840434</v>
      </c>
    </row>
    <row r="90" spans="1:14" s="157" customFormat="1">
      <c r="A90" s="27" t="str">
        <f t="shared" si="4"/>
        <v>1742602</v>
      </c>
      <c r="B90" s="28" t="s">
        <v>202</v>
      </c>
      <c r="C90" s="29">
        <v>26</v>
      </c>
      <c r="D90" s="28" t="s">
        <v>204</v>
      </c>
      <c r="E90" s="242">
        <v>60</v>
      </c>
      <c r="F90" s="826"/>
      <c r="G90" s="822"/>
      <c r="H90" s="823"/>
      <c r="I90" s="824"/>
      <c r="J90" s="188" t="s">
        <v>816</v>
      </c>
      <c r="K90" s="42">
        <f>VLOOKUP($A90&amp;K$107,決統データ!$A$3:$DE$365,$E90+19,FALSE)</f>
        <v>103274</v>
      </c>
      <c r="L90" s="42">
        <f>VLOOKUP($A90&amp;L$107,決統データ!$A$3:$DE$365,$E90+19,FALSE)</f>
        <v>207377</v>
      </c>
      <c r="M90" s="42">
        <f>VLOOKUP($A90&amp;M$107,決統データ!$A$3:$DE$365,$E90+19,FALSE)</f>
        <v>617171</v>
      </c>
      <c r="N90" s="186">
        <f t="shared" si="5"/>
        <v>927822</v>
      </c>
    </row>
    <row r="91" spans="1:14" s="157" customFormat="1">
      <c r="A91" s="27" t="str">
        <f t="shared" si="4"/>
        <v>1742602</v>
      </c>
      <c r="B91" s="28" t="s">
        <v>202</v>
      </c>
      <c r="C91" s="29">
        <v>26</v>
      </c>
      <c r="D91" s="28" t="s">
        <v>204</v>
      </c>
      <c r="E91" s="24">
        <v>64</v>
      </c>
      <c r="F91" s="665"/>
      <c r="G91" s="665"/>
      <c r="H91" s="188" t="s">
        <v>726</v>
      </c>
      <c r="I91" s="188"/>
      <c r="J91" s="188"/>
      <c r="K91" s="42">
        <f>VLOOKUP($A91&amp;K$107,決統データ!$A$3:$DE$365,$E91+19,FALSE)</f>
        <v>0</v>
      </c>
      <c r="L91" s="42">
        <f>VLOOKUP($A91&amp;L$107,決統データ!$A$3:$DE$365,$E91+19,FALSE)</f>
        <v>0</v>
      </c>
      <c r="M91" s="42">
        <f>VLOOKUP($A91&amp;M$107,決統データ!$A$3:$DE$365,$E91+19,FALSE)</f>
        <v>0</v>
      </c>
      <c r="N91" s="186">
        <f t="shared" si="5"/>
        <v>0</v>
      </c>
    </row>
    <row r="92" spans="1:14" s="157" customFormat="1">
      <c r="A92" s="27" t="str">
        <f t="shared" si="4"/>
        <v>1742602</v>
      </c>
      <c r="B92" s="28" t="s">
        <v>202</v>
      </c>
      <c r="C92" s="29">
        <v>26</v>
      </c>
      <c r="D92" s="28" t="s">
        <v>204</v>
      </c>
      <c r="E92" s="24">
        <v>65</v>
      </c>
      <c r="F92" s="665"/>
      <c r="G92" s="665"/>
      <c r="H92" s="673" t="s">
        <v>146</v>
      </c>
      <c r="I92" s="188" t="s">
        <v>728</v>
      </c>
      <c r="J92" s="188"/>
      <c r="K92" s="42">
        <f>VLOOKUP($A92&amp;K$107,決統データ!$A$3:$DE$365,$E92+19,FALSE)</f>
        <v>0</v>
      </c>
      <c r="L92" s="42">
        <f>VLOOKUP($A92&amp;L$107,決統データ!$A$3:$DE$365,$E92+19,FALSE)</f>
        <v>0</v>
      </c>
      <c r="M92" s="42">
        <f>VLOOKUP($A92&amp;M$107,決統データ!$A$3:$DE$365,$E92+19,FALSE)</f>
        <v>0</v>
      </c>
      <c r="N92" s="186">
        <f t="shared" si="5"/>
        <v>0</v>
      </c>
    </row>
    <row r="93" spans="1:14">
      <c r="A93" s="27" t="str">
        <f t="shared" si="4"/>
        <v>1742602</v>
      </c>
      <c r="B93" s="28" t="s">
        <v>202</v>
      </c>
      <c r="C93" s="29">
        <v>26</v>
      </c>
      <c r="D93" s="28" t="s">
        <v>204</v>
      </c>
      <c r="E93" s="24">
        <v>66</v>
      </c>
      <c r="F93" s="665"/>
      <c r="G93" s="665"/>
      <c r="H93" s="673"/>
      <c r="I93" s="188" t="s">
        <v>729</v>
      </c>
      <c r="J93" s="188"/>
      <c r="K93" s="42">
        <f>VLOOKUP($A93&amp;K$107,決統データ!$A$3:$DE$365,$E93+19,FALSE)</f>
        <v>0</v>
      </c>
      <c r="L93" s="42">
        <f>VLOOKUP($A93&amp;L$107,決統データ!$A$3:$DE$365,$E93+19,FALSE)</f>
        <v>0</v>
      </c>
      <c r="M93" s="42">
        <f>VLOOKUP($A93&amp;M$107,決統データ!$A$3:$DE$365,$E93+19,FALSE)</f>
        <v>0</v>
      </c>
      <c r="N93" s="186">
        <f t="shared" si="5"/>
        <v>0</v>
      </c>
    </row>
    <row r="94" spans="1:14">
      <c r="A94" s="27" t="str">
        <f t="shared" si="4"/>
        <v>1742602</v>
      </c>
      <c r="B94" s="28" t="s">
        <v>202</v>
      </c>
      <c r="C94" s="29">
        <v>26</v>
      </c>
      <c r="D94" s="28" t="s">
        <v>204</v>
      </c>
      <c r="E94" s="24">
        <v>67</v>
      </c>
      <c r="F94" s="665"/>
      <c r="G94" s="665"/>
      <c r="H94" s="673"/>
      <c r="I94" s="188" t="s">
        <v>730</v>
      </c>
      <c r="J94" s="188"/>
      <c r="K94" s="42">
        <f>VLOOKUP($A94&amp;K$107,決統データ!$A$3:$DE$365,$E94+19,FALSE)</f>
        <v>0</v>
      </c>
      <c r="L94" s="42">
        <f>VLOOKUP($A94&amp;L$107,決統データ!$A$3:$DE$365,$E94+19,FALSE)</f>
        <v>0</v>
      </c>
      <c r="M94" s="42">
        <f>VLOOKUP($A94&amp;M$107,決統データ!$A$3:$DE$365,$E94+19,FALSE)</f>
        <v>0</v>
      </c>
      <c r="N94" s="186">
        <f t="shared" si="5"/>
        <v>0</v>
      </c>
    </row>
    <row r="95" spans="1:14">
      <c r="A95" s="27" t="str">
        <f t="shared" si="4"/>
        <v>1742602</v>
      </c>
      <c r="B95" s="28" t="s">
        <v>202</v>
      </c>
      <c r="C95" s="29">
        <v>26</v>
      </c>
      <c r="D95" s="28" t="s">
        <v>204</v>
      </c>
      <c r="E95" s="38">
        <v>68</v>
      </c>
      <c r="F95" s="665"/>
      <c r="G95" s="665"/>
      <c r="H95" s="673"/>
      <c r="I95" s="188" t="s">
        <v>731</v>
      </c>
      <c r="J95" s="188"/>
      <c r="K95" s="42">
        <f>VLOOKUP($A95&amp;K$107,決統データ!$A$3:$DE$365,$E95+19,FALSE)</f>
        <v>0</v>
      </c>
      <c r="L95" s="42">
        <f>VLOOKUP($A95&amp;L$107,決統データ!$A$3:$DE$365,$E95+19,FALSE)</f>
        <v>0</v>
      </c>
      <c r="M95" s="42">
        <f>VLOOKUP($A95&amp;M$107,決統データ!$A$3:$DE$365,$E95+19,FALSE)</f>
        <v>0</v>
      </c>
      <c r="N95" s="186">
        <f t="shared" si="5"/>
        <v>0</v>
      </c>
    </row>
    <row r="96" spans="1:14" ht="14.25" customHeight="1">
      <c r="A96" s="27" t="str">
        <f t="shared" si="4"/>
        <v>1742602</v>
      </c>
      <c r="B96" s="28" t="s">
        <v>202</v>
      </c>
      <c r="C96" s="29">
        <v>26</v>
      </c>
      <c r="D96" s="28" t="s">
        <v>204</v>
      </c>
      <c r="E96" s="38">
        <v>69</v>
      </c>
      <c r="F96" s="628" t="s">
        <v>1458</v>
      </c>
      <c r="G96" s="628"/>
      <c r="H96" s="628"/>
      <c r="I96" s="628"/>
      <c r="J96" s="628"/>
      <c r="K96" s="42">
        <f>VLOOKUP($A96&amp;K$107,決統データ!$A$3:$DE$365,$E96+19,FALSE)</f>
        <v>26478</v>
      </c>
      <c r="L96" s="42">
        <f>VLOOKUP($A96&amp;L$107,決統データ!$A$3:$DE$365,$E96+19,FALSE)</f>
        <v>85261</v>
      </c>
      <c r="M96" s="42">
        <f>VLOOKUP($A96&amp;M$107,決統データ!$A$3:$DE$365,$E96+19,FALSE)</f>
        <v>188253</v>
      </c>
      <c r="N96" s="186">
        <f t="shared" si="5"/>
        <v>299992</v>
      </c>
    </row>
    <row r="97" spans="1:14">
      <c r="A97" s="27" t="str">
        <f t="shared" si="4"/>
        <v>1742602</v>
      </c>
      <c r="B97" s="28" t="s">
        <v>202</v>
      </c>
      <c r="C97" s="29">
        <v>26</v>
      </c>
      <c r="D97" s="28" t="s">
        <v>204</v>
      </c>
      <c r="E97" s="38">
        <v>70</v>
      </c>
      <c r="F97" s="629" t="s">
        <v>1459</v>
      </c>
      <c r="G97" s="629"/>
      <c r="H97" s="629"/>
      <c r="I97" s="629"/>
      <c r="J97" s="629"/>
      <c r="K97" s="42">
        <f>VLOOKUP($A97&amp;K$107,決統データ!$A$3:$DE$365,$E97+19,FALSE)</f>
        <v>29126</v>
      </c>
      <c r="L97" s="42">
        <f>VLOOKUP($A97&amp;L$107,決統データ!$A$3:$DE$365,$E97+19,FALSE)</f>
        <v>93803</v>
      </c>
      <c r="M97" s="42">
        <f>VLOOKUP($A97&amp;M$107,決統データ!$A$3:$DE$365,$E97+19,FALSE)</f>
        <v>207076</v>
      </c>
      <c r="N97" s="186">
        <f t="shared" si="5"/>
        <v>330005</v>
      </c>
    </row>
    <row r="98" spans="1:14">
      <c r="E98" s="242"/>
      <c r="F98" s="673" t="s">
        <v>516</v>
      </c>
      <c r="G98" s="816" t="s">
        <v>519</v>
      </c>
      <c r="H98" s="817"/>
      <c r="I98" s="817"/>
      <c r="J98" s="818"/>
      <c r="K98" s="243">
        <f>IF(K14=0,0,K3/K14*100)</f>
        <v>164.80749703323994</v>
      </c>
      <c r="L98" s="243">
        <f t="shared" ref="L98:N98" si="6">IF(L14=0,0,L3/L14*100)</f>
        <v>217.39622859286402</v>
      </c>
      <c r="M98" s="243">
        <f t="shared" si="6"/>
        <v>188.60996185878773</v>
      </c>
      <c r="N98" s="243">
        <f t="shared" si="6"/>
        <v>191.96087364067199</v>
      </c>
    </row>
    <row r="99" spans="1:14">
      <c r="E99" s="242"/>
      <c r="F99" s="673"/>
      <c r="G99" s="816" t="s">
        <v>517</v>
      </c>
      <c r="H99" s="817"/>
      <c r="I99" s="817"/>
      <c r="J99" s="818"/>
      <c r="K99" s="243">
        <f>IF((K14+K51)=0,0,K3/(K14+K51)*100)</f>
        <v>63.178036449588703</v>
      </c>
      <c r="L99" s="243">
        <f t="shared" ref="L99:N99" si="7">IF((L14+L51)=0,0,L3/(L14+L51)*100)</f>
        <v>80.890887129244391</v>
      </c>
      <c r="M99" s="243">
        <f t="shared" si="7"/>
        <v>75.701418536824406</v>
      </c>
      <c r="N99" s="243">
        <f t="shared" si="7"/>
        <v>75.228128176920478</v>
      </c>
    </row>
    <row r="100" spans="1:14">
      <c r="E100" s="242"/>
      <c r="F100" s="673"/>
      <c r="G100" s="816" t="s">
        <v>520</v>
      </c>
      <c r="H100" s="817"/>
      <c r="I100" s="817"/>
      <c r="J100" s="818"/>
      <c r="K100" s="243">
        <f>IF((K15-K17)=0,0,(K4-K7)/(K15-K17)*100)</f>
        <v>55.540709670872381</v>
      </c>
      <c r="L100" s="243">
        <f t="shared" ref="L100:N100" si="8">IF((L15-L17)=0,0,(L4-L7)/(L15-L17)*100)</f>
        <v>88.925439635967194</v>
      </c>
      <c r="M100" s="243">
        <f t="shared" si="8"/>
        <v>68.648338984846873</v>
      </c>
      <c r="N100" s="243">
        <f t="shared" si="8"/>
        <v>71.571491336169473</v>
      </c>
    </row>
    <row r="101" spans="1:14">
      <c r="E101" s="242"/>
      <c r="F101" s="673"/>
      <c r="G101" s="816" t="s">
        <v>518</v>
      </c>
      <c r="H101" s="817"/>
      <c r="I101" s="817"/>
      <c r="J101" s="818"/>
      <c r="K101" s="243">
        <f>IF((K4-K7)=0,0,K71/(K4-K7)*100)</f>
        <v>0</v>
      </c>
      <c r="L101" s="243">
        <f t="shared" ref="L101:N101" si="9">IF((L4-L7)=0,0,L71/(L4-L7)*100)</f>
        <v>0</v>
      </c>
      <c r="M101" s="243">
        <f t="shared" si="9"/>
        <v>0</v>
      </c>
      <c r="N101" s="243">
        <f t="shared" si="9"/>
        <v>0</v>
      </c>
    </row>
    <row r="102" spans="1:14">
      <c r="E102" s="242"/>
      <c r="F102" s="673"/>
      <c r="G102" s="816" t="s">
        <v>528</v>
      </c>
      <c r="H102" s="817"/>
      <c r="I102" s="817"/>
      <c r="J102" s="818"/>
      <c r="K102" s="243">
        <f>IF((K3+K25)=0,0,(K12+K27+K28)/(K3+K25)*100)</f>
        <v>56.267856163198473</v>
      </c>
      <c r="L102" s="243">
        <f t="shared" ref="L102:N102" si="10">IF((L3+L25)=0,0,(L12+L27+L28)/(L3+L25)*100)</f>
        <v>59.543924994604794</v>
      </c>
      <c r="M102" s="243">
        <f t="shared" si="10"/>
        <v>60.053965479996961</v>
      </c>
      <c r="N102" s="243">
        <f t="shared" si="10"/>
        <v>59.390179208409812</v>
      </c>
    </row>
    <row r="107" spans="1:14">
      <c r="K107" s="229" t="str">
        <f t="shared" ref="K107:M107" si="11">+K108&amp;K110</f>
        <v>263656000</v>
      </c>
      <c r="L107" s="229" t="str">
        <f t="shared" si="11"/>
        <v>264075000</v>
      </c>
      <c r="M107" s="229" t="str">
        <f t="shared" si="11"/>
        <v>264652000</v>
      </c>
    </row>
    <row r="108" spans="1:14">
      <c r="K108" s="229" t="s">
        <v>589</v>
      </c>
      <c r="L108" s="229" t="s">
        <v>591</v>
      </c>
      <c r="M108" s="229" t="s">
        <v>594</v>
      </c>
    </row>
    <row r="109" spans="1:14">
      <c r="K109" s="229" t="s">
        <v>476</v>
      </c>
      <c r="L109" s="229" t="s">
        <v>592</v>
      </c>
      <c r="M109" s="229" t="s">
        <v>595</v>
      </c>
    </row>
    <row r="110" spans="1:14">
      <c r="K110" s="229" t="s">
        <v>562</v>
      </c>
      <c r="L110" s="229" t="s">
        <v>562</v>
      </c>
      <c r="M110" s="229" t="s">
        <v>562</v>
      </c>
    </row>
  </sheetData>
  <customSheetViews>
    <customSheetView guid="{247A5D4D-80F1-4466-92F7-7A3BC78E450F}" showPageBreaks="1" fitToPage="1" printArea="1">
      <selection activeCell="C43" sqref="C43"/>
      <pageMargins left="0.78740157480314965" right="0.59055118110236227" top="0.74803149606299213" bottom="0.59055118110236227" header="0.51181102362204722" footer="0.23622047244094491"/>
      <pageSetup paperSize="9" scale="52" fitToWidth="0" pageOrder="overThenDown" orientation="portrait" blackAndWhite="1" horizontalDpi="300" verticalDpi="300"/>
      <headerFooter alignWithMargins="0"/>
    </customSheetView>
  </customSheetViews>
  <mergeCells count="33">
    <mergeCell ref="F2:J2"/>
    <mergeCell ref="F74:G75"/>
    <mergeCell ref="F70:I71"/>
    <mergeCell ref="F61:J61"/>
    <mergeCell ref="I43:I45"/>
    <mergeCell ref="F66:F68"/>
    <mergeCell ref="G52:G54"/>
    <mergeCell ref="F3:F24"/>
    <mergeCell ref="F25:F58"/>
    <mergeCell ref="G37:H38"/>
    <mergeCell ref="G39:G42"/>
    <mergeCell ref="G43:G50"/>
    <mergeCell ref="H43:H45"/>
    <mergeCell ref="G99:J99"/>
    <mergeCell ref="H92:H95"/>
    <mergeCell ref="F91:G95"/>
    <mergeCell ref="F89:F90"/>
    <mergeCell ref="F98:F102"/>
    <mergeCell ref="G89:I90"/>
    <mergeCell ref="G100:J100"/>
    <mergeCell ref="G101:J101"/>
    <mergeCell ref="G102:J102"/>
    <mergeCell ref="G98:J98"/>
    <mergeCell ref="F96:J96"/>
    <mergeCell ref="F97:J97"/>
    <mergeCell ref="F76:J76"/>
    <mergeCell ref="F81:J81"/>
    <mergeCell ref="F82:J82"/>
    <mergeCell ref="F77:I78"/>
    <mergeCell ref="F87:I88"/>
    <mergeCell ref="F85:I86"/>
    <mergeCell ref="F79:J79"/>
    <mergeCell ref="F80:J80"/>
  </mergeCells>
  <phoneticPr fontId="3"/>
  <pageMargins left="0.78740157480314965" right="0.59055118110236227" top="0.74803149606299213" bottom="0.59055118110236227" header="0.51181102362204722" footer="0.23622047244094491"/>
  <pageSetup paperSize="9" scale="54" fitToWidth="0" pageOrder="overThenDown" orientation="portrait"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L58"/>
  <sheetViews>
    <sheetView view="pageBreakPreview" zoomScale="85" zoomScaleNormal="100" zoomScaleSheetLayoutView="85" workbookViewId="0">
      <pane ySplit="2" topLeftCell="A3" activePane="bottomLeft" state="frozen"/>
      <selection pane="bottomLeft"/>
    </sheetView>
  </sheetViews>
  <sheetFormatPr defaultColWidth="9" defaultRowHeight="14.4"/>
  <cols>
    <col min="1" max="1" width="9.69921875" style="9" customWidth="1"/>
    <col min="2" max="2" width="4.296875" style="9" customWidth="1"/>
    <col min="3" max="4" width="3.296875" style="9" customWidth="1"/>
    <col min="5" max="5" width="6.296875" style="38" customWidth="1"/>
    <col min="6" max="6" width="4.19921875" style="9" customWidth="1"/>
    <col min="7" max="7" width="3.69921875" style="9" customWidth="1"/>
    <col min="8" max="8" width="23.796875" style="9" customWidth="1"/>
    <col min="9" max="12" width="11.59765625" style="9" customWidth="1"/>
    <col min="13" max="16384" width="9" style="9"/>
  </cols>
  <sheetData>
    <row r="1" spans="1:12">
      <c r="F1" s="9" t="s">
        <v>1190</v>
      </c>
      <c r="L1" s="160"/>
    </row>
    <row r="2" spans="1:12" ht="31.5" customHeight="1">
      <c r="A2" s="26"/>
      <c r="B2" s="67" t="s">
        <v>778</v>
      </c>
      <c r="C2" s="26" t="s">
        <v>779</v>
      </c>
      <c r="D2" s="26" t="s">
        <v>780</v>
      </c>
      <c r="E2" s="30" t="s">
        <v>781</v>
      </c>
      <c r="F2" s="855"/>
      <c r="G2" s="855"/>
      <c r="H2" s="855"/>
      <c r="I2" s="11" t="s">
        <v>476</v>
      </c>
      <c r="J2" s="11" t="s">
        <v>178</v>
      </c>
      <c r="K2" s="11" t="s">
        <v>1311</v>
      </c>
      <c r="L2" s="11" t="s">
        <v>605</v>
      </c>
    </row>
    <row r="3" spans="1:12" s="1" customFormat="1" ht="16.05" customHeight="1">
      <c r="A3" s="27" t="str">
        <f>+B3&amp;C3&amp;D3</f>
        <v>1742101</v>
      </c>
      <c r="B3" s="28" t="s">
        <v>202</v>
      </c>
      <c r="C3" s="29">
        <v>21</v>
      </c>
      <c r="D3" s="28" t="s">
        <v>782</v>
      </c>
      <c r="E3" s="24">
        <v>1</v>
      </c>
      <c r="F3" s="527" t="s">
        <v>1189</v>
      </c>
      <c r="G3" s="680" t="s">
        <v>854</v>
      </c>
      <c r="H3" s="95" t="s">
        <v>1182</v>
      </c>
      <c r="I3" s="43">
        <f>VLOOKUP($A3&amp;I$55,決統データ!$A$3:$DE$365,$E3+19,FALSE)</f>
        <v>5821</v>
      </c>
      <c r="J3" s="43">
        <f>VLOOKUP($A3&amp;J$55,決統データ!$A$3:$DE$365,$E3+19,FALSE)</f>
        <v>1464</v>
      </c>
      <c r="K3" s="43">
        <f>VLOOKUP($A3&amp;K$55,決統データ!$A$3:$DE$365,$E3+19,FALSE)</f>
        <v>2089</v>
      </c>
      <c r="L3" s="167">
        <f t="shared" ref="L3:L26" si="0">SUM(I3:K3)</f>
        <v>9374</v>
      </c>
    </row>
    <row r="4" spans="1:12" s="1" customFormat="1" ht="16.05" customHeight="1">
      <c r="A4" s="27" t="str">
        <f t="shared" ref="A4:A26" si="1">+B4&amp;C4&amp;D4</f>
        <v>1742101</v>
      </c>
      <c r="B4" s="28" t="s">
        <v>202</v>
      </c>
      <c r="C4" s="29">
        <v>21</v>
      </c>
      <c r="D4" s="28" t="s">
        <v>782</v>
      </c>
      <c r="E4" s="24">
        <v>2</v>
      </c>
      <c r="F4" s="527"/>
      <c r="G4" s="679"/>
      <c r="H4" s="60" t="s">
        <v>1181</v>
      </c>
      <c r="I4" s="43">
        <f>VLOOKUP($A4&amp;I$55,決統データ!$A$3:$DE$365,$E4+19,FALSE)</f>
        <v>3450</v>
      </c>
      <c r="J4" s="43">
        <f>VLOOKUP($A4&amp;J$55,決統データ!$A$3:$DE$365,$E4+19,FALSE)</f>
        <v>566</v>
      </c>
      <c r="K4" s="43">
        <f>VLOOKUP($A4&amp;K$55,決統データ!$A$3:$DE$365,$E4+19,FALSE)</f>
        <v>1205</v>
      </c>
      <c r="L4" s="167">
        <f t="shared" si="0"/>
        <v>5221</v>
      </c>
    </row>
    <row r="5" spans="1:12" s="1" customFormat="1" ht="16.05" customHeight="1">
      <c r="A5" s="27" t="str">
        <f t="shared" si="1"/>
        <v>1742101</v>
      </c>
      <c r="B5" s="28" t="s">
        <v>202</v>
      </c>
      <c r="C5" s="29">
        <v>21</v>
      </c>
      <c r="D5" s="28" t="s">
        <v>782</v>
      </c>
      <c r="E5" s="24">
        <v>3</v>
      </c>
      <c r="F5" s="527"/>
      <c r="G5" s="679"/>
      <c r="H5" s="60" t="s">
        <v>1575</v>
      </c>
      <c r="I5" s="43">
        <f>VLOOKUP($A5&amp;I$55,決統データ!$A$3:$DE$365,$E5+19,FALSE)</f>
        <v>0</v>
      </c>
      <c r="J5" s="43">
        <f>VLOOKUP($A5&amp;J$55,決統データ!$A$3:$DE$365,$E5+19,FALSE)</f>
        <v>0</v>
      </c>
      <c r="K5" s="43">
        <f>VLOOKUP($A5&amp;K$55,決統データ!$A$3:$DE$365,$E5+19,FALSE)</f>
        <v>0</v>
      </c>
      <c r="L5" s="167">
        <f t="shared" si="0"/>
        <v>0</v>
      </c>
    </row>
    <row r="6" spans="1:12" s="1" customFormat="1" ht="16.05" customHeight="1">
      <c r="A6" s="27" t="str">
        <f t="shared" si="1"/>
        <v>1742101</v>
      </c>
      <c r="B6" s="28" t="s">
        <v>202</v>
      </c>
      <c r="C6" s="29">
        <v>21</v>
      </c>
      <c r="D6" s="28" t="s">
        <v>782</v>
      </c>
      <c r="E6" s="24">
        <v>4</v>
      </c>
      <c r="F6" s="527"/>
      <c r="G6" s="679"/>
      <c r="H6" s="60" t="s">
        <v>1188</v>
      </c>
      <c r="I6" s="43">
        <f>VLOOKUP($A6&amp;I$55,決統データ!$A$3:$DE$365,$E6+19,FALSE)</f>
        <v>0</v>
      </c>
      <c r="J6" s="43">
        <f>VLOOKUP($A6&amp;J$55,決統データ!$A$3:$DE$365,$E6+19,FALSE)</f>
        <v>0</v>
      </c>
      <c r="K6" s="43">
        <f>VLOOKUP($A6&amp;K$55,決統データ!$A$3:$DE$365,$E6+19,FALSE)</f>
        <v>0</v>
      </c>
      <c r="L6" s="167">
        <f t="shared" si="0"/>
        <v>0</v>
      </c>
    </row>
    <row r="7" spans="1:12" s="1" customFormat="1" ht="16.05" customHeight="1">
      <c r="A7" s="27" t="str">
        <f t="shared" si="1"/>
        <v>1742101</v>
      </c>
      <c r="B7" s="28" t="s">
        <v>202</v>
      </c>
      <c r="C7" s="29">
        <v>21</v>
      </c>
      <c r="D7" s="28" t="s">
        <v>782</v>
      </c>
      <c r="E7" s="24">
        <v>5</v>
      </c>
      <c r="F7" s="527"/>
      <c r="G7" s="679"/>
      <c r="H7" s="60" t="s">
        <v>1178</v>
      </c>
      <c r="I7" s="43">
        <f>VLOOKUP($A7&amp;I$55,決統データ!$A$3:$DE$365,$E7+19,FALSE)</f>
        <v>1860</v>
      </c>
      <c r="J7" s="43">
        <f>VLOOKUP($A7&amp;J$55,決統データ!$A$3:$DE$365,$E7+19,FALSE)</f>
        <v>384</v>
      </c>
      <c r="K7" s="43">
        <f>VLOOKUP($A7&amp;K$55,決統データ!$A$3:$DE$365,$E7+19,FALSE)</f>
        <v>618</v>
      </c>
      <c r="L7" s="167">
        <f t="shared" si="0"/>
        <v>2862</v>
      </c>
    </row>
    <row r="8" spans="1:12" s="1" customFormat="1" ht="16.05" customHeight="1">
      <c r="A8" s="27" t="str">
        <f t="shared" si="1"/>
        <v>1742101</v>
      </c>
      <c r="B8" s="28" t="s">
        <v>202</v>
      </c>
      <c r="C8" s="29">
        <v>21</v>
      </c>
      <c r="D8" s="28" t="s">
        <v>782</v>
      </c>
      <c r="E8" s="24">
        <v>6</v>
      </c>
      <c r="F8" s="527"/>
      <c r="G8" s="679"/>
      <c r="H8" s="60" t="s">
        <v>791</v>
      </c>
      <c r="I8" s="43">
        <f>VLOOKUP($A8&amp;I$55,決統データ!$A$3:$DE$365,$E8+19,FALSE)</f>
        <v>11131</v>
      </c>
      <c r="J8" s="43">
        <f>VLOOKUP($A8&amp;J$55,決統データ!$A$3:$DE$365,$E8+19,FALSE)</f>
        <v>2414</v>
      </c>
      <c r="K8" s="43">
        <f>VLOOKUP($A8&amp;K$55,決統データ!$A$3:$DE$365,$E8+19,FALSE)</f>
        <v>3912</v>
      </c>
      <c r="L8" s="167">
        <f t="shared" si="0"/>
        <v>17457</v>
      </c>
    </row>
    <row r="9" spans="1:12" s="1" customFormat="1" ht="16.05" customHeight="1">
      <c r="A9" s="27" t="str">
        <f t="shared" si="1"/>
        <v>1742101</v>
      </c>
      <c r="B9" s="28" t="s">
        <v>202</v>
      </c>
      <c r="C9" s="29">
        <v>21</v>
      </c>
      <c r="D9" s="28" t="s">
        <v>782</v>
      </c>
      <c r="E9" s="24">
        <v>7</v>
      </c>
      <c r="F9" s="527"/>
      <c r="G9" s="487" t="s">
        <v>1177</v>
      </c>
      <c r="H9" s="487"/>
      <c r="I9" s="43">
        <f>VLOOKUP($A9&amp;I$55,決統データ!$A$3:$DE$365,$E9+19,FALSE)</f>
        <v>22587</v>
      </c>
      <c r="J9" s="43">
        <f>VLOOKUP($A9&amp;J$55,決統データ!$A$3:$DE$365,$E9+19,FALSE)</f>
        <v>28849</v>
      </c>
      <c r="K9" s="43">
        <f>VLOOKUP($A9&amp;K$55,決統データ!$A$3:$DE$365,$E9+19,FALSE)</f>
        <v>78883</v>
      </c>
      <c r="L9" s="167">
        <f t="shared" si="0"/>
        <v>130319</v>
      </c>
    </row>
    <row r="10" spans="1:12" s="1" customFormat="1" ht="16.05" customHeight="1">
      <c r="A10" s="27" t="str">
        <f t="shared" si="1"/>
        <v>1742101</v>
      </c>
      <c r="B10" s="28" t="s">
        <v>202</v>
      </c>
      <c r="C10" s="29">
        <v>21</v>
      </c>
      <c r="D10" s="28" t="s">
        <v>782</v>
      </c>
      <c r="E10" s="24">
        <v>8</v>
      </c>
      <c r="F10" s="527"/>
      <c r="G10" s="679" t="s">
        <v>644</v>
      </c>
      <c r="H10" s="60" t="s">
        <v>1445</v>
      </c>
      <c r="I10" s="43">
        <f>VLOOKUP($A10&amp;I$55,決統データ!$A$3:$DE$365,$E10+19,FALSE)</f>
        <v>22587</v>
      </c>
      <c r="J10" s="43">
        <f>VLOOKUP($A10&amp;J$55,決統データ!$A$3:$DE$365,$E10+19,FALSE)</f>
        <v>28849</v>
      </c>
      <c r="K10" s="43">
        <f>VLOOKUP($A10&amp;K$55,決統データ!$A$3:$DE$365,$E10+19,FALSE)</f>
        <v>78883</v>
      </c>
      <c r="L10" s="167">
        <f t="shared" si="0"/>
        <v>130319</v>
      </c>
    </row>
    <row r="11" spans="1:12" s="1" customFormat="1" ht="16.05" customHeight="1">
      <c r="A11" s="27" t="str">
        <f t="shared" si="1"/>
        <v>1742101</v>
      </c>
      <c r="B11" s="28" t="s">
        <v>202</v>
      </c>
      <c r="C11" s="29">
        <v>21</v>
      </c>
      <c r="D11" s="28" t="s">
        <v>782</v>
      </c>
      <c r="E11" s="24">
        <v>9</v>
      </c>
      <c r="F11" s="527"/>
      <c r="G11" s="679"/>
      <c r="H11" s="60" t="s">
        <v>1444</v>
      </c>
      <c r="I11" s="43">
        <f>VLOOKUP($A11&amp;I$55,決統データ!$A$3:$DE$365,$E11+19,FALSE)</f>
        <v>0</v>
      </c>
      <c r="J11" s="43">
        <f>VLOOKUP($A11&amp;J$55,決統データ!$A$3:$DE$365,$E11+19,FALSE)</f>
        <v>0</v>
      </c>
      <c r="K11" s="43">
        <f>VLOOKUP($A11&amp;K$55,決統データ!$A$3:$DE$365,$E11+19,FALSE)</f>
        <v>0</v>
      </c>
      <c r="L11" s="167">
        <f t="shared" si="0"/>
        <v>0</v>
      </c>
    </row>
    <row r="12" spans="1:12" s="1" customFormat="1" ht="15.75" customHeight="1">
      <c r="A12" s="27" t="str">
        <f t="shared" si="1"/>
        <v>1742101</v>
      </c>
      <c r="B12" s="28" t="s">
        <v>202</v>
      </c>
      <c r="C12" s="29">
        <v>21</v>
      </c>
      <c r="D12" s="28" t="s">
        <v>782</v>
      </c>
      <c r="E12" s="24">
        <v>10</v>
      </c>
      <c r="F12" s="527"/>
      <c r="G12" s="679"/>
      <c r="H12" s="60" t="s">
        <v>1174</v>
      </c>
      <c r="I12" s="43">
        <f>VLOOKUP($A12&amp;I$55,決統データ!$A$3:$DE$365,$E12+19,FALSE)</f>
        <v>0</v>
      </c>
      <c r="J12" s="43">
        <f>VLOOKUP($A12&amp;J$55,決統データ!$A$3:$DE$365,$E12+19,FALSE)</f>
        <v>0</v>
      </c>
      <c r="K12" s="43">
        <f>VLOOKUP($A12&amp;K$55,決統データ!$A$3:$DE$365,$E12+19,FALSE)</f>
        <v>0</v>
      </c>
      <c r="L12" s="167">
        <f t="shared" si="0"/>
        <v>0</v>
      </c>
    </row>
    <row r="13" spans="1:12" s="1" customFormat="1" ht="16.05" customHeight="1">
      <c r="A13" s="27" t="str">
        <f t="shared" si="1"/>
        <v>1742101</v>
      </c>
      <c r="B13" s="28" t="s">
        <v>202</v>
      </c>
      <c r="C13" s="29">
        <v>21</v>
      </c>
      <c r="D13" s="28" t="s">
        <v>782</v>
      </c>
      <c r="E13" s="24">
        <v>12</v>
      </c>
      <c r="F13" s="527"/>
      <c r="G13" s="487" t="s">
        <v>1309</v>
      </c>
      <c r="H13" s="487"/>
      <c r="I13" s="43">
        <f>VLOOKUP($A13&amp;I$55,決統データ!$A$3:$DE$365,$E13+19,FALSE)</f>
        <v>5900</v>
      </c>
      <c r="J13" s="43">
        <f>VLOOKUP($A13&amp;J$55,決統データ!$A$3:$DE$365,$E13+19,FALSE)</f>
        <v>26370</v>
      </c>
      <c r="K13" s="43">
        <f>VLOOKUP($A13&amp;K$55,決統データ!$A$3:$DE$365,$E13+19,FALSE)</f>
        <v>0</v>
      </c>
      <c r="L13" s="167">
        <f t="shared" si="0"/>
        <v>32270</v>
      </c>
    </row>
    <row r="14" spans="1:12" s="1" customFormat="1" ht="16.05" customHeight="1">
      <c r="A14" s="27" t="str">
        <f t="shared" si="1"/>
        <v>1742101</v>
      </c>
      <c r="B14" s="28" t="s">
        <v>202</v>
      </c>
      <c r="C14" s="29">
        <v>21</v>
      </c>
      <c r="D14" s="28" t="s">
        <v>782</v>
      </c>
      <c r="E14" s="24">
        <v>13</v>
      </c>
      <c r="F14" s="527"/>
      <c r="G14" s="487" t="s">
        <v>1173</v>
      </c>
      <c r="H14" s="487"/>
      <c r="I14" s="43">
        <f>VLOOKUP($A14&amp;I$55,決統データ!$A$3:$DE$365,$E14+19,FALSE)</f>
        <v>2265</v>
      </c>
      <c r="J14" s="43">
        <f>VLOOKUP($A14&amp;J$55,決統データ!$A$3:$DE$365,$E14+19,FALSE)</f>
        <v>427</v>
      </c>
      <c r="K14" s="43">
        <f>VLOOKUP($A14&amp;K$55,決統データ!$A$3:$DE$365,$E14+19,FALSE)</f>
        <v>2576</v>
      </c>
      <c r="L14" s="167">
        <f t="shared" si="0"/>
        <v>5268</v>
      </c>
    </row>
    <row r="15" spans="1:12" s="1" customFormat="1" ht="16.05" customHeight="1">
      <c r="A15" s="27" t="str">
        <f t="shared" si="1"/>
        <v>1742101</v>
      </c>
      <c r="B15" s="28" t="s">
        <v>202</v>
      </c>
      <c r="C15" s="29">
        <v>21</v>
      </c>
      <c r="D15" s="28" t="s">
        <v>782</v>
      </c>
      <c r="E15" s="24">
        <v>14</v>
      </c>
      <c r="F15" s="527"/>
      <c r="G15" s="487" t="s">
        <v>1172</v>
      </c>
      <c r="H15" s="487"/>
      <c r="I15" s="43">
        <f>VLOOKUP($A15&amp;I$55,決統データ!$A$3:$DE$365,$E15+19,FALSE)</f>
        <v>500</v>
      </c>
      <c r="J15" s="43">
        <f>VLOOKUP($A15&amp;J$55,決統データ!$A$3:$DE$365,$E15+19,FALSE)</f>
        <v>275</v>
      </c>
      <c r="K15" s="43">
        <f>VLOOKUP($A15&amp;K$55,決統データ!$A$3:$DE$365,$E15+19,FALSE)</f>
        <v>1511</v>
      </c>
      <c r="L15" s="167">
        <f t="shared" si="0"/>
        <v>2286</v>
      </c>
    </row>
    <row r="16" spans="1:12" s="1" customFormat="1" ht="16.05" customHeight="1">
      <c r="A16" s="27" t="str">
        <f t="shared" si="1"/>
        <v>1742101</v>
      </c>
      <c r="B16" s="28" t="s">
        <v>202</v>
      </c>
      <c r="C16" s="29">
        <v>21</v>
      </c>
      <c r="D16" s="28" t="s">
        <v>782</v>
      </c>
      <c r="E16" s="24">
        <v>15</v>
      </c>
      <c r="F16" s="527"/>
      <c r="G16" s="487" t="s">
        <v>1171</v>
      </c>
      <c r="H16" s="487"/>
      <c r="I16" s="43">
        <f>VLOOKUP($A16&amp;I$55,決統データ!$A$3:$DE$365,$E16+19,FALSE)</f>
        <v>1860</v>
      </c>
      <c r="J16" s="43">
        <f>VLOOKUP($A16&amp;J$55,決統データ!$A$3:$DE$365,$E16+19,FALSE)</f>
        <v>6908</v>
      </c>
      <c r="K16" s="43">
        <f>VLOOKUP($A16&amp;K$55,決統データ!$A$3:$DE$365,$E16+19,FALSE)</f>
        <v>2653</v>
      </c>
      <c r="L16" s="167">
        <f t="shared" si="0"/>
        <v>11421</v>
      </c>
    </row>
    <row r="17" spans="1:12" s="1" customFormat="1" ht="16.05" customHeight="1">
      <c r="A17" s="27" t="str">
        <f t="shared" si="1"/>
        <v>1742101</v>
      </c>
      <c r="B17" s="28" t="s">
        <v>202</v>
      </c>
      <c r="C17" s="29">
        <v>21</v>
      </c>
      <c r="D17" s="28" t="s">
        <v>782</v>
      </c>
      <c r="E17" s="24">
        <v>16</v>
      </c>
      <c r="F17" s="527"/>
      <c r="G17" s="487" t="s">
        <v>1168</v>
      </c>
      <c r="H17" s="487"/>
      <c r="I17" s="43">
        <f>VLOOKUP($A17&amp;I$55,決統データ!$A$3:$DE$365,$E17+19,FALSE)</f>
        <v>0</v>
      </c>
      <c r="J17" s="43">
        <f>VLOOKUP($A17&amp;J$55,決統データ!$A$3:$DE$365,$E17+19,FALSE)</f>
        <v>0</v>
      </c>
      <c r="K17" s="43">
        <f>VLOOKUP($A17&amp;K$55,決統データ!$A$3:$DE$365,$E17+19,FALSE)</f>
        <v>0</v>
      </c>
      <c r="L17" s="167">
        <f t="shared" si="0"/>
        <v>0</v>
      </c>
    </row>
    <row r="18" spans="1:12" s="1" customFormat="1" ht="16.05" customHeight="1">
      <c r="A18" s="27" t="str">
        <f t="shared" si="1"/>
        <v>1742101</v>
      </c>
      <c r="B18" s="28" t="s">
        <v>202</v>
      </c>
      <c r="C18" s="29">
        <v>21</v>
      </c>
      <c r="D18" s="28" t="s">
        <v>782</v>
      </c>
      <c r="E18" s="24">
        <v>17</v>
      </c>
      <c r="F18" s="527"/>
      <c r="G18" s="487" t="s">
        <v>1308</v>
      </c>
      <c r="H18" s="487"/>
      <c r="I18" s="43">
        <f>VLOOKUP($A18&amp;I$55,決統データ!$A$3:$DE$365,$E18+19,FALSE)</f>
        <v>0</v>
      </c>
      <c r="J18" s="43">
        <f>VLOOKUP($A18&amp;J$55,決統データ!$A$3:$DE$365,$E18+19,FALSE)</f>
        <v>1279</v>
      </c>
      <c r="K18" s="43">
        <f>VLOOKUP($A18&amp;K$55,決統データ!$A$3:$DE$365,$E18+19,FALSE)</f>
        <v>0</v>
      </c>
      <c r="L18" s="167">
        <f t="shared" si="0"/>
        <v>1279</v>
      </c>
    </row>
    <row r="19" spans="1:12" s="1" customFormat="1" ht="16.05" customHeight="1">
      <c r="A19" s="27" t="str">
        <f t="shared" si="1"/>
        <v>1742101</v>
      </c>
      <c r="B19" s="28" t="s">
        <v>202</v>
      </c>
      <c r="C19" s="29">
        <v>21</v>
      </c>
      <c r="D19" s="28" t="s">
        <v>782</v>
      </c>
      <c r="E19" s="24">
        <v>18</v>
      </c>
      <c r="F19" s="527"/>
      <c r="G19" s="487" t="s">
        <v>1307</v>
      </c>
      <c r="H19" s="487"/>
      <c r="I19" s="43">
        <f>VLOOKUP($A19&amp;I$55,決統データ!$A$3:$DE$365,$E19+19,FALSE)</f>
        <v>0</v>
      </c>
      <c r="J19" s="43">
        <f>VLOOKUP($A19&amp;J$55,決統データ!$A$3:$DE$365,$E19+19,FALSE)</f>
        <v>0</v>
      </c>
      <c r="K19" s="43">
        <f>VLOOKUP($A19&amp;K$55,決統データ!$A$3:$DE$365,$E19+19,FALSE)</f>
        <v>0</v>
      </c>
      <c r="L19" s="167">
        <f t="shared" si="0"/>
        <v>0</v>
      </c>
    </row>
    <row r="20" spans="1:12" s="1" customFormat="1" ht="16.05" customHeight="1">
      <c r="A20" s="27" t="str">
        <f t="shared" si="1"/>
        <v>1742101</v>
      </c>
      <c r="B20" s="28" t="s">
        <v>202</v>
      </c>
      <c r="C20" s="29">
        <v>21</v>
      </c>
      <c r="D20" s="28" t="s">
        <v>782</v>
      </c>
      <c r="E20" s="24">
        <v>19</v>
      </c>
      <c r="F20" s="527"/>
      <c r="G20" s="487" t="s">
        <v>1169</v>
      </c>
      <c r="H20" s="487"/>
      <c r="I20" s="43">
        <f>VLOOKUP($A20&amp;I$55,決統データ!$A$3:$DE$365,$E20+19,FALSE)</f>
        <v>34581</v>
      </c>
      <c r="J20" s="43">
        <f>VLOOKUP($A20&amp;J$55,決統データ!$A$3:$DE$365,$E20+19,FALSE)</f>
        <v>62555</v>
      </c>
      <c r="K20" s="43">
        <f>VLOOKUP($A20&amp;K$55,決統データ!$A$3:$DE$365,$E20+19,FALSE)</f>
        <v>18860</v>
      </c>
      <c r="L20" s="167">
        <f t="shared" si="0"/>
        <v>115996</v>
      </c>
    </row>
    <row r="21" spans="1:12" s="1" customFormat="1" ht="16.05" customHeight="1">
      <c r="A21" s="27" t="str">
        <f t="shared" si="1"/>
        <v>1742101</v>
      </c>
      <c r="B21" s="28" t="s">
        <v>202</v>
      </c>
      <c r="C21" s="29">
        <v>21</v>
      </c>
      <c r="D21" s="28" t="s">
        <v>782</v>
      </c>
      <c r="E21" s="24">
        <v>27</v>
      </c>
      <c r="F21" s="527"/>
      <c r="G21" s="676" t="s">
        <v>1306</v>
      </c>
      <c r="H21" s="677"/>
      <c r="I21" s="43">
        <f>VLOOKUP($A21&amp;I$55,決統データ!$A$3:$DE$365,$E21+19,FALSE)</f>
        <v>0</v>
      </c>
      <c r="J21" s="43">
        <f>VLOOKUP($A21&amp;J$55,決統データ!$A$3:$DE$365,$E21+19,FALSE)</f>
        <v>0</v>
      </c>
      <c r="K21" s="43">
        <f>VLOOKUP($A21&amp;K$55,決統データ!$A$3:$DE$365,$E21+19,FALSE)</f>
        <v>259298</v>
      </c>
      <c r="L21" s="167">
        <f t="shared" si="0"/>
        <v>259298</v>
      </c>
    </row>
    <row r="22" spans="1:12" s="1" customFormat="1" ht="16.05" customHeight="1">
      <c r="A22" s="27" t="str">
        <f t="shared" si="1"/>
        <v>1742101</v>
      </c>
      <c r="B22" s="28" t="s">
        <v>202</v>
      </c>
      <c r="C22" s="29">
        <v>21</v>
      </c>
      <c r="D22" s="28" t="s">
        <v>782</v>
      </c>
      <c r="E22" s="24">
        <v>28</v>
      </c>
      <c r="F22" s="527"/>
      <c r="G22" s="487" t="s">
        <v>731</v>
      </c>
      <c r="H22" s="487"/>
      <c r="I22" s="43">
        <f>VLOOKUP($A22&amp;I$55,決統データ!$A$3:$DE$365,$E22+19,FALSE)</f>
        <v>2915</v>
      </c>
      <c r="J22" s="43">
        <f>VLOOKUP($A22&amp;J$55,決統データ!$A$3:$DE$365,$E22+19,FALSE)</f>
        <v>9545</v>
      </c>
      <c r="K22" s="43">
        <f>VLOOKUP($A22&amp;K$55,決統データ!$A$3:$DE$365,$E22+19,FALSE)</f>
        <v>22174</v>
      </c>
      <c r="L22" s="167">
        <f t="shared" si="0"/>
        <v>34634</v>
      </c>
    </row>
    <row r="23" spans="1:12" s="1" customFormat="1" ht="16.05" customHeight="1">
      <c r="A23" s="27" t="str">
        <f t="shared" si="1"/>
        <v>1742101</v>
      </c>
      <c r="B23" s="28" t="s">
        <v>202</v>
      </c>
      <c r="C23" s="29">
        <v>21</v>
      </c>
      <c r="D23" s="28" t="s">
        <v>782</v>
      </c>
      <c r="E23" s="24">
        <v>29</v>
      </c>
      <c r="F23" s="527"/>
      <c r="G23" s="487" t="s">
        <v>1305</v>
      </c>
      <c r="H23" s="487"/>
      <c r="I23" s="43">
        <f>VLOOKUP($A23&amp;I$55,決統データ!$A$3:$DE$365,$E23+19,FALSE)</f>
        <v>81739</v>
      </c>
      <c r="J23" s="43">
        <f>VLOOKUP($A23&amp;J$55,決統データ!$A$3:$DE$365,$E23+19,FALSE)</f>
        <v>138622</v>
      </c>
      <c r="K23" s="43">
        <f>VLOOKUP($A23&amp;K$55,決統データ!$A$3:$DE$365,$E23+19,FALSE)</f>
        <v>389867</v>
      </c>
      <c r="L23" s="167">
        <f t="shared" si="0"/>
        <v>610228</v>
      </c>
    </row>
    <row r="24" spans="1:12" s="1" customFormat="1" ht="16.05" customHeight="1">
      <c r="A24" s="27" t="str">
        <f t="shared" si="1"/>
        <v>1742101</v>
      </c>
      <c r="B24" s="28" t="s">
        <v>202</v>
      </c>
      <c r="C24" s="29">
        <v>21</v>
      </c>
      <c r="D24" s="28" t="s">
        <v>782</v>
      </c>
      <c r="E24" s="24">
        <v>30</v>
      </c>
      <c r="F24" s="527"/>
      <c r="G24" s="487" t="s">
        <v>1304</v>
      </c>
      <c r="H24" s="487"/>
      <c r="I24" s="43">
        <f>VLOOKUP($A24&amp;I$55,決統データ!$A$3:$DE$365,$E24+19,FALSE)</f>
        <v>0</v>
      </c>
      <c r="J24" s="43">
        <f>VLOOKUP($A24&amp;J$55,決統データ!$A$3:$DE$365,$E24+19,FALSE)</f>
        <v>0</v>
      </c>
      <c r="K24" s="43">
        <f>VLOOKUP($A24&amp;K$55,決統データ!$A$3:$DE$365,$E24+19,FALSE)</f>
        <v>0</v>
      </c>
      <c r="L24" s="167">
        <f t="shared" si="0"/>
        <v>0</v>
      </c>
    </row>
    <row r="25" spans="1:12" s="1" customFormat="1" ht="16.05" customHeight="1">
      <c r="A25" s="27" t="str">
        <f t="shared" si="1"/>
        <v>1742101</v>
      </c>
      <c r="B25" s="28" t="s">
        <v>202</v>
      </c>
      <c r="C25" s="29">
        <v>21</v>
      </c>
      <c r="D25" s="28" t="s">
        <v>782</v>
      </c>
      <c r="E25" s="24">
        <v>31</v>
      </c>
      <c r="F25" s="527"/>
      <c r="G25" s="487" t="s">
        <v>1164</v>
      </c>
      <c r="H25" s="487"/>
      <c r="I25" s="43">
        <f>VLOOKUP($A25&amp;I$55,決統データ!$A$3:$DE$365,$E25+19,FALSE)</f>
        <v>0</v>
      </c>
      <c r="J25" s="43">
        <f>VLOOKUP($A25&amp;J$55,決統データ!$A$3:$DE$365,$E25+19,FALSE)</f>
        <v>0</v>
      </c>
      <c r="K25" s="43">
        <f>VLOOKUP($A25&amp;K$55,決統データ!$A$3:$DE$365,$E25+19,FALSE)</f>
        <v>0</v>
      </c>
      <c r="L25" s="167">
        <f t="shared" si="0"/>
        <v>0</v>
      </c>
    </row>
    <row r="26" spans="1:12" s="1" customFormat="1" ht="16.05" customHeight="1">
      <c r="A26" s="27" t="str">
        <f t="shared" si="1"/>
        <v>1742101</v>
      </c>
      <c r="B26" s="28" t="s">
        <v>202</v>
      </c>
      <c r="C26" s="29">
        <v>21</v>
      </c>
      <c r="D26" s="28" t="s">
        <v>782</v>
      </c>
      <c r="E26" s="24">
        <v>32</v>
      </c>
      <c r="F26" s="527"/>
      <c r="G26" s="487" t="s">
        <v>1163</v>
      </c>
      <c r="H26" s="487"/>
      <c r="I26" s="43">
        <f>VLOOKUP($A26&amp;I$55,決統データ!$A$3:$DE$365,$E26+19,FALSE)</f>
        <v>81739</v>
      </c>
      <c r="J26" s="43">
        <f>VLOOKUP($A26&amp;J$55,決統データ!$A$3:$DE$365,$E26+19,FALSE)</f>
        <v>138622</v>
      </c>
      <c r="K26" s="43">
        <f>VLOOKUP($A26&amp;K$55,決統データ!$A$3:$DE$365,$E26+19,FALSE)</f>
        <v>389867</v>
      </c>
      <c r="L26" s="167">
        <f t="shared" si="0"/>
        <v>610228</v>
      </c>
    </row>
    <row r="27" spans="1:12" s="1" customFormat="1" ht="17.100000000000001" customHeight="1">
      <c r="E27" s="24"/>
      <c r="F27" s="678" t="s">
        <v>1310</v>
      </c>
      <c r="G27" s="680" t="s">
        <v>854</v>
      </c>
      <c r="H27" s="95" t="s">
        <v>1182</v>
      </c>
      <c r="I27" s="166">
        <f>I3/I$26*100</f>
        <v>7.1214475342247878</v>
      </c>
      <c r="J27" s="166">
        <f t="shared" ref="I27:L42" si="2">J3/J$26*100</f>
        <v>1.0561094198612053</v>
      </c>
      <c r="K27" s="166">
        <f t="shared" si="2"/>
        <v>0.53582375528064696</v>
      </c>
      <c r="L27" s="166">
        <f t="shared" si="2"/>
        <v>1.5361471450015403</v>
      </c>
    </row>
    <row r="28" spans="1:12" s="1" customFormat="1" ht="17.100000000000001" customHeight="1">
      <c r="E28" s="24"/>
      <c r="F28" s="678"/>
      <c r="G28" s="679"/>
      <c r="H28" s="60" t="s">
        <v>1181</v>
      </c>
      <c r="I28" s="166">
        <f t="shared" si="2"/>
        <v>4.2207514160926847</v>
      </c>
      <c r="J28" s="166">
        <f t="shared" si="2"/>
        <v>0.40830459811573916</v>
      </c>
      <c r="K28" s="166">
        <f t="shared" si="2"/>
        <v>0.30907976309869778</v>
      </c>
      <c r="L28" s="166">
        <f t="shared" si="2"/>
        <v>0.85558184809612148</v>
      </c>
    </row>
    <row r="29" spans="1:12" s="1" customFormat="1" ht="17.100000000000001" customHeight="1">
      <c r="E29" s="24"/>
      <c r="F29" s="678"/>
      <c r="G29" s="679"/>
      <c r="H29" s="60" t="s">
        <v>1575</v>
      </c>
      <c r="I29" s="166">
        <f t="shared" si="2"/>
        <v>0</v>
      </c>
      <c r="J29" s="166">
        <f t="shared" si="2"/>
        <v>0</v>
      </c>
      <c r="K29" s="166">
        <f t="shared" si="2"/>
        <v>0</v>
      </c>
      <c r="L29" s="166">
        <f t="shared" si="2"/>
        <v>0</v>
      </c>
    </row>
    <row r="30" spans="1:12" s="1" customFormat="1" ht="17.100000000000001" customHeight="1">
      <c r="E30" s="24"/>
      <c r="F30" s="678"/>
      <c r="G30" s="679"/>
      <c r="H30" s="60" t="s">
        <v>1179</v>
      </c>
      <c r="I30" s="166">
        <f t="shared" si="2"/>
        <v>0</v>
      </c>
      <c r="J30" s="166">
        <f t="shared" si="2"/>
        <v>0</v>
      </c>
      <c r="K30" s="166">
        <f t="shared" si="2"/>
        <v>0</v>
      </c>
      <c r="L30" s="166">
        <f t="shared" si="2"/>
        <v>0</v>
      </c>
    </row>
    <row r="31" spans="1:12" s="1" customFormat="1" ht="17.100000000000001" customHeight="1">
      <c r="E31" s="24"/>
      <c r="F31" s="678"/>
      <c r="G31" s="679"/>
      <c r="H31" s="60" t="s">
        <v>1178</v>
      </c>
      <c r="I31" s="166">
        <f t="shared" si="2"/>
        <v>2.2755355460673607</v>
      </c>
      <c r="J31" s="166">
        <f t="shared" si="2"/>
        <v>0.27701230684884076</v>
      </c>
      <c r="K31" s="166">
        <f t="shared" si="2"/>
        <v>0.15851559634439438</v>
      </c>
      <c r="L31" s="166">
        <f t="shared" si="2"/>
        <v>0.46900502762901736</v>
      </c>
    </row>
    <row r="32" spans="1:12" s="1" customFormat="1" ht="17.100000000000001" customHeight="1">
      <c r="E32" s="24"/>
      <c r="F32" s="678"/>
      <c r="G32" s="679"/>
      <c r="H32" s="60" t="s">
        <v>791</v>
      </c>
      <c r="I32" s="166">
        <f t="shared" si="2"/>
        <v>13.617734496384834</v>
      </c>
      <c r="J32" s="166">
        <f t="shared" si="2"/>
        <v>1.7414263248257851</v>
      </c>
      <c r="K32" s="166">
        <f t="shared" si="2"/>
        <v>1.0034191147237392</v>
      </c>
      <c r="L32" s="166">
        <f t="shared" si="2"/>
        <v>2.8607340207266794</v>
      </c>
    </row>
    <row r="33" spans="5:12" s="1" customFormat="1" ht="17.100000000000001" customHeight="1">
      <c r="E33" s="24"/>
      <c r="F33" s="678"/>
      <c r="G33" s="487" t="s">
        <v>1177</v>
      </c>
      <c r="H33" s="487"/>
      <c r="I33" s="166">
        <f t="shared" si="2"/>
        <v>27.633076010227676</v>
      </c>
      <c r="J33" s="166">
        <f t="shared" si="2"/>
        <v>20.811270938234912</v>
      </c>
      <c r="K33" s="166">
        <f t="shared" si="2"/>
        <v>20.233310334036993</v>
      </c>
      <c r="L33" s="166">
        <f t="shared" si="2"/>
        <v>21.355788328296967</v>
      </c>
    </row>
    <row r="34" spans="5:12" s="1" customFormat="1" ht="17.100000000000001" customHeight="1">
      <c r="E34" s="24"/>
      <c r="F34" s="678"/>
      <c r="G34" s="679" t="s">
        <v>644</v>
      </c>
      <c r="H34" s="435" t="s">
        <v>1445</v>
      </c>
      <c r="I34" s="166">
        <f t="shared" si="2"/>
        <v>27.633076010227676</v>
      </c>
      <c r="J34" s="166">
        <f t="shared" si="2"/>
        <v>20.811270938234912</v>
      </c>
      <c r="K34" s="166">
        <f t="shared" si="2"/>
        <v>20.233310334036993</v>
      </c>
      <c r="L34" s="166">
        <f t="shared" si="2"/>
        <v>21.355788328296967</v>
      </c>
    </row>
    <row r="35" spans="5:12" s="1" customFormat="1" ht="17.100000000000001" customHeight="1">
      <c r="E35" s="24"/>
      <c r="F35" s="678"/>
      <c r="G35" s="679"/>
      <c r="H35" s="435" t="s">
        <v>1444</v>
      </c>
      <c r="I35" s="166">
        <f t="shared" si="2"/>
        <v>0</v>
      </c>
      <c r="J35" s="166">
        <f t="shared" si="2"/>
        <v>0</v>
      </c>
      <c r="K35" s="166">
        <f t="shared" si="2"/>
        <v>0</v>
      </c>
      <c r="L35" s="166">
        <f t="shared" si="2"/>
        <v>0</v>
      </c>
    </row>
    <row r="36" spans="5:12" s="1" customFormat="1" ht="17.100000000000001" customHeight="1">
      <c r="E36" s="24"/>
      <c r="F36" s="678"/>
      <c r="G36" s="679"/>
      <c r="H36" s="60" t="s">
        <v>1174</v>
      </c>
      <c r="I36" s="166">
        <f t="shared" si="2"/>
        <v>0</v>
      </c>
      <c r="J36" s="166">
        <f t="shared" si="2"/>
        <v>0</v>
      </c>
      <c r="K36" s="166">
        <f t="shared" si="2"/>
        <v>0</v>
      </c>
      <c r="L36" s="166">
        <f t="shared" si="2"/>
        <v>0</v>
      </c>
    </row>
    <row r="37" spans="5:12" s="1" customFormat="1" ht="17.100000000000001" customHeight="1">
      <c r="E37" s="24"/>
      <c r="F37" s="678"/>
      <c r="G37" s="487" t="s">
        <v>1309</v>
      </c>
      <c r="H37" s="487"/>
      <c r="I37" s="166">
        <f t="shared" si="2"/>
        <v>7.218096624622274</v>
      </c>
      <c r="J37" s="166">
        <f t="shared" si="2"/>
        <v>19.022954509385233</v>
      </c>
      <c r="K37" s="166">
        <f t="shared" si="2"/>
        <v>0</v>
      </c>
      <c r="L37" s="166">
        <f t="shared" si="2"/>
        <v>5.2881873660336796</v>
      </c>
    </row>
    <row r="38" spans="5:12" s="1" customFormat="1" ht="17.100000000000001" customHeight="1">
      <c r="E38" s="24"/>
      <c r="F38" s="678"/>
      <c r="G38" s="487" t="s">
        <v>1173</v>
      </c>
      <c r="H38" s="487"/>
      <c r="I38" s="166">
        <f t="shared" si="2"/>
        <v>2.7710150601304151</v>
      </c>
      <c r="J38" s="166">
        <f t="shared" si="2"/>
        <v>0.30803191412618486</v>
      </c>
      <c r="K38" s="166">
        <f t="shared" si="2"/>
        <v>0.66073814916368911</v>
      </c>
      <c r="L38" s="166">
        <f t="shared" si="2"/>
        <v>0.86328388733391459</v>
      </c>
    </row>
    <row r="39" spans="5:12" s="1" customFormat="1" ht="17.100000000000001" customHeight="1">
      <c r="E39" s="24"/>
      <c r="F39" s="678"/>
      <c r="G39" s="487" t="s">
        <v>1172</v>
      </c>
      <c r="H39" s="487"/>
      <c r="I39" s="166">
        <f t="shared" si="2"/>
        <v>0.61170310378154857</v>
      </c>
      <c r="J39" s="166">
        <f t="shared" si="2"/>
        <v>0.1983812093318521</v>
      </c>
      <c r="K39" s="166">
        <f t="shared" si="2"/>
        <v>0.38756806808475713</v>
      </c>
      <c r="L39" s="166">
        <f t="shared" si="2"/>
        <v>0.37461407867223401</v>
      </c>
    </row>
    <row r="40" spans="5:12" s="1" customFormat="1" ht="17.100000000000001" customHeight="1">
      <c r="E40" s="24"/>
      <c r="F40" s="678"/>
      <c r="G40" s="487" t="s">
        <v>1171</v>
      </c>
      <c r="H40" s="487"/>
      <c r="I40" s="166">
        <f t="shared" si="2"/>
        <v>2.2755355460673607</v>
      </c>
      <c r="J40" s="166">
        <f t="shared" si="2"/>
        <v>4.9833359784161244</v>
      </c>
      <c r="K40" s="166">
        <f t="shared" si="2"/>
        <v>0.68048847427456027</v>
      </c>
      <c r="L40" s="166">
        <f t="shared" si="2"/>
        <v>1.8715955347837203</v>
      </c>
    </row>
    <row r="41" spans="5:12" s="1" customFormat="1" ht="17.100000000000001" customHeight="1">
      <c r="E41" s="24"/>
      <c r="F41" s="678"/>
      <c r="G41" s="487" t="s">
        <v>1168</v>
      </c>
      <c r="H41" s="487"/>
      <c r="I41" s="166">
        <f t="shared" si="2"/>
        <v>0</v>
      </c>
      <c r="J41" s="166">
        <f t="shared" si="2"/>
        <v>0</v>
      </c>
      <c r="K41" s="166">
        <f t="shared" si="2"/>
        <v>0</v>
      </c>
      <c r="L41" s="166">
        <f t="shared" si="2"/>
        <v>0</v>
      </c>
    </row>
    <row r="42" spans="5:12" s="1" customFormat="1" ht="17.100000000000001" customHeight="1">
      <c r="E42" s="24"/>
      <c r="F42" s="678"/>
      <c r="G42" s="487" t="s">
        <v>1308</v>
      </c>
      <c r="H42" s="487"/>
      <c r="I42" s="166">
        <f t="shared" si="2"/>
        <v>0</v>
      </c>
      <c r="J42" s="166">
        <f t="shared" si="2"/>
        <v>0.92265296994705026</v>
      </c>
      <c r="K42" s="166">
        <f t="shared" si="2"/>
        <v>0</v>
      </c>
      <c r="L42" s="166">
        <f t="shared" si="2"/>
        <v>0.20959379117313526</v>
      </c>
    </row>
    <row r="43" spans="5:12" s="1" customFormat="1" ht="17.100000000000001" customHeight="1">
      <c r="E43" s="24"/>
      <c r="F43" s="678"/>
      <c r="G43" s="487" t="s">
        <v>1307</v>
      </c>
      <c r="H43" s="487"/>
      <c r="I43" s="166">
        <f t="shared" ref="I43:L50" si="3">I19/I$26*100</f>
        <v>0</v>
      </c>
      <c r="J43" s="166">
        <f t="shared" si="3"/>
        <v>0</v>
      </c>
      <c r="K43" s="166">
        <f t="shared" si="3"/>
        <v>0</v>
      </c>
      <c r="L43" s="166">
        <f t="shared" si="3"/>
        <v>0</v>
      </c>
    </row>
    <row r="44" spans="5:12" s="1" customFormat="1" ht="17.100000000000001" customHeight="1">
      <c r="E44" s="24"/>
      <c r="F44" s="678"/>
      <c r="G44" s="487" t="s">
        <v>1169</v>
      </c>
      <c r="H44" s="487"/>
      <c r="I44" s="166">
        <f t="shared" si="3"/>
        <v>42.306610063739463</v>
      </c>
      <c r="J44" s="166">
        <f t="shared" si="3"/>
        <v>45.126314726378212</v>
      </c>
      <c r="K44" s="166">
        <f t="shared" si="3"/>
        <v>4.8375471635198668</v>
      </c>
      <c r="L44" s="166">
        <f t="shared" si="3"/>
        <v>19.008632838873339</v>
      </c>
    </row>
    <row r="45" spans="5:12" s="1" customFormat="1" ht="17.100000000000001" customHeight="1">
      <c r="E45" s="24"/>
      <c r="F45" s="678"/>
      <c r="G45" s="676" t="s">
        <v>1306</v>
      </c>
      <c r="H45" s="677"/>
      <c r="I45" s="166">
        <f t="shared" si="3"/>
        <v>0</v>
      </c>
      <c r="J45" s="166">
        <f t="shared" si="3"/>
        <v>0</v>
      </c>
      <c r="K45" s="166">
        <f t="shared" si="3"/>
        <v>66.509348059722925</v>
      </c>
      <c r="L45" s="166">
        <f t="shared" si="3"/>
        <v>42.491986601729195</v>
      </c>
    </row>
    <row r="46" spans="5:12" s="1" customFormat="1" ht="17.100000000000001" customHeight="1">
      <c r="E46" s="24"/>
      <c r="F46" s="678"/>
      <c r="G46" s="487" t="s">
        <v>731</v>
      </c>
      <c r="H46" s="487"/>
      <c r="I46" s="166">
        <f t="shared" si="3"/>
        <v>3.5662290950464284</v>
      </c>
      <c r="J46" s="166">
        <f t="shared" si="3"/>
        <v>6.8856314293546479</v>
      </c>
      <c r="K46" s="166">
        <f t="shared" si="3"/>
        <v>5.6875806364734638</v>
      </c>
      <c r="L46" s="166">
        <f t="shared" si="3"/>
        <v>5.6755835523771436</v>
      </c>
    </row>
    <row r="47" spans="5:12" s="1" customFormat="1" ht="17.100000000000001" customHeight="1">
      <c r="E47" s="24"/>
      <c r="F47" s="678"/>
      <c r="G47" s="487" t="s">
        <v>1305</v>
      </c>
      <c r="H47" s="487"/>
      <c r="I47" s="166">
        <f t="shared" si="3"/>
        <v>100</v>
      </c>
      <c r="J47" s="166">
        <f t="shared" si="3"/>
        <v>100</v>
      </c>
      <c r="K47" s="166">
        <f t="shared" si="3"/>
        <v>100</v>
      </c>
      <c r="L47" s="166">
        <f t="shared" si="3"/>
        <v>100</v>
      </c>
    </row>
    <row r="48" spans="5:12" s="1" customFormat="1" ht="17.100000000000001" customHeight="1">
      <c r="E48" s="24"/>
      <c r="F48" s="678"/>
      <c r="G48" s="487" t="s">
        <v>1304</v>
      </c>
      <c r="H48" s="487"/>
      <c r="I48" s="166">
        <f t="shared" si="3"/>
        <v>0</v>
      </c>
      <c r="J48" s="166">
        <f t="shared" si="3"/>
        <v>0</v>
      </c>
      <c r="K48" s="166">
        <f t="shared" si="3"/>
        <v>0</v>
      </c>
      <c r="L48" s="166">
        <f t="shared" si="3"/>
        <v>0</v>
      </c>
    </row>
    <row r="49" spans="5:12" s="1" customFormat="1" ht="17.100000000000001" customHeight="1">
      <c r="E49" s="24"/>
      <c r="F49" s="678"/>
      <c r="G49" s="487" t="s">
        <v>1164</v>
      </c>
      <c r="H49" s="487"/>
      <c r="I49" s="166">
        <f t="shared" si="3"/>
        <v>0</v>
      </c>
      <c r="J49" s="166">
        <f t="shared" si="3"/>
        <v>0</v>
      </c>
      <c r="K49" s="166">
        <f t="shared" si="3"/>
        <v>0</v>
      </c>
      <c r="L49" s="166">
        <f t="shared" si="3"/>
        <v>0</v>
      </c>
    </row>
    <row r="50" spans="5:12" s="1" customFormat="1" ht="17.100000000000001" customHeight="1">
      <c r="E50" s="24"/>
      <c r="F50" s="678"/>
      <c r="G50" s="487" t="s">
        <v>1163</v>
      </c>
      <c r="H50" s="487"/>
      <c r="I50" s="166">
        <f t="shared" si="3"/>
        <v>100</v>
      </c>
      <c r="J50" s="166">
        <f t="shared" si="3"/>
        <v>100</v>
      </c>
      <c r="K50" s="166">
        <f t="shared" si="3"/>
        <v>100</v>
      </c>
      <c r="L50" s="166">
        <f t="shared" si="3"/>
        <v>100</v>
      </c>
    </row>
    <row r="55" spans="5:12">
      <c r="I55" s="229" t="str">
        <f t="shared" ref="I55:K55" si="4">+I56&amp;I58</f>
        <v>263656000</v>
      </c>
      <c r="J55" s="229" t="str">
        <f t="shared" si="4"/>
        <v>264075000</v>
      </c>
      <c r="K55" s="229" t="str">
        <f t="shared" si="4"/>
        <v>264652000</v>
      </c>
    </row>
    <row r="56" spans="5:12">
      <c r="I56" s="229" t="s">
        <v>589</v>
      </c>
      <c r="J56" s="229" t="s">
        <v>591</v>
      </c>
      <c r="K56" s="229" t="s">
        <v>594</v>
      </c>
    </row>
    <row r="57" spans="5:12">
      <c r="I57" s="229" t="s">
        <v>476</v>
      </c>
      <c r="J57" s="229" t="s">
        <v>592</v>
      </c>
      <c r="K57" s="229" t="s">
        <v>595</v>
      </c>
    </row>
    <row r="58" spans="5:12">
      <c r="I58" s="229" t="s">
        <v>562</v>
      </c>
      <c r="J58" s="229" t="s">
        <v>562</v>
      </c>
      <c r="K58" s="229" t="s">
        <v>562</v>
      </c>
    </row>
  </sheetData>
  <customSheetViews>
    <customSheetView guid="{247A5D4D-80F1-4466-92F7-7A3BC78E450F}" showPageBreaks="1" printArea="1">
      <selection activeCell="C43" sqref="C43"/>
      <pageMargins left="0.78740157480314965" right="0.78740157480314965" top="0.78740157480314965" bottom="0.78740157480314965" header="0.51181102362204722" footer="0.51181102362204722"/>
      <pageSetup paperSize="9" scale="60" orientation="landscape" blackAndWhite="1" horizontalDpi="300" verticalDpi="300"/>
      <headerFooter alignWithMargins="0"/>
    </customSheetView>
  </customSheetViews>
  <mergeCells count="37">
    <mergeCell ref="F2:H2"/>
    <mergeCell ref="F3:F26"/>
    <mergeCell ref="G3:G8"/>
    <mergeCell ref="G9:H9"/>
    <mergeCell ref="G10:G12"/>
    <mergeCell ref="G13:H13"/>
    <mergeCell ref="G14:H14"/>
    <mergeCell ref="G15:H15"/>
    <mergeCell ref="G24:H24"/>
    <mergeCell ref="G25:H25"/>
    <mergeCell ref="G18:H18"/>
    <mergeCell ref="G19:H19"/>
    <mergeCell ref="G16:H16"/>
    <mergeCell ref="G17:H17"/>
    <mergeCell ref="G22:H22"/>
    <mergeCell ref="G23:H23"/>
    <mergeCell ref="G44:H44"/>
    <mergeCell ref="G20:H20"/>
    <mergeCell ref="G21:H21"/>
    <mergeCell ref="G45:H45"/>
    <mergeCell ref="G26:H26"/>
    <mergeCell ref="G47:H47"/>
    <mergeCell ref="G48:H48"/>
    <mergeCell ref="G49:H49"/>
    <mergeCell ref="F27:F50"/>
    <mergeCell ref="G27:G32"/>
    <mergeCell ref="G33:H33"/>
    <mergeCell ref="G34:G36"/>
    <mergeCell ref="G37:H37"/>
    <mergeCell ref="G38:H38"/>
    <mergeCell ref="G39:H39"/>
    <mergeCell ref="G40:H40"/>
    <mergeCell ref="G50:H50"/>
    <mergeCell ref="G46:H46"/>
    <mergeCell ref="G41:H41"/>
    <mergeCell ref="G42:H42"/>
    <mergeCell ref="G43:H43"/>
  </mergeCells>
  <phoneticPr fontId="3"/>
  <pageMargins left="0.78740157480314965" right="0.78740157480314965" top="0.78740157480314965" bottom="0.78740157480314965" header="0.51181102362204722" footer="0.51181102362204722"/>
  <pageSetup paperSize="9" scale="60" orientation="landscape"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M86"/>
  <sheetViews>
    <sheetView view="pageBreakPreview" zoomScale="85" zoomScaleNormal="100" zoomScaleSheetLayoutView="85" workbookViewId="0">
      <pane ySplit="2" topLeftCell="A3" activePane="bottomLeft" state="frozen"/>
      <selection pane="bottomLeft"/>
    </sheetView>
  </sheetViews>
  <sheetFormatPr defaultColWidth="9" defaultRowHeight="14.4"/>
  <cols>
    <col min="1" max="1" width="9.69921875" style="9" customWidth="1"/>
    <col min="2" max="2" width="4.296875" style="9" customWidth="1"/>
    <col min="3" max="4" width="3.296875" style="9" customWidth="1"/>
    <col min="5" max="5" width="6.296875" style="38" customWidth="1"/>
    <col min="6" max="7" width="4.296875" style="9" customWidth="1"/>
    <col min="8" max="8" width="4" style="9" customWidth="1"/>
    <col min="9" max="9" width="24.59765625" style="9" customWidth="1"/>
    <col min="10" max="12" width="10.296875" style="9" customWidth="1"/>
    <col min="13" max="13" width="10.5" style="9" bestFit="1" customWidth="1"/>
    <col min="14" max="16384" width="9" style="9"/>
  </cols>
  <sheetData>
    <row r="1" spans="1:13">
      <c r="F1" s="1" t="s">
        <v>1332</v>
      </c>
      <c r="M1" s="224" t="s">
        <v>529</v>
      </c>
    </row>
    <row r="2" spans="1:13" s="227" customFormat="1" ht="29.25" customHeight="1">
      <c r="A2" s="26"/>
      <c r="B2" s="67" t="s">
        <v>778</v>
      </c>
      <c r="C2" s="26" t="s">
        <v>779</v>
      </c>
      <c r="D2" s="26" t="s">
        <v>780</v>
      </c>
      <c r="E2" s="30" t="s">
        <v>781</v>
      </c>
      <c r="F2" s="681"/>
      <c r="G2" s="682"/>
      <c r="H2" s="682"/>
      <c r="I2" s="683"/>
      <c r="J2" s="165" t="s">
        <v>476</v>
      </c>
      <c r="K2" s="165" t="s">
        <v>179</v>
      </c>
      <c r="L2" s="165" t="s">
        <v>1311</v>
      </c>
      <c r="M2" s="11" t="s">
        <v>605</v>
      </c>
    </row>
    <row r="3" spans="1:13" s="1" customFormat="1" ht="17.25" customHeight="1">
      <c r="A3" s="27" t="str">
        <f>+B3&amp;C3&amp;D3</f>
        <v>1743201</v>
      </c>
      <c r="B3" s="28" t="s">
        <v>202</v>
      </c>
      <c r="C3" s="29">
        <v>32</v>
      </c>
      <c r="D3" s="28" t="s">
        <v>782</v>
      </c>
      <c r="E3" s="24">
        <v>1</v>
      </c>
      <c r="F3" s="621" t="s">
        <v>1330</v>
      </c>
      <c r="G3" s="621" t="s">
        <v>1329</v>
      </c>
      <c r="H3" s="176" t="s">
        <v>854</v>
      </c>
      <c r="I3" s="192"/>
      <c r="J3" s="43">
        <f>VLOOKUP($A3&amp;J$82,決統データ!$A$3:$DE$365,$E3+19,FALSE)</f>
        <v>3527</v>
      </c>
      <c r="K3" s="43">
        <f>VLOOKUP($A3&amp;K$82,決統データ!$A$3:$DE$365,$E3+19,FALSE)</f>
        <v>0</v>
      </c>
      <c r="L3" s="43">
        <f>VLOOKUP($A3&amp;L$82,決統データ!$A$3:$DE$365,$E3+19,FALSE)</f>
        <v>0</v>
      </c>
      <c r="M3" s="275">
        <f t="shared" ref="M3:M34" si="0">SUM(J3:L3)</f>
        <v>3527</v>
      </c>
    </row>
    <row r="4" spans="1:13" s="1" customFormat="1" ht="17.25" customHeight="1">
      <c r="A4" s="27" t="str">
        <f t="shared" ref="A4:A75" si="1">+B4&amp;C4&amp;D4</f>
        <v>1743201</v>
      </c>
      <c r="B4" s="28" t="s">
        <v>202</v>
      </c>
      <c r="C4" s="29">
        <v>32</v>
      </c>
      <c r="D4" s="28" t="s">
        <v>782</v>
      </c>
      <c r="E4" s="24">
        <v>2</v>
      </c>
      <c r="F4" s="622"/>
      <c r="G4" s="622"/>
      <c r="H4" s="176" t="s">
        <v>1171</v>
      </c>
      <c r="I4" s="192"/>
      <c r="J4" s="43">
        <f>VLOOKUP($A4&amp;J$82,決統データ!$A$3:$DE$365,$E4+19,FALSE)</f>
        <v>294</v>
      </c>
      <c r="K4" s="43">
        <f>VLOOKUP($A4&amp;K$82,決統データ!$A$3:$DE$365,$E4+19,FALSE)</f>
        <v>0</v>
      </c>
      <c r="L4" s="43">
        <f>VLOOKUP($A4&amp;L$82,決統データ!$A$3:$DE$365,$E4+19,FALSE)</f>
        <v>2653</v>
      </c>
      <c r="M4" s="275">
        <f t="shared" si="0"/>
        <v>2947</v>
      </c>
    </row>
    <row r="5" spans="1:13" s="1" customFormat="1" ht="17.25" customHeight="1">
      <c r="A5" s="27" t="str">
        <f t="shared" si="1"/>
        <v>1743201</v>
      </c>
      <c r="B5" s="28" t="s">
        <v>202</v>
      </c>
      <c r="C5" s="29">
        <v>32</v>
      </c>
      <c r="D5" s="28" t="s">
        <v>782</v>
      </c>
      <c r="E5" s="24">
        <v>3</v>
      </c>
      <c r="F5" s="622"/>
      <c r="G5" s="622"/>
      <c r="H5" s="176" t="s">
        <v>1168</v>
      </c>
      <c r="I5" s="192"/>
      <c r="J5" s="43">
        <f>VLOOKUP($A5&amp;J$82,決統データ!$A$3:$DE$365,$E5+19,FALSE)</f>
        <v>0</v>
      </c>
      <c r="K5" s="43">
        <f>VLOOKUP($A5&amp;K$82,決統データ!$A$3:$DE$365,$E5+19,FALSE)</f>
        <v>0</v>
      </c>
      <c r="L5" s="43">
        <f>VLOOKUP($A5&amp;L$82,決統データ!$A$3:$DE$365,$E5+19,FALSE)</f>
        <v>0</v>
      </c>
      <c r="M5" s="275">
        <f t="shared" si="0"/>
        <v>0</v>
      </c>
    </row>
    <row r="6" spans="1:13" s="1" customFormat="1" ht="17.25" customHeight="1">
      <c r="A6" s="27" t="str">
        <f t="shared" si="1"/>
        <v>1743201</v>
      </c>
      <c r="B6" s="28" t="s">
        <v>202</v>
      </c>
      <c r="C6" s="29">
        <v>32</v>
      </c>
      <c r="D6" s="28" t="s">
        <v>782</v>
      </c>
      <c r="E6" s="24">
        <v>4</v>
      </c>
      <c r="F6" s="622"/>
      <c r="G6" s="622"/>
      <c r="H6" s="176" t="s">
        <v>1328</v>
      </c>
      <c r="I6" s="192"/>
      <c r="J6" s="43">
        <f>VLOOKUP($A6&amp;J$82,決統データ!$A$3:$DE$365,$E6+19,FALSE)</f>
        <v>0</v>
      </c>
      <c r="K6" s="43">
        <f>VLOOKUP($A6&amp;K$82,決統データ!$A$3:$DE$365,$E6+19,FALSE)</f>
        <v>0</v>
      </c>
      <c r="L6" s="43">
        <f>VLOOKUP($A6&amp;L$82,決統データ!$A$3:$DE$365,$E6+19,FALSE)</f>
        <v>0</v>
      </c>
      <c r="M6" s="275">
        <f t="shared" si="0"/>
        <v>0</v>
      </c>
    </row>
    <row r="7" spans="1:13" s="1" customFormat="1" ht="17.25" customHeight="1">
      <c r="A7" s="27" t="str">
        <f t="shared" si="1"/>
        <v>1743201</v>
      </c>
      <c r="B7" s="28" t="s">
        <v>202</v>
      </c>
      <c r="C7" s="29">
        <v>32</v>
      </c>
      <c r="D7" s="28" t="s">
        <v>782</v>
      </c>
      <c r="E7" s="24">
        <v>5</v>
      </c>
      <c r="F7" s="622"/>
      <c r="G7" s="622"/>
      <c r="H7" s="176" t="s">
        <v>1169</v>
      </c>
      <c r="I7" s="192"/>
      <c r="J7" s="43">
        <f>VLOOKUP($A7&amp;J$82,決統データ!$A$3:$DE$365,$E7+19,FALSE)</f>
        <v>139</v>
      </c>
      <c r="K7" s="43">
        <f>VLOOKUP($A7&amp;K$82,決統データ!$A$3:$DE$365,$E7+19,FALSE)</f>
        <v>0</v>
      </c>
      <c r="L7" s="43">
        <f>VLOOKUP($A7&amp;L$82,決統データ!$A$3:$DE$365,$E7+19,FALSE)</f>
        <v>18702</v>
      </c>
      <c r="M7" s="275">
        <f t="shared" si="0"/>
        <v>18841</v>
      </c>
    </row>
    <row r="8" spans="1:13" s="1" customFormat="1" ht="17.25" customHeight="1">
      <c r="A8" s="27" t="str">
        <f t="shared" si="1"/>
        <v>1743201</v>
      </c>
      <c r="B8" s="28" t="s">
        <v>202</v>
      </c>
      <c r="C8" s="29">
        <v>32</v>
      </c>
      <c r="D8" s="28" t="s">
        <v>782</v>
      </c>
      <c r="E8" s="24">
        <v>6</v>
      </c>
      <c r="F8" s="622"/>
      <c r="G8" s="622"/>
      <c r="H8" s="176" t="s">
        <v>731</v>
      </c>
      <c r="I8" s="192"/>
      <c r="J8" s="43">
        <f>VLOOKUP($A8&amp;J$82,決統データ!$A$3:$DE$365,$E8+19,FALSE)</f>
        <v>2832</v>
      </c>
      <c r="K8" s="43">
        <f>VLOOKUP($A8&amp;K$82,決統データ!$A$3:$DE$365,$E8+19,FALSE)</f>
        <v>0</v>
      </c>
      <c r="L8" s="43">
        <f>VLOOKUP($A8&amp;L$82,決統データ!$A$3:$DE$365,$E8+19,FALSE)</f>
        <v>6503</v>
      </c>
      <c r="M8" s="275">
        <f t="shared" si="0"/>
        <v>9335</v>
      </c>
    </row>
    <row r="9" spans="1:13" s="1" customFormat="1" ht="17.25" customHeight="1">
      <c r="A9" s="27" t="str">
        <f t="shared" si="1"/>
        <v>1743201</v>
      </c>
      <c r="B9" s="28" t="s">
        <v>202</v>
      </c>
      <c r="C9" s="29">
        <v>32</v>
      </c>
      <c r="D9" s="28" t="s">
        <v>782</v>
      </c>
      <c r="E9" s="24">
        <v>7</v>
      </c>
      <c r="F9" s="622"/>
      <c r="G9" s="622"/>
      <c r="H9" s="176" t="s">
        <v>791</v>
      </c>
      <c r="I9" s="192"/>
      <c r="J9" s="43">
        <f>VLOOKUP($A9&amp;J$82,決統データ!$A$3:$DE$365,$E9+19,FALSE)</f>
        <v>6792</v>
      </c>
      <c r="K9" s="43">
        <f>VLOOKUP($A9&amp;K$82,決統データ!$A$3:$DE$365,$E9+19,FALSE)</f>
        <v>0</v>
      </c>
      <c r="L9" s="43">
        <f>VLOOKUP($A9&amp;L$82,決統データ!$A$3:$DE$365,$E9+19,FALSE)</f>
        <v>27858</v>
      </c>
      <c r="M9" s="275">
        <f t="shared" si="0"/>
        <v>34650</v>
      </c>
    </row>
    <row r="10" spans="1:13" s="1" customFormat="1" ht="17.25" customHeight="1">
      <c r="A10" s="27" t="str">
        <f t="shared" si="1"/>
        <v>1743201</v>
      </c>
      <c r="B10" s="28" t="s">
        <v>202</v>
      </c>
      <c r="C10" s="29">
        <v>32</v>
      </c>
      <c r="D10" s="28" t="s">
        <v>782</v>
      </c>
      <c r="E10" s="24">
        <v>8</v>
      </c>
      <c r="F10" s="622"/>
      <c r="G10" s="622"/>
      <c r="H10" s="621" t="s">
        <v>644</v>
      </c>
      <c r="I10" s="175" t="s">
        <v>1314</v>
      </c>
      <c r="J10" s="43">
        <f>VLOOKUP($A10&amp;J$82,決統データ!$A$3:$DE$365,$E10+19,FALSE)</f>
        <v>6792</v>
      </c>
      <c r="K10" s="43">
        <f>VLOOKUP($A10&amp;K$82,決統データ!$A$3:$DE$365,$E10+19,FALSE)</f>
        <v>0</v>
      </c>
      <c r="L10" s="43">
        <f>VLOOKUP($A10&amp;L$82,決統データ!$A$3:$DE$365,$E10+19,FALSE)</f>
        <v>27858</v>
      </c>
      <c r="M10" s="275">
        <f t="shared" si="0"/>
        <v>34650</v>
      </c>
    </row>
    <row r="11" spans="1:13" s="1" customFormat="1" ht="17.25" customHeight="1">
      <c r="A11" s="27" t="str">
        <f t="shared" si="1"/>
        <v>1743201</v>
      </c>
      <c r="B11" s="28" t="s">
        <v>202</v>
      </c>
      <c r="C11" s="29">
        <v>32</v>
      </c>
      <c r="D11" s="28" t="s">
        <v>782</v>
      </c>
      <c r="E11" s="24">
        <v>9</v>
      </c>
      <c r="F11" s="622"/>
      <c r="G11" s="622"/>
      <c r="H11" s="622"/>
      <c r="I11" s="175" t="s">
        <v>1313</v>
      </c>
      <c r="J11" s="43">
        <f>VLOOKUP($A11&amp;J$82,決統データ!$A$3:$DE$365,$E11+19,FALSE)</f>
        <v>0</v>
      </c>
      <c r="K11" s="43">
        <f>VLOOKUP($A11&amp;K$82,決統データ!$A$3:$DE$365,$E11+19,FALSE)</f>
        <v>0</v>
      </c>
      <c r="L11" s="43">
        <f>VLOOKUP($A11&amp;L$82,決統データ!$A$3:$DE$365,$E11+19,FALSE)</f>
        <v>0</v>
      </c>
      <c r="M11" s="275">
        <f t="shared" si="0"/>
        <v>0</v>
      </c>
    </row>
    <row r="12" spans="1:13" s="1" customFormat="1" ht="17.25" customHeight="1">
      <c r="A12" s="27" t="str">
        <f t="shared" si="1"/>
        <v>1743201</v>
      </c>
      <c r="B12" s="28" t="s">
        <v>202</v>
      </c>
      <c r="C12" s="29">
        <v>32</v>
      </c>
      <c r="D12" s="28" t="s">
        <v>782</v>
      </c>
      <c r="E12" s="24">
        <v>10</v>
      </c>
      <c r="F12" s="622"/>
      <c r="G12" s="623"/>
      <c r="H12" s="623"/>
      <c r="I12" s="175" t="s">
        <v>731</v>
      </c>
      <c r="J12" s="43">
        <f>VLOOKUP($A12&amp;J$82,決統データ!$A$3:$DE$365,$E12+19,FALSE)</f>
        <v>0</v>
      </c>
      <c r="K12" s="43">
        <f>VLOOKUP($A12&amp;K$82,決統データ!$A$3:$DE$365,$E12+19,FALSE)</f>
        <v>0</v>
      </c>
      <c r="L12" s="43">
        <f>VLOOKUP($A12&amp;L$82,決統データ!$A$3:$DE$365,$E12+19,FALSE)</f>
        <v>0</v>
      </c>
      <c r="M12" s="275">
        <f t="shared" si="0"/>
        <v>0</v>
      </c>
    </row>
    <row r="13" spans="1:13" s="1" customFormat="1" ht="17.25" customHeight="1">
      <c r="A13" s="27" t="str">
        <f t="shared" si="1"/>
        <v>1743201</v>
      </c>
      <c r="B13" s="28" t="s">
        <v>202</v>
      </c>
      <c r="C13" s="29">
        <v>32</v>
      </c>
      <c r="D13" s="28" t="s">
        <v>782</v>
      </c>
      <c r="E13" s="24">
        <v>11</v>
      </c>
      <c r="F13" s="622"/>
      <c r="G13" s="621" t="s">
        <v>1300</v>
      </c>
      <c r="H13" s="175" t="s">
        <v>854</v>
      </c>
      <c r="I13" s="175"/>
      <c r="J13" s="43">
        <f>VLOOKUP($A13&amp;J$82,決統データ!$A$3:$DE$365,$E13+19,FALSE)</f>
        <v>0</v>
      </c>
      <c r="K13" s="43">
        <f>VLOOKUP($A13&amp;K$82,決統データ!$A$3:$DE$365,$E13+19,FALSE)</f>
        <v>0</v>
      </c>
      <c r="L13" s="43">
        <f>VLOOKUP($A13&amp;L$82,決統データ!$A$3:$DE$365,$E13+19,FALSE)</f>
        <v>0</v>
      </c>
      <c r="M13" s="275">
        <f t="shared" si="0"/>
        <v>0</v>
      </c>
    </row>
    <row r="14" spans="1:13" s="1" customFormat="1" ht="17.25" customHeight="1">
      <c r="A14" s="27" t="str">
        <f t="shared" si="1"/>
        <v>1743201</v>
      </c>
      <c r="B14" s="28" t="s">
        <v>202</v>
      </c>
      <c r="C14" s="29">
        <v>32</v>
      </c>
      <c r="D14" s="28" t="s">
        <v>782</v>
      </c>
      <c r="E14" s="24">
        <v>12</v>
      </c>
      <c r="F14" s="622"/>
      <c r="G14" s="622"/>
      <c r="H14" s="176" t="s">
        <v>1327</v>
      </c>
      <c r="I14" s="192"/>
      <c r="J14" s="43">
        <f>VLOOKUP($A14&amp;J$82,決統データ!$A$3:$DE$365,$E14+19,FALSE)</f>
        <v>0</v>
      </c>
      <c r="K14" s="43">
        <f>VLOOKUP($A14&amp;K$82,決統データ!$A$3:$DE$365,$E14+19,FALSE)</f>
        <v>11548</v>
      </c>
      <c r="L14" s="43">
        <f>VLOOKUP($A14&amp;L$82,決統データ!$A$3:$DE$365,$E14+19,FALSE)</f>
        <v>0</v>
      </c>
      <c r="M14" s="275">
        <f t="shared" si="0"/>
        <v>11548</v>
      </c>
    </row>
    <row r="15" spans="1:13" s="1" customFormat="1" ht="17.25" customHeight="1">
      <c r="A15" s="27" t="str">
        <f t="shared" si="1"/>
        <v>1743201</v>
      </c>
      <c r="B15" s="28" t="s">
        <v>202</v>
      </c>
      <c r="C15" s="29">
        <v>32</v>
      </c>
      <c r="D15" s="28" t="s">
        <v>782</v>
      </c>
      <c r="E15" s="24">
        <v>13</v>
      </c>
      <c r="F15" s="622"/>
      <c r="G15" s="622"/>
      <c r="H15" s="176"/>
      <c r="I15" s="192" t="s">
        <v>1326</v>
      </c>
      <c r="J15" s="43">
        <f>VLOOKUP($A15&amp;J$82,決統データ!$A$3:$DE$365,$E15+19,FALSE)</f>
        <v>0</v>
      </c>
      <c r="K15" s="43">
        <f>VLOOKUP($A15&amp;K$82,決統データ!$A$3:$DE$365,$E15+19,FALSE)</f>
        <v>11548</v>
      </c>
      <c r="L15" s="43">
        <f>VLOOKUP($A15&amp;L$82,決統データ!$A$3:$DE$365,$E15+19,FALSE)</f>
        <v>0</v>
      </c>
      <c r="M15" s="275">
        <f t="shared" si="0"/>
        <v>11548</v>
      </c>
    </row>
    <row r="16" spans="1:13" s="1" customFormat="1" ht="17.25" customHeight="1">
      <c r="A16" s="27" t="str">
        <f t="shared" si="1"/>
        <v>1743201</v>
      </c>
      <c r="B16" s="28" t="s">
        <v>202</v>
      </c>
      <c r="C16" s="29">
        <v>32</v>
      </c>
      <c r="D16" s="28" t="s">
        <v>782</v>
      </c>
      <c r="E16" s="24">
        <v>14</v>
      </c>
      <c r="F16" s="622"/>
      <c r="G16" s="622"/>
      <c r="H16" s="176" t="s">
        <v>1171</v>
      </c>
      <c r="I16" s="192"/>
      <c r="J16" s="43">
        <f>VLOOKUP($A16&amp;J$82,決統データ!$A$3:$DE$365,$E16+19,FALSE)</f>
        <v>0</v>
      </c>
      <c r="K16" s="43">
        <f>VLOOKUP($A16&amp;K$82,決統データ!$A$3:$DE$365,$E16+19,FALSE)</f>
        <v>5201</v>
      </c>
      <c r="L16" s="43">
        <f>VLOOKUP($A16&amp;L$82,決統データ!$A$3:$DE$365,$E16+19,FALSE)</f>
        <v>0</v>
      </c>
      <c r="M16" s="275">
        <f t="shared" si="0"/>
        <v>5201</v>
      </c>
    </row>
    <row r="17" spans="1:13" s="1" customFormat="1" ht="17.25" customHeight="1">
      <c r="A17" s="27" t="str">
        <f t="shared" si="1"/>
        <v>1743201</v>
      </c>
      <c r="B17" s="28" t="s">
        <v>202</v>
      </c>
      <c r="C17" s="29">
        <v>32</v>
      </c>
      <c r="D17" s="28" t="s">
        <v>782</v>
      </c>
      <c r="E17" s="24">
        <v>15</v>
      </c>
      <c r="F17" s="622"/>
      <c r="G17" s="622"/>
      <c r="H17" s="176" t="s">
        <v>1168</v>
      </c>
      <c r="I17" s="192"/>
      <c r="J17" s="43">
        <f>VLOOKUP($A17&amp;J$82,決統データ!$A$3:$DE$365,$E17+19,FALSE)</f>
        <v>0</v>
      </c>
      <c r="K17" s="43">
        <f>VLOOKUP($A17&amp;K$82,決統データ!$A$3:$DE$365,$E17+19,FALSE)</f>
        <v>0</v>
      </c>
      <c r="L17" s="43">
        <f>VLOOKUP($A17&amp;L$82,決統データ!$A$3:$DE$365,$E17+19,FALSE)</f>
        <v>0</v>
      </c>
      <c r="M17" s="275">
        <f t="shared" si="0"/>
        <v>0</v>
      </c>
    </row>
    <row r="18" spans="1:13" s="1" customFormat="1" ht="17.25" customHeight="1">
      <c r="A18" s="27" t="str">
        <f t="shared" si="1"/>
        <v>1743201</v>
      </c>
      <c r="B18" s="28" t="s">
        <v>202</v>
      </c>
      <c r="C18" s="29">
        <v>32</v>
      </c>
      <c r="D18" s="28" t="s">
        <v>782</v>
      </c>
      <c r="E18" s="24">
        <v>16</v>
      </c>
      <c r="F18" s="622"/>
      <c r="G18" s="622"/>
      <c r="H18" s="176" t="s">
        <v>1308</v>
      </c>
      <c r="I18" s="192"/>
      <c r="J18" s="43">
        <f>VLOOKUP($A18&amp;J$82,決統データ!$A$3:$DE$365,$E18+19,FALSE)</f>
        <v>0</v>
      </c>
      <c r="K18" s="43">
        <f>VLOOKUP($A18&amp;K$82,決統データ!$A$3:$DE$365,$E18+19,FALSE)</f>
        <v>0</v>
      </c>
      <c r="L18" s="43">
        <f>VLOOKUP($A18&amp;L$82,決統データ!$A$3:$DE$365,$E18+19,FALSE)</f>
        <v>0</v>
      </c>
      <c r="M18" s="275">
        <f t="shared" si="0"/>
        <v>0</v>
      </c>
    </row>
    <row r="19" spans="1:13" s="1" customFormat="1" ht="17.25" customHeight="1">
      <c r="A19" s="27" t="str">
        <f t="shared" si="1"/>
        <v>1743201</v>
      </c>
      <c r="B19" s="28" t="s">
        <v>202</v>
      </c>
      <c r="C19" s="29">
        <v>32</v>
      </c>
      <c r="D19" s="28" t="s">
        <v>782</v>
      </c>
      <c r="E19" s="24">
        <v>17</v>
      </c>
      <c r="F19" s="622"/>
      <c r="G19" s="622"/>
      <c r="H19" s="176" t="s">
        <v>1169</v>
      </c>
      <c r="I19" s="192"/>
      <c r="J19" s="43">
        <f>VLOOKUP($A19&amp;J$82,決統データ!$A$3:$DE$365,$E19+19,FALSE)</f>
        <v>0</v>
      </c>
      <c r="K19" s="43">
        <f>VLOOKUP($A19&amp;K$82,決統データ!$A$3:$DE$365,$E19+19,FALSE)</f>
        <v>0</v>
      </c>
      <c r="L19" s="43">
        <f>VLOOKUP($A19&amp;L$82,決統データ!$A$3:$DE$365,$E19+19,FALSE)</f>
        <v>0</v>
      </c>
      <c r="M19" s="275">
        <f t="shared" si="0"/>
        <v>0</v>
      </c>
    </row>
    <row r="20" spans="1:13" s="1" customFormat="1" ht="17.25" customHeight="1">
      <c r="A20" s="27" t="str">
        <f t="shared" si="1"/>
        <v>1743201</v>
      </c>
      <c r="B20" s="28" t="s">
        <v>202</v>
      </c>
      <c r="C20" s="29">
        <v>32</v>
      </c>
      <c r="D20" s="28" t="s">
        <v>782</v>
      </c>
      <c r="E20" s="24">
        <v>18</v>
      </c>
      <c r="F20" s="622"/>
      <c r="G20" s="622"/>
      <c r="H20" s="176" t="s">
        <v>731</v>
      </c>
      <c r="I20" s="192"/>
      <c r="J20" s="43">
        <f>VLOOKUP($A20&amp;J$82,決統データ!$A$3:$DE$365,$E20+19,FALSE)</f>
        <v>0</v>
      </c>
      <c r="K20" s="43">
        <f>VLOOKUP($A20&amp;K$82,決統データ!$A$3:$DE$365,$E20+19,FALSE)</f>
        <v>0</v>
      </c>
      <c r="L20" s="43">
        <f>VLOOKUP($A20&amp;L$82,決統データ!$A$3:$DE$365,$E20+19,FALSE)</f>
        <v>0</v>
      </c>
      <c r="M20" s="275">
        <f t="shared" si="0"/>
        <v>0</v>
      </c>
    </row>
    <row r="21" spans="1:13" s="1" customFormat="1" ht="17.25" customHeight="1">
      <c r="A21" s="27" t="str">
        <f t="shared" si="1"/>
        <v>1743201</v>
      </c>
      <c r="B21" s="28" t="s">
        <v>202</v>
      </c>
      <c r="C21" s="29">
        <v>32</v>
      </c>
      <c r="D21" s="28" t="s">
        <v>782</v>
      </c>
      <c r="E21" s="24">
        <v>19</v>
      </c>
      <c r="F21" s="622"/>
      <c r="G21" s="622"/>
      <c r="H21" s="176" t="s">
        <v>791</v>
      </c>
      <c r="I21" s="192"/>
      <c r="J21" s="43">
        <f>VLOOKUP($A21&amp;J$82,決統データ!$A$3:$DE$365,$E21+19,FALSE)</f>
        <v>0</v>
      </c>
      <c r="K21" s="43">
        <f>VLOOKUP($A21&amp;K$82,決統データ!$A$3:$DE$365,$E21+19,FALSE)</f>
        <v>16749</v>
      </c>
      <c r="L21" s="43">
        <f>VLOOKUP($A21&amp;L$82,決統データ!$A$3:$DE$365,$E21+19,FALSE)</f>
        <v>0</v>
      </c>
      <c r="M21" s="275">
        <f t="shared" si="0"/>
        <v>16749</v>
      </c>
    </row>
    <row r="22" spans="1:13" s="1" customFormat="1" ht="17.25" customHeight="1">
      <c r="A22" s="27" t="str">
        <f t="shared" si="1"/>
        <v>1743201</v>
      </c>
      <c r="B22" s="28" t="s">
        <v>202</v>
      </c>
      <c r="C22" s="29">
        <v>32</v>
      </c>
      <c r="D22" s="28" t="s">
        <v>782</v>
      </c>
      <c r="E22" s="24">
        <v>20</v>
      </c>
      <c r="F22" s="622"/>
      <c r="G22" s="622"/>
      <c r="H22" s="621" t="s">
        <v>644</v>
      </c>
      <c r="I22" s="175" t="s">
        <v>1314</v>
      </c>
      <c r="J22" s="43">
        <f>VLOOKUP($A22&amp;J$82,決統データ!$A$3:$DE$365,$E22+19,FALSE)</f>
        <v>0</v>
      </c>
      <c r="K22" s="43">
        <f>VLOOKUP($A22&amp;K$82,決統データ!$A$3:$DE$365,$E22+19,FALSE)</f>
        <v>16749</v>
      </c>
      <c r="L22" s="43">
        <f>VLOOKUP($A22&amp;L$82,決統データ!$A$3:$DE$365,$E22+19,FALSE)</f>
        <v>0</v>
      </c>
      <c r="M22" s="275">
        <f t="shared" si="0"/>
        <v>16749</v>
      </c>
    </row>
    <row r="23" spans="1:13" s="1" customFormat="1" ht="17.25" customHeight="1">
      <c r="A23" s="27" t="str">
        <f t="shared" si="1"/>
        <v>1743201</v>
      </c>
      <c r="B23" s="28" t="s">
        <v>202</v>
      </c>
      <c r="C23" s="29">
        <v>32</v>
      </c>
      <c r="D23" s="28" t="s">
        <v>782</v>
      </c>
      <c r="E23" s="24">
        <v>21</v>
      </c>
      <c r="F23" s="622"/>
      <c r="G23" s="622"/>
      <c r="H23" s="622"/>
      <c r="I23" s="175" t="s">
        <v>1313</v>
      </c>
      <c r="J23" s="43">
        <f>VLOOKUP($A23&amp;J$82,決統データ!$A$3:$DE$365,$E23+19,FALSE)</f>
        <v>0</v>
      </c>
      <c r="K23" s="43">
        <f>VLOOKUP($A23&amp;K$82,決統データ!$A$3:$DE$365,$E23+19,FALSE)</f>
        <v>0</v>
      </c>
      <c r="L23" s="43">
        <f>VLOOKUP($A23&amp;L$82,決統データ!$A$3:$DE$365,$E23+19,FALSE)</f>
        <v>0</v>
      </c>
      <c r="M23" s="275">
        <f t="shared" si="0"/>
        <v>0</v>
      </c>
    </row>
    <row r="24" spans="1:13" s="1" customFormat="1" ht="17.25" customHeight="1">
      <c r="A24" s="27" t="str">
        <f t="shared" si="1"/>
        <v>1743201</v>
      </c>
      <c r="B24" s="28" t="s">
        <v>202</v>
      </c>
      <c r="C24" s="29">
        <v>32</v>
      </c>
      <c r="D24" s="28" t="s">
        <v>782</v>
      </c>
      <c r="E24" s="24">
        <v>22</v>
      </c>
      <c r="F24" s="622"/>
      <c r="G24" s="623"/>
      <c r="H24" s="623"/>
      <c r="I24" s="175" t="s">
        <v>731</v>
      </c>
      <c r="J24" s="43">
        <f>VLOOKUP($A24&amp;J$82,決統データ!$A$3:$DE$365,$E24+19,FALSE)</f>
        <v>0</v>
      </c>
      <c r="K24" s="43">
        <f>VLOOKUP($A24&amp;K$82,決統データ!$A$3:$DE$365,$E24+19,FALSE)</f>
        <v>0</v>
      </c>
      <c r="L24" s="43">
        <f>VLOOKUP($A24&amp;L$82,決統データ!$A$3:$DE$365,$E24+19,FALSE)</f>
        <v>0</v>
      </c>
      <c r="M24" s="275">
        <f t="shared" si="0"/>
        <v>0</v>
      </c>
    </row>
    <row r="25" spans="1:13" s="1" customFormat="1" ht="17.25" customHeight="1">
      <c r="A25" s="27" t="str">
        <f t="shared" si="1"/>
        <v>1743201</v>
      </c>
      <c r="B25" s="28" t="s">
        <v>202</v>
      </c>
      <c r="C25" s="29">
        <v>32</v>
      </c>
      <c r="D25" s="28" t="s">
        <v>782</v>
      </c>
      <c r="E25" s="24">
        <v>23</v>
      </c>
      <c r="F25" s="622"/>
      <c r="G25" s="621" t="s">
        <v>1299</v>
      </c>
      <c r="H25" s="176" t="s">
        <v>854</v>
      </c>
      <c r="I25" s="192"/>
      <c r="J25" s="43">
        <f>VLOOKUP($A25&amp;J$82,決統データ!$A$3:$DE$365,$E25+19,FALSE)</f>
        <v>7604</v>
      </c>
      <c r="K25" s="43">
        <f>VLOOKUP($A25&amp;K$82,決統データ!$A$3:$DE$365,$E25+19,FALSE)</f>
        <v>2414</v>
      </c>
      <c r="L25" s="43">
        <f>VLOOKUP($A25&amp;L$82,決統データ!$A$3:$DE$365,$E25+19,FALSE)</f>
        <v>0</v>
      </c>
      <c r="M25" s="275">
        <f t="shared" si="0"/>
        <v>10018</v>
      </c>
    </row>
    <row r="26" spans="1:13" s="1" customFormat="1" ht="17.25" customHeight="1">
      <c r="A26" s="27" t="str">
        <f t="shared" si="1"/>
        <v>1743201</v>
      </c>
      <c r="B26" s="28" t="s">
        <v>202</v>
      </c>
      <c r="C26" s="29">
        <v>32</v>
      </c>
      <c r="D26" s="28" t="s">
        <v>782</v>
      </c>
      <c r="E26" s="24">
        <v>24</v>
      </c>
      <c r="F26" s="622"/>
      <c r="G26" s="622"/>
      <c r="H26" s="176" t="s">
        <v>1327</v>
      </c>
      <c r="I26" s="192"/>
      <c r="J26" s="43">
        <f>VLOOKUP($A26&amp;J$82,決統データ!$A$3:$DE$365,$E26+19,FALSE)</f>
        <v>5900</v>
      </c>
      <c r="K26" s="43">
        <f>VLOOKUP($A26&amp;K$82,決統データ!$A$3:$DE$365,$E26+19,FALSE)</f>
        <v>14822</v>
      </c>
      <c r="L26" s="43">
        <f>VLOOKUP($A26&amp;L$82,決統データ!$A$3:$DE$365,$E26+19,FALSE)</f>
        <v>0</v>
      </c>
      <c r="M26" s="275">
        <f t="shared" si="0"/>
        <v>20722</v>
      </c>
    </row>
    <row r="27" spans="1:13" s="1" customFormat="1" ht="17.25" customHeight="1">
      <c r="A27" s="27" t="str">
        <f t="shared" si="1"/>
        <v>1743201</v>
      </c>
      <c r="B27" s="28" t="s">
        <v>202</v>
      </c>
      <c r="C27" s="29">
        <v>32</v>
      </c>
      <c r="D27" s="28" t="s">
        <v>782</v>
      </c>
      <c r="E27" s="24">
        <v>25</v>
      </c>
      <c r="F27" s="622"/>
      <c r="G27" s="622"/>
      <c r="H27" s="176"/>
      <c r="I27" s="192" t="s">
        <v>1326</v>
      </c>
      <c r="J27" s="43">
        <f>VLOOKUP($A27&amp;J$82,決統データ!$A$3:$DE$365,$E27+19,FALSE)</f>
        <v>3663</v>
      </c>
      <c r="K27" s="43">
        <f>VLOOKUP($A27&amp;K$82,決統データ!$A$3:$DE$365,$E27+19,FALSE)</f>
        <v>14822</v>
      </c>
      <c r="L27" s="43">
        <f>VLOOKUP($A27&amp;L$82,決統データ!$A$3:$DE$365,$E27+19,FALSE)</f>
        <v>0</v>
      </c>
      <c r="M27" s="275">
        <f t="shared" si="0"/>
        <v>18485</v>
      </c>
    </row>
    <row r="28" spans="1:13" s="1" customFormat="1" ht="17.25" customHeight="1">
      <c r="A28" s="27" t="str">
        <f t="shared" si="1"/>
        <v>1743201</v>
      </c>
      <c r="B28" s="28" t="s">
        <v>202</v>
      </c>
      <c r="C28" s="29">
        <v>32</v>
      </c>
      <c r="D28" s="28" t="s">
        <v>782</v>
      </c>
      <c r="E28" s="24">
        <v>26</v>
      </c>
      <c r="F28" s="622"/>
      <c r="G28" s="622"/>
      <c r="H28" s="176" t="s">
        <v>1171</v>
      </c>
      <c r="I28" s="192"/>
      <c r="J28" s="43">
        <f>VLOOKUP($A28&amp;J$82,決統データ!$A$3:$DE$365,$E28+19,FALSE)</f>
        <v>1566</v>
      </c>
      <c r="K28" s="43">
        <f>VLOOKUP($A28&amp;K$82,決統データ!$A$3:$DE$365,$E28+19,FALSE)</f>
        <v>1648</v>
      </c>
      <c r="L28" s="43">
        <f>VLOOKUP($A28&amp;L$82,決統データ!$A$3:$DE$365,$E28+19,FALSE)</f>
        <v>0</v>
      </c>
      <c r="M28" s="275">
        <f t="shared" si="0"/>
        <v>3214</v>
      </c>
    </row>
    <row r="29" spans="1:13" s="1" customFormat="1" ht="17.25" customHeight="1">
      <c r="A29" s="27" t="str">
        <f t="shared" si="1"/>
        <v>1743201</v>
      </c>
      <c r="B29" s="28" t="s">
        <v>202</v>
      </c>
      <c r="C29" s="29">
        <v>32</v>
      </c>
      <c r="D29" s="28" t="s">
        <v>782</v>
      </c>
      <c r="E29" s="24">
        <v>27</v>
      </c>
      <c r="F29" s="622"/>
      <c r="G29" s="622"/>
      <c r="H29" s="176" t="s">
        <v>1168</v>
      </c>
      <c r="I29" s="192"/>
      <c r="J29" s="43">
        <f>VLOOKUP($A29&amp;J$82,決統データ!$A$3:$DE$365,$E29+19,FALSE)</f>
        <v>0</v>
      </c>
      <c r="K29" s="43">
        <f>VLOOKUP($A29&amp;K$82,決統データ!$A$3:$DE$365,$E29+19,FALSE)</f>
        <v>0</v>
      </c>
      <c r="L29" s="43">
        <f>VLOOKUP($A29&amp;L$82,決統データ!$A$3:$DE$365,$E29+19,FALSE)</f>
        <v>0</v>
      </c>
      <c r="M29" s="275">
        <f t="shared" si="0"/>
        <v>0</v>
      </c>
    </row>
    <row r="30" spans="1:13" s="1" customFormat="1" ht="17.25" customHeight="1">
      <c r="A30" s="27" t="str">
        <f t="shared" si="1"/>
        <v>1743201</v>
      </c>
      <c r="B30" s="28" t="s">
        <v>202</v>
      </c>
      <c r="C30" s="29">
        <v>32</v>
      </c>
      <c r="D30" s="28" t="s">
        <v>782</v>
      </c>
      <c r="E30" s="24">
        <v>28</v>
      </c>
      <c r="F30" s="622"/>
      <c r="G30" s="622"/>
      <c r="H30" s="176" t="s">
        <v>1308</v>
      </c>
      <c r="I30" s="192"/>
      <c r="J30" s="43">
        <f>VLOOKUP($A30&amp;J$82,決統データ!$A$3:$DE$365,$E30+19,FALSE)</f>
        <v>0</v>
      </c>
      <c r="K30" s="43">
        <f>VLOOKUP($A30&amp;K$82,決統データ!$A$3:$DE$365,$E30+19,FALSE)</f>
        <v>1279</v>
      </c>
      <c r="L30" s="43">
        <f>VLOOKUP($A30&amp;L$82,決統データ!$A$3:$DE$365,$E30+19,FALSE)</f>
        <v>0</v>
      </c>
      <c r="M30" s="275">
        <f t="shared" si="0"/>
        <v>1279</v>
      </c>
    </row>
    <row r="31" spans="1:13" s="1" customFormat="1" ht="17.25" customHeight="1">
      <c r="A31" s="27" t="str">
        <f t="shared" si="1"/>
        <v>1743201</v>
      </c>
      <c r="B31" s="28" t="s">
        <v>202</v>
      </c>
      <c r="C31" s="29">
        <v>32</v>
      </c>
      <c r="D31" s="28" t="s">
        <v>782</v>
      </c>
      <c r="E31" s="24">
        <v>29</v>
      </c>
      <c r="F31" s="622"/>
      <c r="G31" s="622"/>
      <c r="H31" s="176" t="s">
        <v>1169</v>
      </c>
      <c r="I31" s="192"/>
      <c r="J31" s="43">
        <f>VLOOKUP($A31&amp;J$82,決統データ!$A$3:$DE$365,$E31+19,FALSE)</f>
        <v>28843</v>
      </c>
      <c r="K31" s="43">
        <f>VLOOKUP($A31&amp;K$82,決統データ!$A$3:$DE$365,$E31+19,FALSE)</f>
        <v>62555</v>
      </c>
      <c r="L31" s="43">
        <f>VLOOKUP($A31&amp;L$82,決統データ!$A$3:$DE$365,$E31+19,FALSE)</f>
        <v>0</v>
      </c>
      <c r="M31" s="275">
        <f t="shared" si="0"/>
        <v>91398</v>
      </c>
    </row>
    <row r="32" spans="1:13" s="1" customFormat="1" ht="17.25" customHeight="1">
      <c r="A32" s="27" t="str">
        <f t="shared" si="1"/>
        <v>1743201</v>
      </c>
      <c r="B32" s="28" t="s">
        <v>202</v>
      </c>
      <c r="C32" s="29">
        <v>32</v>
      </c>
      <c r="D32" s="28" t="s">
        <v>782</v>
      </c>
      <c r="E32" s="24">
        <v>30</v>
      </c>
      <c r="F32" s="622"/>
      <c r="G32" s="622"/>
      <c r="H32" s="176" t="s">
        <v>731</v>
      </c>
      <c r="I32" s="192"/>
      <c r="J32" s="43">
        <f>VLOOKUP($A32&amp;J$82,決統データ!$A$3:$DE$365,$E32+19,FALSE)</f>
        <v>282</v>
      </c>
      <c r="K32" s="43">
        <f>VLOOKUP($A32&amp;K$82,決統データ!$A$3:$DE$365,$E32+19,FALSE)</f>
        <v>3134</v>
      </c>
      <c r="L32" s="43">
        <f>VLOOKUP($A32&amp;L$82,決統データ!$A$3:$DE$365,$E32+19,FALSE)</f>
        <v>0</v>
      </c>
      <c r="M32" s="275">
        <f t="shared" si="0"/>
        <v>3416</v>
      </c>
    </row>
    <row r="33" spans="1:13" s="1" customFormat="1" ht="17.25" customHeight="1">
      <c r="A33" s="27" t="str">
        <f t="shared" si="1"/>
        <v>1743201</v>
      </c>
      <c r="B33" s="28" t="s">
        <v>202</v>
      </c>
      <c r="C33" s="29">
        <v>32</v>
      </c>
      <c r="D33" s="28" t="s">
        <v>782</v>
      </c>
      <c r="E33" s="24">
        <v>31</v>
      </c>
      <c r="F33" s="622"/>
      <c r="G33" s="622"/>
      <c r="H33" s="176" t="s">
        <v>791</v>
      </c>
      <c r="I33" s="192"/>
      <c r="J33" s="43">
        <f>VLOOKUP($A33&amp;J$82,決統データ!$A$3:$DE$365,$E33+19,FALSE)</f>
        <v>44195</v>
      </c>
      <c r="K33" s="43">
        <f>VLOOKUP($A33&amp;K$82,決統データ!$A$3:$DE$365,$E33+19,FALSE)</f>
        <v>85852</v>
      </c>
      <c r="L33" s="43">
        <f>VLOOKUP($A33&amp;L$82,決統データ!$A$3:$DE$365,$E33+19,FALSE)</f>
        <v>0</v>
      </c>
      <c r="M33" s="275">
        <f t="shared" si="0"/>
        <v>130047</v>
      </c>
    </row>
    <row r="34" spans="1:13" s="1" customFormat="1" ht="17.25" customHeight="1">
      <c r="A34" s="27" t="str">
        <f t="shared" si="1"/>
        <v>1743201</v>
      </c>
      <c r="B34" s="28" t="s">
        <v>202</v>
      </c>
      <c r="C34" s="29">
        <v>32</v>
      </c>
      <c r="D34" s="28" t="s">
        <v>782</v>
      </c>
      <c r="E34" s="24">
        <v>32</v>
      </c>
      <c r="F34" s="622"/>
      <c r="G34" s="622"/>
      <c r="H34" s="621" t="s">
        <v>644</v>
      </c>
      <c r="I34" s="175" t="s">
        <v>1314</v>
      </c>
      <c r="J34" s="43">
        <f>VLOOKUP($A34&amp;J$82,決統データ!$A$3:$DE$365,$E34+19,FALSE)</f>
        <v>44195</v>
      </c>
      <c r="K34" s="43">
        <f>VLOOKUP($A34&amp;K$82,決統データ!$A$3:$DE$365,$E34+19,FALSE)</f>
        <v>85852</v>
      </c>
      <c r="L34" s="43">
        <f>VLOOKUP($A34&amp;L$82,決統データ!$A$3:$DE$365,$E34+19,FALSE)</f>
        <v>0</v>
      </c>
      <c r="M34" s="275">
        <f t="shared" si="0"/>
        <v>130047</v>
      </c>
    </row>
    <row r="35" spans="1:13" s="1" customFormat="1" ht="17.25" customHeight="1">
      <c r="A35" s="27" t="str">
        <f t="shared" si="1"/>
        <v>1743201</v>
      </c>
      <c r="B35" s="28" t="s">
        <v>202</v>
      </c>
      <c r="C35" s="29">
        <v>32</v>
      </c>
      <c r="D35" s="28" t="s">
        <v>782</v>
      </c>
      <c r="E35" s="24">
        <v>33</v>
      </c>
      <c r="F35" s="622"/>
      <c r="G35" s="622"/>
      <c r="H35" s="622"/>
      <c r="I35" s="175" t="s">
        <v>1313</v>
      </c>
      <c r="J35" s="43">
        <f>VLOOKUP($A35&amp;J$82,決統データ!$A$3:$DE$365,$E35+19,FALSE)</f>
        <v>0</v>
      </c>
      <c r="K35" s="43">
        <f>VLOOKUP($A35&amp;K$82,決統データ!$A$3:$DE$365,$E35+19,FALSE)</f>
        <v>0</v>
      </c>
      <c r="L35" s="43">
        <f>VLOOKUP($A35&amp;L$82,決統データ!$A$3:$DE$365,$E35+19,FALSE)</f>
        <v>0</v>
      </c>
      <c r="M35" s="275">
        <f t="shared" ref="M35:M66" si="2">SUM(J35:L35)</f>
        <v>0</v>
      </c>
    </row>
    <row r="36" spans="1:13" s="1" customFormat="1" ht="17.25" customHeight="1">
      <c r="A36" s="27" t="str">
        <f t="shared" si="1"/>
        <v>1743201</v>
      </c>
      <c r="B36" s="28" t="s">
        <v>202</v>
      </c>
      <c r="C36" s="29">
        <v>32</v>
      </c>
      <c r="D36" s="28" t="s">
        <v>782</v>
      </c>
      <c r="E36" s="24">
        <v>34</v>
      </c>
      <c r="F36" s="622"/>
      <c r="G36" s="623"/>
      <c r="H36" s="623"/>
      <c r="I36" s="175" t="s">
        <v>731</v>
      </c>
      <c r="J36" s="43">
        <f>VLOOKUP($A36&amp;J$82,決統データ!$A$3:$DE$365,$E36+19,FALSE)</f>
        <v>0</v>
      </c>
      <c r="K36" s="43">
        <f>VLOOKUP($A36&amp;K$82,決統データ!$A$3:$DE$365,$E36+19,FALSE)</f>
        <v>0</v>
      </c>
      <c r="L36" s="43">
        <f>VLOOKUP($A36&amp;L$82,決統データ!$A$3:$DE$365,$E36+19,FALSE)</f>
        <v>0</v>
      </c>
      <c r="M36" s="275">
        <f t="shared" si="2"/>
        <v>0</v>
      </c>
    </row>
    <row r="37" spans="1:13" s="1" customFormat="1" ht="17.25" customHeight="1">
      <c r="A37" s="27" t="str">
        <f t="shared" si="1"/>
        <v>1743201</v>
      </c>
      <c r="B37" s="28" t="s">
        <v>202</v>
      </c>
      <c r="C37" s="29">
        <v>32</v>
      </c>
      <c r="D37" s="28" t="s">
        <v>782</v>
      </c>
      <c r="E37" s="24">
        <v>35</v>
      </c>
      <c r="F37" s="622"/>
      <c r="G37" s="621" t="s">
        <v>731</v>
      </c>
      <c r="H37" s="175" t="s">
        <v>854</v>
      </c>
      <c r="I37" s="175"/>
      <c r="J37" s="43">
        <f>VLOOKUP($A37&amp;J$82,決統データ!$A$3:$DE$365,$E37+19,FALSE)</f>
        <v>0</v>
      </c>
      <c r="K37" s="43">
        <f>VLOOKUP($A37&amp;K$82,決統データ!$A$3:$DE$365,$E37+19,FALSE)</f>
        <v>0</v>
      </c>
      <c r="L37" s="43">
        <f>VLOOKUP($A37&amp;L$82,決統データ!$A$3:$DE$365,$E37+19,FALSE)</f>
        <v>3912</v>
      </c>
      <c r="M37" s="275">
        <f t="shared" si="2"/>
        <v>3912</v>
      </c>
    </row>
    <row r="38" spans="1:13" s="1" customFormat="1" ht="17.25" customHeight="1">
      <c r="A38" s="27" t="str">
        <f t="shared" si="1"/>
        <v>1743201</v>
      </c>
      <c r="B38" s="28" t="s">
        <v>202</v>
      </c>
      <c r="C38" s="29">
        <v>32</v>
      </c>
      <c r="D38" s="28" t="s">
        <v>782</v>
      </c>
      <c r="E38" s="24">
        <v>36</v>
      </c>
      <c r="F38" s="622"/>
      <c r="G38" s="622"/>
      <c r="H38" s="856" t="s">
        <v>1306</v>
      </c>
      <c r="I38" s="857"/>
      <c r="J38" s="43">
        <f>VLOOKUP($A38&amp;J$82,決統データ!$A$3:$DE$365,$E38+19,FALSE)</f>
        <v>0</v>
      </c>
      <c r="K38" s="43">
        <f>VLOOKUP($A38&amp;K$82,決統データ!$A$3:$DE$365,$E38+19,FALSE)</f>
        <v>0</v>
      </c>
      <c r="L38" s="43">
        <f>VLOOKUP($A38&amp;L$82,決統データ!$A$3:$DE$365,$E38+19,FALSE)</f>
        <v>259298</v>
      </c>
      <c r="M38" s="275">
        <f t="shared" si="2"/>
        <v>259298</v>
      </c>
    </row>
    <row r="39" spans="1:13" s="1" customFormat="1" ht="17.25" customHeight="1">
      <c r="A39" s="27" t="str">
        <f t="shared" si="1"/>
        <v>1743201</v>
      </c>
      <c r="B39" s="28" t="s">
        <v>202</v>
      </c>
      <c r="C39" s="29">
        <v>32</v>
      </c>
      <c r="D39" s="28" t="s">
        <v>782</v>
      </c>
      <c r="E39" s="24">
        <v>37</v>
      </c>
      <c r="F39" s="622"/>
      <c r="G39" s="622"/>
      <c r="H39" s="176" t="s">
        <v>1325</v>
      </c>
      <c r="I39" s="192"/>
      <c r="J39" s="43">
        <f>VLOOKUP($A39&amp;J$82,決統データ!$A$3:$DE$365,$E39+19,FALSE)</f>
        <v>5599</v>
      </c>
      <c r="K39" s="43">
        <f>VLOOKUP($A39&amp;K$82,決統データ!$A$3:$DE$365,$E39+19,FALSE)</f>
        <v>0</v>
      </c>
      <c r="L39" s="43">
        <f>VLOOKUP($A39&amp;L$82,決統データ!$A$3:$DE$365,$E39+19,FALSE)</f>
        <v>158</v>
      </c>
      <c r="M39" s="275">
        <f t="shared" si="2"/>
        <v>5757</v>
      </c>
    </row>
    <row r="40" spans="1:13" s="1" customFormat="1" ht="17.25" customHeight="1">
      <c r="A40" s="27" t="str">
        <f t="shared" si="1"/>
        <v>1743201</v>
      </c>
      <c r="B40" s="28" t="s">
        <v>202</v>
      </c>
      <c r="C40" s="29">
        <v>32</v>
      </c>
      <c r="D40" s="28" t="s">
        <v>782</v>
      </c>
      <c r="E40" s="24">
        <v>38</v>
      </c>
      <c r="F40" s="622"/>
      <c r="G40" s="622"/>
      <c r="H40" s="176" t="s">
        <v>731</v>
      </c>
      <c r="I40" s="192"/>
      <c r="J40" s="43">
        <f>VLOOKUP($A40&amp;J$82,決統データ!$A$3:$DE$365,$E40+19,FALSE)</f>
        <v>2566</v>
      </c>
      <c r="K40" s="43">
        <f>VLOOKUP($A40&amp;K$82,決統データ!$A$3:$DE$365,$E40+19,FALSE)</f>
        <v>7172</v>
      </c>
      <c r="L40" s="43">
        <f>VLOOKUP($A40&amp;L$82,決統データ!$A$3:$DE$365,$E40+19,FALSE)</f>
        <v>19758</v>
      </c>
      <c r="M40" s="275">
        <f t="shared" si="2"/>
        <v>29496</v>
      </c>
    </row>
    <row r="41" spans="1:13" s="1" customFormat="1" ht="17.25" customHeight="1">
      <c r="A41" s="27" t="str">
        <f t="shared" si="1"/>
        <v>1743201</v>
      </c>
      <c r="B41" s="28" t="s">
        <v>202</v>
      </c>
      <c r="C41" s="29">
        <v>32</v>
      </c>
      <c r="D41" s="28" t="s">
        <v>782</v>
      </c>
      <c r="E41" s="24">
        <v>39</v>
      </c>
      <c r="F41" s="622"/>
      <c r="G41" s="622"/>
      <c r="H41" s="176" t="s">
        <v>791</v>
      </c>
      <c r="I41" s="192"/>
      <c r="J41" s="43">
        <f>VLOOKUP($A41&amp;J$82,決統データ!$A$3:$DE$365,$E41+19,FALSE)</f>
        <v>8165</v>
      </c>
      <c r="K41" s="43">
        <f>VLOOKUP($A41&amp;K$82,決統データ!$A$3:$DE$365,$E41+19,FALSE)</f>
        <v>7172</v>
      </c>
      <c r="L41" s="43">
        <f>VLOOKUP($A41&amp;L$82,決統データ!$A$3:$DE$365,$E41+19,FALSE)</f>
        <v>283126</v>
      </c>
      <c r="M41" s="275">
        <f t="shared" si="2"/>
        <v>298463</v>
      </c>
    </row>
    <row r="42" spans="1:13" s="1" customFormat="1" ht="17.25" customHeight="1">
      <c r="A42" s="27" t="str">
        <f t="shared" si="1"/>
        <v>1743201</v>
      </c>
      <c r="B42" s="28" t="s">
        <v>202</v>
      </c>
      <c r="C42" s="29">
        <v>32</v>
      </c>
      <c r="D42" s="28" t="s">
        <v>782</v>
      </c>
      <c r="E42" s="24">
        <v>40</v>
      </c>
      <c r="F42" s="622"/>
      <c r="G42" s="622"/>
      <c r="H42" s="621" t="s">
        <v>644</v>
      </c>
      <c r="I42" s="175" t="s">
        <v>1314</v>
      </c>
      <c r="J42" s="43">
        <f>VLOOKUP($A42&amp;J$82,決統データ!$A$3:$DE$365,$E42+19,FALSE)</f>
        <v>8165</v>
      </c>
      <c r="K42" s="43">
        <f>VLOOKUP($A42&amp;K$82,決統データ!$A$3:$DE$365,$E42+19,FALSE)</f>
        <v>7172</v>
      </c>
      <c r="L42" s="43">
        <f>VLOOKUP($A42&amp;L$82,決統データ!$A$3:$DE$365,$E42+19,FALSE)</f>
        <v>274126</v>
      </c>
      <c r="M42" s="275">
        <f t="shared" si="2"/>
        <v>289463</v>
      </c>
    </row>
    <row r="43" spans="1:13" s="1" customFormat="1" ht="17.25" customHeight="1">
      <c r="A43" s="27" t="str">
        <f t="shared" si="1"/>
        <v>1743201</v>
      </c>
      <c r="B43" s="28" t="s">
        <v>202</v>
      </c>
      <c r="C43" s="29">
        <v>32</v>
      </c>
      <c r="D43" s="28" t="s">
        <v>782</v>
      </c>
      <c r="E43" s="24">
        <v>41</v>
      </c>
      <c r="F43" s="622"/>
      <c r="G43" s="622"/>
      <c r="H43" s="622"/>
      <c r="I43" s="175" t="s">
        <v>1313</v>
      </c>
      <c r="J43" s="43">
        <f>VLOOKUP($A43&amp;J$82,決統データ!$A$3:$DE$365,$E43+19,FALSE)</f>
        <v>0</v>
      </c>
      <c r="K43" s="43">
        <f>VLOOKUP($A43&amp;K$82,決統データ!$A$3:$DE$365,$E43+19,FALSE)</f>
        <v>0</v>
      </c>
      <c r="L43" s="43">
        <f>VLOOKUP($A43&amp;L$82,決統データ!$A$3:$DE$365,$E43+19,FALSE)</f>
        <v>0</v>
      </c>
      <c r="M43" s="275">
        <f t="shared" si="2"/>
        <v>0</v>
      </c>
    </row>
    <row r="44" spans="1:13" s="1" customFormat="1" ht="17.25" customHeight="1">
      <c r="A44" s="27" t="str">
        <f t="shared" si="1"/>
        <v>1743201</v>
      </c>
      <c r="B44" s="28" t="s">
        <v>202</v>
      </c>
      <c r="C44" s="29">
        <v>32</v>
      </c>
      <c r="D44" s="28" t="s">
        <v>782</v>
      </c>
      <c r="E44" s="24">
        <v>42</v>
      </c>
      <c r="F44" s="622"/>
      <c r="G44" s="623"/>
      <c r="H44" s="623"/>
      <c r="I44" s="175" t="s">
        <v>731</v>
      </c>
      <c r="J44" s="43">
        <f>VLOOKUP($A44&amp;J$82,決統データ!$A$3:$DE$365,$E44+19,FALSE)</f>
        <v>0</v>
      </c>
      <c r="K44" s="43">
        <f>VLOOKUP($A44&amp;K$82,決統データ!$A$3:$DE$365,$E44+19,FALSE)</f>
        <v>0</v>
      </c>
      <c r="L44" s="43">
        <f>VLOOKUP($A44&amp;L$82,決統データ!$A$3:$DE$365,$E44+19,FALSE)</f>
        <v>9000</v>
      </c>
      <c r="M44" s="275">
        <f t="shared" si="2"/>
        <v>9000</v>
      </c>
    </row>
    <row r="45" spans="1:13" s="1" customFormat="1" ht="17.25" customHeight="1">
      <c r="A45" s="27" t="str">
        <f t="shared" si="1"/>
        <v>1743201</v>
      </c>
      <c r="B45" s="28" t="s">
        <v>202</v>
      </c>
      <c r="C45" s="29">
        <v>32</v>
      </c>
      <c r="D45" s="28" t="s">
        <v>782</v>
      </c>
      <c r="E45" s="24">
        <v>43</v>
      </c>
      <c r="F45" s="622"/>
      <c r="G45" s="176" t="s">
        <v>503</v>
      </c>
      <c r="H45" s="215"/>
      <c r="I45" s="192"/>
      <c r="J45" s="43">
        <f>VLOOKUP($A45&amp;J$82,決統データ!$A$3:$DE$365,$E45+19,FALSE)</f>
        <v>59152</v>
      </c>
      <c r="K45" s="43">
        <f>VLOOKUP($A45&amp;K$82,決統データ!$A$3:$DE$365,$E45+19,FALSE)</f>
        <v>109773</v>
      </c>
      <c r="L45" s="43">
        <f>VLOOKUP($A45&amp;L$82,決統データ!$A$3:$DE$365,$E45+19,FALSE)</f>
        <v>310984</v>
      </c>
      <c r="M45" s="275">
        <f t="shared" si="2"/>
        <v>479909</v>
      </c>
    </row>
    <row r="46" spans="1:13" s="1" customFormat="1" ht="17.25" customHeight="1">
      <c r="A46" s="27" t="str">
        <f t="shared" si="1"/>
        <v>1743201</v>
      </c>
      <c r="B46" s="28" t="s">
        <v>202</v>
      </c>
      <c r="C46" s="29">
        <v>32</v>
      </c>
      <c r="D46" s="28" t="s">
        <v>782</v>
      </c>
      <c r="E46" s="24">
        <v>44</v>
      </c>
      <c r="F46" s="622"/>
      <c r="G46" s="621" t="s">
        <v>644</v>
      </c>
      <c r="H46" s="176" t="s">
        <v>1314</v>
      </c>
      <c r="I46" s="192"/>
      <c r="J46" s="43">
        <f>VLOOKUP($A46&amp;J$82,決統データ!$A$3:$DE$365,$E46+19,FALSE)</f>
        <v>59152</v>
      </c>
      <c r="K46" s="43">
        <f>VLOOKUP($A46&amp;K$82,決統データ!$A$3:$DE$365,$E46+19,FALSE)</f>
        <v>109773</v>
      </c>
      <c r="L46" s="43">
        <f>VLOOKUP($A46&amp;L$82,決統データ!$A$3:$DE$365,$E46+19,FALSE)</f>
        <v>301984</v>
      </c>
      <c r="M46" s="275">
        <f t="shared" si="2"/>
        <v>470909</v>
      </c>
    </row>
    <row r="47" spans="1:13" s="1" customFormat="1" ht="17.25" customHeight="1">
      <c r="A47" s="27" t="str">
        <f t="shared" si="1"/>
        <v>1743201</v>
      </c>
      <c r="B47" s="28" t="s">
        <v>202</v>
      </c>
      <c r="C47" s="29">
        <v>32</v>
      </c>
      <c r="D47" s="28" t="s">
        <v>782</v>
      </c>
      <c r="E47" s="24">
        <v>45</v>
      </c>
      <c r="F47" s="622"/>
      <c r="G47" s="622"/>
      <c r="H47" s="176" t="s">
        <v>1313</v>
      </c>
      <c r="I47" s="192"/>
      <c r="J47" s="43">
        <f>VLOOKUP($A47&amp;J$82,決統データ!$A$3:$DE$365,$E47+19,FALSE)</f>
        <v>0</v>
      </c>
      <c r="K47" s="43">
        <f>VLOOKUP($A47&amp;K$82,決統データ!$A$3:$DE$365,$E47+19,FALSE)</f>
        <v>0</v>
      </c>
      <c r="L47" s="43">
        <f>VLOOKUP($A47&amp;L$82,決統データ!$A$3:$DE$365,$E47+19,FALSE)</f>
        <v>0</v>
      </c>
      <c r="M47" s="275">
        <f t="shared" si="2"/>
        <v>0</v>
      </c>
    </row>
    <row r="48" spans="1:13" s="1" customFormat="1" ht="17.25" customHeight="1">
      <c r="A48" s="27" t="str">
        <f t="shared" si="1"/>
        <v>1743201</v>
      </c>
      <c r="B48" s="28" t="s">
        <v>202</v>
      </c>
      <c r="C48" s="29">
        <v>32</v>
      </c>
      <c r="D48" s="28" t="s">
        <v>782</v>
      </c>
      <c r="E48" s="24">
        <v>46</v>
      </c>
      <c r="F48" s="622"/>
      <c r="G48" s="622"/>
      <c r="H48" s="176" t="s">
        <v>1324</v>
      </c>
      <c r="I48" s="192"/>
      <c r="J48" s="43">
        <f>VLOOKUP($A48&amp;J$82,決統データ!$A$3:$DE$365,$E48+19,FALSE)</f>
        <v>0</v>
      </c>
      <c r="K48" s="43">
        <f>VLOOKUP($A48&amp;K$82,決統データ!$A$3:$DE$365,$E48+19,FALSE)</f>
        <v>0</v>
      </c>
      <c r="L48" s="43">
        <f>VLOOKUP($A48&amp;L$82,決統データ!$A$3:$DE$365,$E48+19,FALSE)</f>
        <v>0</v>
      </c>
      <c r="M48" s="275">
        <f t="shared" si="2"/>
        <v>0</v>
      </c>
    </row>
    <row r="49" spans="1:13" s="1" customFormat="1" ht="17.25" customHeight="1">
      <c r="A49" s="27" t="str">
        <f t="shared" si="1"/>
        <v>1743201</v>
      </c>
      <c r="B49" s="28" t="s">
        <v>202</v>
      </c>
      <c r="C49" s="29">
        <v>32</v>
      </c>
      <c r="D49" s="28" t="s">
        <v>782</v>
      </c>
      <c r="E49" s="24">
        <v>47</v>
      </c>
      <c r="F49" s="622"/>
      <c r="G49" s="622"/>
      <c r="H49" s="176" t="s">
        <v>1323</v>
      </c>
      <c r="I49" s="192"/>
      <c r="J49" s="43">
        <f>VLOOKUP($A49&amp;J$82,決統データ!$A$3:$DE$365,$E49+19,FALSE)</f>
        <v>0</v>
      </c>
      <c r="K49" s="43">
        <f>VLOOKUP($A49&amp;K$82,決統データ!$A$3:$DE$365,$E49+19,FALSE)</f>
        <v>0</v>
      </c>
      <c r="L49" s="43">
        <f>VLOOKUP($A49&amp;L$82,決統データ!$A$3:$DE$365,$E49+19,FALSE)</f>
        <v>0</v>
      </c>
      <c r="M49" s="275">
        <f t="shared" si="2"/>
        <v>0</v>
      </c>
    </row>
    <row r="50" spans="1:13" s="1" customFormat="1" ht="17.25" customHeight="1">
      <c r="A50" s="27" t="str">
        <f t="shared" si="1"/>
        <v>1743201</v>
      </c>
      <c r="B50" s="28" t="s">
        <v>202</v>
      </c>
      <c r="C50" s="29">
        <v>32</v>
      </c>
      <c r="D50" s="28" t="s">
        <v>782</v>
      </c>
      <c r="E50" s="24">
        <v>48</v>
      </c>
      <c r="F50" s="622"/>
      <c r="G50" s="622"/>
      <c r="H50" s="176" t="s">
        <v>1322</v>
      </c>
      <c r="I50" s="192"/>
      <c r="J50" s="43">
        <f>VLOOKUP($A50&amp;J$82,決統データ!$A$3:$DE$365,$E50+19,FALSE)</f>
        <v>0</v>
      </c>
      <c r="K50" s="43">
        <f>VLOOKUP($A50&amp;K$82,決統データ!$A$3:$DE$365,$E50+19,FALSE)</f>
        <v>0</v>
      </c>
      <c r="L50" s="43">
        <f>VLOOKUP($A50&amp;L$82,決統データ!$A$3:$DE$365,$E50+19,FALSE)</f>
        <v>0</v>
      </c>
      <c r="M50" s="275">
        <f t="shared" si="2"/>
        <v>0</v>
      </c>
    </row>
    <row r="51" spans="1:13" s="1" customFormat="1" ht="17.25" customHeight="1">
      <c r="A51" s="27" t="str">
        <f t="shared" si="1"/>
        <v>1743201</v>
      </c>
      <c r="B51" s="28" t="s">
        <v>202</v>
      </c>
      <c r="C51" s="29">
        <v>32</v>
      </c>
      <c r="D51" s="28" t="s">
        <v>782</v>
      </c>
      <c r="E51" s="24">
        <v>49</v>
      </c>
      <c r="F51" s="622"/>
      <c r="G51" s="622"/>
      <c r="H51" s="176" t="s">
        <v>1317</v>
      </c>
      <c r="I51" s="192"/>
      <c r="J51" s="43">
        <f>VLOOKUP($A51&amp;J$82,決統データ!$A$3:$DE$365,$E51+19,FALSE)</f>
        <v>0</v>
      </c>
      <c r="K51" s="43">
        <f>VLOOKUP($A51&amp;K$82,決統データ!$A$3:$DE$365,$E51+19,FALSE)</f>
        <v>0</v>
      </c>
      <c r="L51" s="43">
        <f>VLOOKUP($A51&amp;L$82,決統データ!$A$3:$DE$365,$E51+19,FALSE)</f>
        <v>0</v>
      </c>
      <c r="M51" s="275">
        <f t="shared" si="2"/>
        <v>0</v>
      </c>
    </row>
    <row r="52" spans="1:13" s="1" customFormat="1" ht="17.25" customHeight="1">
      <c r="A52" s="27" t="str">
        <f t="shared" si="1"/>
        <v>1743201</v>
      </c>
      <c r="B52" s="28" t="s">
        <v>202</v>
      </c>
      <c r="C52" s="29">
        <v>32</v>
      </c>
      <c r="D52" s="28" t="s">
        <v>782</v>
      </c>
      <c r="E52" s="24">
        <v>50</v>
      </c>
      <c r="F52" s="623"/>
      <c r="G52" s="623"/>
      <c r="H52" s="176" t="s">
        <v>731</v>
      </c>
      <c r="I52" s="192"/>
      <c r="J52" s="43">
        <f>VLOOKUP($A52&amp;J$82,決統データ!$A$3:$DE$365,$E52+19,FALSE)</f>
        <v>0</v>
      </c>
      <c r="K52" s="43">
        <f>VLOOKUP($A52&amp;K$82,決統データ!$A$3:$DE$365,$E52+19,FALSE)</f>
        <v>0</v>
      </c>
      <c r="L52" s="43">
        <f>VLOOKUP($A52&amp;L$82,決統データ!$A$3:$DE$365,$E52+19,FALSE)</f>
        <v>9000</v>
      </c>
      <c r="M52" s="275">
        <f t="shared" si="2"/>
        <v>9000</v>
      </c>
    </row>
    <row r="53" spans="1:13" s="1" customFormat="1" ht="17.25" customHeight="1">
      <c r="A53" s="27" t="str">
        <f t="shared" si="1"/>
        <v>1743201</v>
      </c>
      <c r="B53" s="28" t="s">
        <v>202</v>
      </c>
      <c r="C53" s="29">
        <v>32</v>
      </c>
      <c r="D53" s="28" t="s">
        <v>782</v>
      </c>
      <c r="E53" s="24">
        <v>51</v>
      </c>
      <c r="F53" s="621" t="s">
        <v>1321</v>
      </c>
      <c r="G53" s="175" t="s">
        <v>370</v>
      </c>
      <c r="H53" s="175"/>
      <c r="I53" s="175"/>
      <c r="J53" s="43">
        <f>VLOOKUP($A53&amp;J$82,決統データ!$A$3:$DE$365,$E53+19,FALSE)</f>
        <v>22587</v>
      </c>
      <c r="K53" s="43">
        <f>VLOOKUP($A53&amp;K$82,決統データ!$A$3:$DE$365,$E53+19,FALSE)</f>
        <v>28849</v>
      </c>
      <c r="L53" s="43">
        <f>VLOOKUP($A53&amp;L$82,決統データ!$A$3:$DE$365,$E53+19,FALSE)</f>
        <v>78883</v>
      </c>
      <c r="M53" s="275">
        <f t="shared" si="2"/>
        <v>130319</v>
      </c>
    </row>
    <row r="54" spans="1:13" s="1" customFormat="1" ht="17.25" customHeight="1">
      <c r="A54" s="27" t="str">
        <f t="shared" si="1"/>
        <v>1743201</v>
      </c>
      <c r="B54" s="28" t="s">
        <v>202</v>
      </c>
      <c r="C54" s="29">
        <v>32</v>
      </c>
      <c r="D54" s="28" t="s">
        <v>782</v>
      </c>
      <c r="E54" s="24">
        <v>52</v>
      </c>
      <c r="F54" s="622"/>
      <c r="G54" s="621" t="s">
        <v>644</v>
      </c>
      <c r="H54" s="176" t="s">
        <v>1314</v>
      </c>
      <c r="I54" s="192"/>
      <c r="J54" s="43">
        <f>VLOOKUP($A54&amp;J$82,決統データ!$A$3:$DE$365,$E54+19,FALSE)</f>
        <v>0</v>
      </c>
      <c r="K54" s="43">
        <f>VLOOKUP($A54&amp;K$82,決統データ!$A$3:$DE$365,$E54+19,FALSE)</f>
        <v>0</v>
      </c>
      <c r="L54" s="43">
        <f>VLOOKUP($A54&amp;L$82,決統データ!$A$3:$DE$365,$E54+19,FALSE)</f>
        <v>1402</v>
      </c>
      <c r="M54" s="275">
        <f t="shared" si="2"/>
        <v>1402</v>
      </c>
    </row>
    <row r="55" spans="1:13" s="1" customFormat="1" ht="17.25" customHeight="1">
      <c r="A55" s="27" t="str">
        <f>+B55&amp;C55&amp;D55</f>
        <v>1743201</v>
      </c>
      <c r="B55" s="28" t="s">
        <v>202</v>
      </c>
      <c r="C55" s="29">
        <v>32</v>
      </c>
      <c r="D55" s="28" t="s">
        <v>782</v>
      </c>
      <c r="E55" s="24">
        <v>53</v>
      </c>
      <c r="F55" s="622"/>
      <c r="G55" s="622"/>
      <c r="H55" s="176" t="s">
        <v>1313</v>
      </c>
      <c r="I55" s="192"/>
      <c r="J55" s="43">
        <f>VLOOKUP($A55&amp;J$82,決統データ!$A$3:$DE$365,$E55+19,FALSE)</f>
        <v>0</v>
      </c>
      <c r="K55" s="43">
        <f>VLOOKUP($A55&amp;K$82,決統データ!$A$3:$DE$365,$E55+19,FALSE)</f>
        <v>0</v>
      </c>
      <c r="L55" s="43">
        <f>VLOOKUP($A55&amp;L$82,決統データ!$A$3:$DE$365,$E55+19,FALSE)</f>
        <v>0</v>
      </c>
      <c r="M55" s="275">
        <f t="shared" si="2"/>
        <v>0</v>
      </c>
    </row>
    <row r="56" spans="1:13" s="1" customFormat="1" ht="17.25" customHeight="1">
      <c r="A56" s="27" t="str">
        <f>+B56&amp;C56&amp;D56</f>
        <v>1743201</v>
      </c>
      <c r="B56" s="28" t="s">
        <v>202</v>
      </c>
      <c r="C56" s="29">
        <v>32</v>
      </c>
      <c r="D56" s="28" t="s">
        <v>782</v>
      </c>
      <c r="E56" s="24">
        <v>54</v>
      </c>
      <c r="F56" s="622"/>
      <c r="G56" s="622"/>
      <c r="H56" s="176" t="s">
        <v>1317</v>
      </c>
      <c r="I56" s="192"/>
      <c r="J56" s="43">
        <f>VLOOKUP($A56&amp;J$82,決統データ!$A$3:$DE$365,$E56+19,FALSE)</f>
        <v>0</v>
      </c>
      <c r="K56" s="43">
        <f>VLOOKUP($A56&amp;K$82,決統データ!$A$3:$DE$365,$E56+19,FALSE)</f>
        <v>0</v>
      </c>
      <c r="L56" s="43">
        <f>VLOOKUP($A56&amp;L$82,決統データ!$A$3:$DE$365,$E56+19,FALSE)</f>
        <v>0</v>
      </c>
      <c r="M56" s="275">
        <f t="shared" si="2"/>
        <v>0</v>
      </c>
    </row>
    <row r="57" spans="1:13" s="1" customFormat="1" ht="17.25" customHeight="1">
      <c r="A57" s="27" t="str">
        <f>+B57&amp;C57&amp;D57</f>
        <v>1743201</v>
      </c>
      <c r="B57" s="28" t="s">
        <v>202</v>
      </c>
      <c r="C57" s="29">
        <v>32</v>
      </c>
      <c r="D57" s="28" t="s">
        <v>782</v>
      </c>
      <c r="E57" s="24">
        <v>55</v>
      </c>
      <c r="F57" s="622"/>
      <c r="G57" s="622"/>
      <c r="H57" s="176" t="s">
        <v>1316</v>
      </c>
      <c r="I57" s="192"/>
      <c r="J57" s="43">
        <f>VLOOKUP($A57&amp;J$82,決統データ!$A$3:$DE$365,$E57+19,FALSE)</f>
        <v>0</v>
      </c>
      <c r="K57" s="43">
        <f>VLOOKUP($A57&amp;K$82,決統データ!$A$3:$DE$365,$E57+19,FALSE)</f>
        <v>0</v>
      </c>
      <c r="L57" s="43">
        <f>VLOOKUP($A57&amp;L$82,決統データ!$A$3:$DE$365,$E57+19,FALSE)</f>
        <v>15827</v>
      </c>
      <c r="M57" s="275">
        <f t="shared" si="2"/>
        <v>15827</v>
      </c>
    </row>
    <row r="58" spans="1:13" s="1" customFormat="1" ht="17.25" customHeight="1">
      <c r="A58" s="27" t="str">
        <f t="shared" si="1"/>
        <v>1743201</v>
      </c>
      <c r="B58" s="28" t="s">
        <v>202</v>
      </c>
      <c r="C58" s="29">
        <v>32</v>
      </c>
      <c r="D58" s="28" t="s">
        <v>782</v>
      </c>
      <c r="E58" s="24">
        <v>56</v>
      </c>
      <c r="F58" s="622"/>
      <c r="G58" s="622"/>
      <c r="H58" s="176" t="s">
        <v>1312</v>
      </c>
      <c r="I58" s="192"/>
      <c r="J58" s="43">
        <f>VLOOKUP($A58&amp;J$82,決統データ!$A$3:$DE$365,$E58+19,FALSE)</f>
        <v>22234</v>
      </c>
      <c r="K58" s="43">
        <f>VLOOKUP($A58&amp;K$82,決統データ!$A$3:$DE$365,$E58+19,FALSE)</f>
        <v>27136</v>
      </c>
      <c r="L58" s="43">
        <f>VLOOKUP($A58&amp;L$82,決統データ!$A$3:$DE$365,$E58+19,FALSE)</f>
        <v>58230</v>
      </c>
      <c r="M58" s="275">
        <f t="shared" si="2"/>
        <v>107600</v>
      </c>
    </row>
    <row r="59" spans="1:13" s="1" customFormat="1" ht="17.25" customHeight="1">
      <c r="A59" s="27" t="str">
        <f t="shared" si="1"/>
        <v>1743201</v>
      </c>
      <c r="B59" s="28" t="s">
        <v>202</v>
      </c>
      <c r="C59" s="29">
        <v>32</v>
      </c>
      <c r="D59" s="28" t="s">
        <v>782</v>
      </c>
      <c r="E59" s="24">
        <v>57</v>
      </c>
      <c r="F59" s="622"/>
      <c r="G59" s="623"/>
      <c r="H59" s="176" t="s">
        <v>731</v>
      </c>
      <c r="I59" s="192"/>
      <c r="J59" s="43">
        <f>VLOOKUP($A59&amp;J$82,決統データ!$A$3:$DE$365,$E59+19,FALSE)</f>
        <v>353</v>
      </c>
      <c r="K59" s="43">
        <f>VLOOKUP($A59&amp;K$82,決統データ!$A$3:$DE$365,$E59+19,FALSE)</f>
        <v>1713</v>
      </c>
      <c r="L59" s="43">
        <f>VLOOKUP($A59&amp;L$82,決統データ!$A$3:$DE$365,$E59+19,FALSE)</f>
        <v>3424</v>
      </c>
      <c r="M59" s="275">
        <f t="shared" si="2"/>
        <v>5490</v>
      </c>
    </row>
    <row r="60" spans="1:13" s="1" customFormat="1" ht="17.25" customHeight="1">
      <c r="A60" s="27" t="str">
        <f t="shared" si="1"/>
        <v>1743201</v>
      </c>
      <c r="B60" s="28" t="s">
        <v>202</v>
      </c>
      <c r="C60" s="29">
        <v>32</v>
      </c>
      <c r="D60" s="28" t="s">
        <v>782</v>
      </c>
      <c r="E60" s="24">
        <v>58</v>
      </c>
      <c r="F60" s="622"/>
      <c r="G60" s="175" t="s">
        <v>1319</v>
      </c>
      <c r="H60" s="176"/>
      <c r="I60" s="192"/>
      <c r="J60" s="43">
        <f>VLOOKUP($A60&amp;J$82,決統データ!$A$3:$DE$365,$E60+19,FALSE)</f>
        <v>80687</v>
      </c>
      <c r="K60" s="43">
        <f>VLOOKUP($A60&amp;K$82,決統データ!$A$3:$DE$365,$E60+19,FALSE)</f>
        <v>178528</v>
      </c>
      <c r="L60" s="43">
        <f>VLOOKUP($A60&amp;L$82,決統データ!$A$3:$DE$365,$E60+19,FALSE)</f>
        <v>460486</v>
      </c>
      <c r="M60" s="275">
        <f t="shared" si="2"/>
        <v>719701</v>
      </c>
    </row>
    <row r="61" spans="1:13" s="1" customFormat="1" ht="17.25" customHeight="1">
      <c r="A61" s="27" t="str">
        <f t="shared" si="1"/>
        <v>1743201</v>
      </c>
      <c r="B61" s="28" t="s">
        <v>202</v>
      </c>
      <c r="C61" s="29">
        <v>32</v>
      </c>
      <c r="D61" s="28" t="s">
        <v>782</v>
      </c>
      <c r="E61" s="24">
        <v>59</v>
      </c>
      <c r="F61" s="622"/>
      <c r="G61" s="621" t="s">
        <v>644</v>
      </c>
      <c r="H61" s="176" t="s">
        <v>1314</v>
      </c>
      <c r="I61" s="192"/>
      <c r="J61" s="43">
        <f>VLOOKUP($A61&amp;J$82,決統データ!$A$3:$DE$365,$E61+19,FALSE)</f>
        <v>0</v>
      </c>
      <c r="K61" s="43">
        <f>VLOOKUP($A61&amp;K$82,決統データ!$A$3:$DE$365,$E61+19,FALSE)</f>
        <v>0</v>
      </c>
      <c r="L61" s="43">
        <f>VLOOKUP($A61&amp;L$82,決統データ!$A$3:$DE$365,$E61+19,FALSE)</f>
        <v>8184</v>
      </c>
      <c r="M61" s="275">
        <f t="shared" si="2"/>
        <v>8184</v>
      </c>
    </row>
    <row r="62" spans="1:13" s="1" customFormat="1" ht="17.25" customHeight="1">
      <c r="A62" s="27" t="str">
        <f t="shared" si="1"/>
        <v>1743201</v>
      </c>
      <c r="B62" s="28" t="s">
        <v>202</v>
      </c>
      <c r="C62" s="29">
        <v>32</v>
      </c>
      <c r="D62" s="28" t="s">
        <v>782</v>
      </c>
      <c r="E62" s="24">
        <v>60</v>
      </c>
      <c r="F62" s="622"/>
      <c r="G62" s="622"/>
      <c r="H62" s="176" t="s">
        <v>1313</v>
      </c>
      <c r="I62" s="192"/>
      <c r="J62" s="43">
        <f>VLOOKUP($A62&amp;J$82,決統データ!$A$3:$DE$365,$E62+19,FALSE)</f>
        <v>0</v>
      </c>
      <c r="K62" s="43">
        <f>VLOOKUP($A62&amp;K$82,決統データ!$A$3:$DE$365,$E62+19,FALSE)</f>
        <v>0</v>
      </c>
      <c r="L62" s="43">
        <f>VLOOKUP($A62&amp;L$82,決統データ!$A$3:$DE$365,$E62+19,FALSE)</f>
        <v>0</v>
      </c>
      <c r="M62" s="275">
        <f t="shared" si="2"/>
        <v>0</v>
      </c>
    </row>
    <row r="63" spans="1:13" s="1" customFormat="1" ht="17.25" customHeight="1">
      <c r="A63" s="27" t="str">
        <f>+B63&amp;C63&amp;D63</f>
        <v>1743202</v>
      </c>
      <c r="B63" s="28" t="s">
        <v>202</v>
      </c>
      <c r="C63" s="29">
        <v>32</v>
      </c>
      <c r="D63" s="28" t="s">
        <v>788</v>
      </c>
      <c r="E63" s="24">
        <v>1</v>
      </c>
      <c r="F63" s="622"/>
      <c r="G63" s="622"/>
      <c r="H63" s="176" t="s">
        <v>1317</v>
      </c>
      <c r="I63" s="192"/>
      <c r="J63" s="43">
        <f>VLOOKUP($A63&amp;J$82,決統データ!$A$3:$DE$365,$E63+19,FALSE)</f>
        <v>0</v>
      </c>
      <c r="K63" s="43">
        <f>VLOOKUP($A63&amp;K$82,決統データ!$A$3:$DE$365,$E63+19,FALSE)</f>
        <v>0</v>
      </c>
      <c r="L63" s="43">
        <f>VLOOKUP($A63&amp;L$82,決統データ!$A$3:$DE$365,$E63+19,FALSE)</f>
        <v>0</v>
      </c>
      <c r="M63" s="275">
        <f t="shared" si="2"/>
        <v>0</v>
      </c>
    </row>
    <row r="64" spans="1:13" s="1" customFormat="1" ht="17.25" customHeight="1">
      <c r="A64" s="27" t="str">
        <f>+B64&amp;C64&amp;D64</f>
        <v>1743202</v>
      </c>
      <c r="B64" s="28" t="s">
        <v>202</v>
      </c>
      <c r="C64" s="29">
        <v>32</v>
      </c>
      <c r="D64" s="28" t="s">
        <v>788</v>
      </c>
      <c r="E64" s="24">
        <v>2</v>
      </c>
      <c r="F64" s="622"/>
      <c r="G64" s="622"/>
      <c r="H64" s="176" t="s">
        <v>1316</v>
      </c>
      <c r="I64" s="192"/>
      <c r="J64" s="43">
        <f>VLOOKUP($A64&amp;J$82,決統データ!$A$3:$DE$365,$E64+19,FALSE)</f>
        <v>0</v>
      </c>
      <c r="K64" s="43">
        <f>VLOOKUP($A64&amp;K$82,決統データ!$A$3:$DE$365,$E64+19,FALSE)</f>
        <v>0</v>
      </c>
      <c r="L64" s="43">
        <f>VLOOKUP($A64&amp;L$82,決統データ!$A$3:$DE$365,$E64+19,FALSE)</f>
        <v>92389</v>
      </c>
      <c r="M64" s="275">
        <f t="shared" si="2"/>
        <v>92389</v>
      </c>
    </row>
    <row r="65" spans="1:13" s="1" customFormat="1" ht="17.25" customHeight="1">
      <c r="A65" s="27" t="str">
        <f>+B65&amp;C65&amp;D65</f>
        <v>1743202</v>
      </c>
      <c r="B65" s="28" t="s">
        <v>202</v>
      </c>
      <c r="C65" s="29">
        <v>32</v>
      </c>
      <c r="D65" s="28" t="s">
        <v>788</v>
      </c>
      <c r="E65" s="24">
        <v>3</v>
      </c>
      <c r="F65" s="622"/>
      <c r="G65" s="622"/>
      <c r="H65" s="176" t="s">
        <v>1312</v>
      </c>
      <c r="I65" s="192"/>
      <c r="J65" s="43">
        <f>VLOOKUP($A65&amp;J$82,決統データ!$A$3:$DE$365,$E65+19,FALSE)</f>
        <v>78124</v>
      </c>
      <c r="K65" s="43">
        <f>VLOOKUP($A65&amp;K$82,決統データ!$A$3:$DE$365,$E65+19,FALSE)</f>
        <v>162744</v>
      </c>
      <c r="L65" s="43">
        <f>VLOOKUP($A65&amp;L$82,決統データ!$A$3:$DE$365,$E65+19,FALSE)</f>
        <v>339928</v>
      </c>
      <c r="M65" s="275">
        <f t="shared" si="2"/>
        <v>580796</v>
      </c>
    </row>
    <row r="66" spans="1:13" s="1" customFormat="1" ht="17.25" customHeight="1">
      <c r="A66" s="27" t="str">
        <f t="shared" si="1"/>
        <v>1743202</v>
      </c>
      <c r="B66" s="28" t="s">
        <v>202</v>
      </c>
      <c r="C66" s="29">
        <v>32</v>
      </c>
      <c r="D66" s="28" t="s">
        <v>566</v>
      </c>
      <c r="E66" s="24">
        <v>4</v>
      </c>
      <c r="F66" s="622"/>
      <c r="G66" s="623"/>
      <c r="H66" s="176" t="s">
        <v>731</v>
      </c>
      <c r="I66" s="192"/>
      <c r="J66" s="43">
        <f>VLOOKUP($A66&amp;J$82,決統データ!$A$3:$DE$365,$E66+19,FALSE)</f>
        <v>2563</v>
      </c>
      <c r="K66" s="43">
        <f>VLOOKUP($A66&amp;K$82,決統データ!$A$3:$DE$365,$E66+19,FALSE)</f>
        <v>15784</v>
      </c>
      <c r="L66" s="43">
        <f>VLOOKUP($A66&amp;L$82,決統データ!$A$3:$DE$365,$E66+19,FALSE)</f>
        <v>19985</v>
      </c>
      <c r="M66" s="275">
        <f t="shared" si="2"/>
        <v>38332</v>
      </c>
    </row>
    <row r="67" spans="1:13" s="1" customFormat="1" ht="17.25" customHeight="1">
      <c r="A67" s="27" t="str">
        <f>+B67&amp;C67&amp;D67</f>
        <v>1743202</v>
      </c>
      <c r="B67" s="28" t="s">
        <v>202</v>
      </c>
      <c r="C67" s="29">
        <v>32</v>
      </c>
      <c r="D67" s="28" t="s">
        <v>566</v>
      </c>
      <c r="E67" s="24">
        <v>6</v>
      </c>
      <c r="F67" s="622"/>
      <c r="G67" s="176" t="s">
        <v>371</v>
      </c>
      <c r="H67" s="215"/>
      <c r="I67" s="192"/>
      <c r="J67" s="43">
        <f>VLOOKUP($A67&amp;J$82,決統データ!$A$3:$DE$365,$E67+19,FALSE)</f>
        <v>0</v>
      </c>
      <c r="K67" s="43">
        <f>VLOOKUP($A67&amp;K$82,決統データ!$A$3:$DE$365,$E67+19,FALSE)</f>
        <v>0</v>
      </c>
      <c r="L67" s="43">
        <f>VLOOKUP($A67&amp;L$82,決統データ!$A$3:$DE$365,$E67+19,FALSE)</f>
        <v>0</v>
      </c>
      <c r="M67" s="275">
        <f t="shared" ref="M67:M78" si="3">SUM(J67:L67)</f>
        <v>0</v>
      </c>
    </row>
    <row r="68" spans="1:13" s="1" customFormat="1" ht="17.25" customHeight="1">
      <c r="A68" s="27" t="str">
        <f t="shared" si="1"/>
        <v>1743202</v>
      </c>
      <c r="B68" s="28" t="s">
        <v>202</v>
      </c>
      <c r="C68" s="29">
        <v>32</v>
      </c>
      <c r="D68" s="28" t="s">
        <v>566</v>
      </c>
      <c r="E68" s="24">
        <v>7</v>
      </c>
      <c r="F68" s="622"/>
      <c r="G68" s="176" t="s">
        <v>1318</v>
      </c>
      <c r="H68" s="215"/>
      <c r="I68" s="192"/>
      <c r="J68" s="43">
        <f>VLOOKUP($A68&amp;J$82,決統データ!$A$3:$DE$365,$E68+19,FALSE)</f>
        <v>103274</v>
      </c>
      <c r="K68" s="43">
        <f>VLOOKUP($A68&amp;K$82,決統データ!$A$3:$DE$365,$E68+19,FALSE)</f>
        <v>207377</v>
      </c>
      <c r="L68" s="43">
        <f>VLOOKUP($A68&amp;L$82,決統データ!$A$3:$DE$365,$E68+19,FALSE)</f>
        <v>539369</v>
      </c>
      <c r="M68" s="275">
        <f t="shared" si="3"/>
        <v>850020</v>
      </c>
    </row>
    <row r="69" spans="1:13" s="1" customFormat="1" ht="17.25" customHeight="1">
      <c r="A69" s="27" t="str">
        <f t="shared" si="1"/>
        <v>1743202</v>
      </c>
      <c r="B69" s="28" t="s">
        <v>202</v>
      </c>
      <c r="C69" s="29">
        <v>32</v>
      </c>
      <c r="D69" s="28" t="s">
        <v>566</v>
      </c>
      <c r="E69" s="24">
        <v>8</v>
      </c>
      <c r="F69" s="622"/>
      <c r="G69" s="621" t="s">
        <v>644</v>
      </c>
      <c r="H69" s="176" t="s">
        <v>1314</v>
      </c>
      <c r="I69" s="192"/>
      <c r="J69" s="43">
        <f>VLOOKUP($A69&amp;J$82,決統データ!$A$3:$DE$365,$E69+19,FALSE)</f>
        <v>0</v>
      </c>
      <c r="K69" s="43">
        <f>VLOOKUP($A69&amp;K$82,決統データ!$A$3:$DE$365,$E69+19,FALSE)</f>
        <v>0</v>
      </c>
      <c r="L69" s="43">
        <f>VLOOKUP($A69&amp;L$82,決統データ!$A$3:$DE$365,$E69+19,FALSE)</f>
        <v>9586</v>
      </c>
      <c r="M69" s="275">
        <f t="shared" si="3"/>
        <v>9586</v>
      </c>
    </row>
    <row r="70" spans="1:13" s="1" customFormat="1" ht="17.25" customHeight="1">
      <c r="A70" s="27" t="str">
        <f t="shared" si="1"/>
        <v>1743202</v>
      </c>
      <c r="B70" s="28" t="s">
        <v>202</v>
      </c>
      <c r="C70" s="29">
        <v>32</v>
      </c>
      <c r="D70" s="28" t="s">
        <v>566</v>
      </c>
      <c r="E70" s="24">
        <v>9</v>
      </c>
      <c r="F70" s="622"/>
      <c r="G70" s="622"/>
      <c r="H70" s="176" t="s">
        <v>1313</v>
      </c>
      <c r="I70" s="192"/>
      <c r="J70" s="43">
        <f>VLOOKUP($A70&amp;J$82,決統データ!$A$3:$DE$365,$E70+19,FALSE)</f>
        <v>0</v>
      </c>
      <c r="K70" s="43">
        <f>VLOOKUP($A70&amp;K$82,決統データ!$A$3:$DE$365,$E70+19,FALSE)</f>
        <v>0</v>
      </c>
      <c r="L70" s="43">
        <f>VLOOKUP($A70&amp;L$82,決統データ!$A$3:$DE$365,$E70+19,FALSE)</f>
        <v>0</v>
      </c>
      <c r="M70" s="275">
        <f t="shared" si="3"/>
        <v>0</v>
      </c>
    </row>
    <row r="71" spans="1:13" s="1" customFormat="1" ht="17.25" customHeight="1">
      <c r="A71" s="27" t="str">
        <f t="shared" si="1"/>
        <v>1743202</v>
      </c>
      <c r="B71" s="28" t="s">
        <v>202</v>
      </c>
      <c r="C71" s="29">
        <v>32</v>
      </c>
      <c r="D71" s="28" t="s">
        <v>566</v>
      </c>
      <c r="E71" s="24">
        <v>10</v>
      </c>
      <c r="F71" s="622"/>
      <c r="G71" s="622"/>
      <c r="H71" s="176" t="s">
        <v>1317</v>
      </c>
      <c r="I71" s="192"/>
      <c r="J71" s="43">
        <f>VLOOKUP($A71&amp;J$82,決統データ!$A$3:$DE$365,$E71+19,FALSE)</f>
        <v>0</v>
      </c>
      <c r="K71" s="43">
        <f>VLOOKUP($A71&amp;K$82,決統データ!$A$3:$DE$365,$E71+19,FALSE)</f>
        <v>0</v>
      </c>
      <c r="L71" s="43">
        <f>VLOOKUP($A71&amp;L$82,決統データ!$A$3:$DE$365,$E71+19,FALSE)</f>
        <v>0</v>
      </c>
      <c r="M71" s="275">
        <f t="shared" si="3"/>
        <v>0</v>
      </c>
    </row>
    <row r="72" spans="1:13" s="1" customFormat="1" ht="17.25" customHeight="1">
      <c r="A72" s="27" t="str">
        <f t="shared" si="1"/>
        <v>1743202</v>
      </c>
      <c r="B72" s="28" t="s">
        <v>202</v>
      </c>
      <c r="C72" s="29">
        <v>32</v>
      </c>
      <c r="D72" s="28" t="s">
        <v>566</v>
      </c>
      <c r="E72" s="24">
        <v>11</v>
      </c>
      <c r="F72" s="622"/>
      <c r="G72" s="622"/>
      <c r="H72" s="176" t="s">
        <v>1316</v>
      </c>
      <c r="I72" s="192"/>
      <c r="J72" s="43">
        <f>VLOOKUP($A72&amp;J$82,決統データ!$A$3:$DE$365,$E72+19,FALSE)</f>
        <v>0</v>
      </c>
      <c r="K72" s="43">
        <f>VLOOKUP($A72&amp;K$82,決統データ!$A$3:$DE$365,$E72+19,FALSE)</f>
        <v>0</v>
      </c>
      <c r="L72" s="43">
        <f>VLOOKUP($A72&amp;L$82,決統データ!$A$3:$DE$365,$E72+19,FALSE)</f>
        <v>108216</v>
      </c>
      <c r="M72" s="275">
        <f t="shared" si="3"/>
        <v>108216</v>
      </c>
    </row>
    <row r="73" spans="1:13" s="1" customFormat="1" ht="17.25" customHeight="1">
      <c r="A73" s="27" t="str">
        <f>+B73&amp;C73&amp;D73</f>
        <v>1743202</v>
      </c>
      <c r="B73" s="28" t="s">
        <v>202</v>
      </c>
      <c r="C73" s="29">
        <v>32</v>
      </c>
      <c r="D73" s="28" t="s">
        <v>566</v>
      </c>
      <c r="E73" s="24">
        <v>12</v>
      </c>
      <c r="F73" s="622"/>
      <c r="G73" s="622"/>
      <c r="H73" s="176" t="s">
        <v>1312</v>
      </c>
      <c r="I73" s="192"/>
      <c r="J73" s="43">
        <f>VLOOKUP($A73&amp;J$82,決統データ!$A$3:$DE$365,$E73+19,FALSE)</f>
        <v>100358</v>
      </c>
      <c r="K73" s="43">
        <f>VLOOKUP($A73&amp;K$82,決統データ!$A$3:$DE$365,$E73+19,FALSE)</f>
        <v>189880</v>
      </c>
      <c r="L73" s="43">
        <f>VLOOKUP($A73&amp;L$82,決統データ!$A$3:$DE$365,$E73+19,FALSE)</f>
        <v>398158</v>
      </c>
      <c r="M73" s="275">
        <f t="shared" si="3"/>
        <v>688396</v>
      </c>
    </row>
    <row r="74" spans="1:13" s="1" customFormat="1" ht="17.25" customHeight="1">
      <c r="A74" s="27" t="str">
        <f t="shared" si="1"/>
        <v>1743202</v>
      </c>
      <c r="B74" s="28" t="s">
        <v>202</v>
      </c>
      <c r="C74" s="29">
        <v>32</v>
      </c>
      <c r="D74" s="28" t="s">
        <v>566</v>
      </c>
      <c r="E74" s="24">
        <v>13</v>
      </c>
      <c r="F74" s="623"/>
      <c r="G74" s="623"/>
      <c r="H74" s="176" t="s">
        <v>731</v>
      </c>
      <c r="I74" s="192"/>
      <c r="J74" s="43">
        <f>VLOOKUP($A74&amp;J$82,決統データ!$A$3:$DE$365,$E74+19,FALSE)</f>
        <v>2916</v>
      </c>
      <c r="K74" s="43">
        <f>VLOOKUP($A74&amp;K$82,決統データ!$A$3:$DE$365,$E74+19,FALSE)</f>
        <v>17497</v>
      </c>
      <c r="L74" s="43">
        <f>VLOOKUP($A74&amp;L$82,決統データ!$A$3:$DE$365,$E74+19,FALSE)</f>
        <v>23409</v>
      </c>
      <c r="M74" s="275">
        <f t="shared" si="3"/>
        <v>43822</v>
      </c>
    </row>
    <row r="75" spans="1:13" s="1" customFormat="1" ht="17.25" customHeight="1">
      <c r="A75" s="27" t="str">
        <f t="shared" si="1"/>
        <v>1743202</v>
      </c>
      <c r="B75" s="28" t="s">
        <v>202</v>
      </c>
      <c r="C75" s="29">
        <v>32</v>
      </c>
      <c r="D75" s="28" t="s">
        <v>566</v>
      </c>
      <c r="E75" s="24">
        <v>15</v>
      </c>
      <c r="F75" s="175" t="s">
        <v>1315</v>
      </c>
      <c r="G75" s="176"/>
      <c r="H75" s="215"/>
      <c r="I75" s="192"/>
      <c r="J75" s="43">
        <f>VLOOKUP($A75&amp;J$82,決統データ!$A$3:$DE$365,$E75+19,FALSE)</f>
        <v>162426</v>
      </c>
      <c r="K75" s="43">
        <f>VLOOKUP($A75&amp;K$82,決統データ!$A$3:$DE$365,$E75+19,FALSE)</f>
        <v>317150</v>
      </c>
      <c r="L75" s="43">
        <f>VLOOKUP($A75&amp;L$82,決統データ!$A$3:$DE$365,$E75+19,FALSE)</f>
        <v>850353</v>
      </c>
      <c r="M75" s="275">
        <f t="shared" si="3"/>
        <v>1329929</v>
      </c>
    </row>
    <row r="76" spans="1:13" s="1" customFormat="1" ht="17.25" customHeight="1">
      <c r="A76" s="27" t="str">
        <f>+B76&amp;C76&amp;D76</f>
        <v>1743202</v>
      </c>
      <c r="B76" s="28" t="s">
        <v>202</v>
      </c>
      <c r="C76" s="29">
        <v>32</v>
      </c>
      <c r="D76" s="28" t="s">
        <v>566</v>
      </c>
      <c r="E76" s="24">
        <v>16</v>
      </c>
      <c r="F76" s="621" t="s">
        <v>644</v>
      </c>
      <c r="G76" s="192" t="s">
        <v>1314</v>
      </c>
      <c r="H76" s="176"/>
      <c r="I76" s="192"/>
      <c r="J76" s="43">
        <f>VLOOKUP($A76&amp;J$82,決統データ!$A$3:$DE$365,$E76+19,FALSE)</f>
        <v>59152</v>
      </c>
      <c r="K76" s="43">
        <f>VLOOKUP($A76&amp;K$82,決統データ!$A$3:$DE$365,$E76+19,FALSE)</f>
        <v>109773</v>
      </c>
      <c r="L76" s="43">
        <f>VLOOKUP($A76&amp;L$82,決統データ!$A$3:$DE$365,$E76+19,FALSE)</f>
        <v>311570</v>
      </c>
      <c r="M76" s="275">
        <f t="shared" si="3"/>
        <v>480495</v>
      </c>
    </row>
    <row r="77" spans="1:13" s="1" customFormat="1" ht="17.25" customHeight="1">
      <c r="A77" s="27" t="str">
        <f>+B77&amp;C77&amp;D77</f>
        <v>1743202</v>
      </c>
      <c r="B77" s="28" t="s">
        <v>202</v>
      </c>
      <c r="C77" s="29">
        <v>32</v>
      </c>
      <c r="D77" s="28" t="s">
        <v>566</v>
      </c>
      <c r="E77" s="24">
        <v>17</v>
      </c>
      <c r="F77" s="622"/>
      <c r="G77" s="192" t="s">
        <v>1313</v>
      </c>
      <c r="H77" s="176"/>
      <c r="I77" s="192"/>
      <c r="J77" s="43">
        <f>VLOOKUP($A77&amp;J$82,決統データ!$A$3:$DE$365,$E77+19,FALSE)</f>
        <v>0</v>
      </c>
      <c r="K77" s="43">
        <f>VLOOKUP($A77&amp;K$82,決統データ!$A$3:$DE$365,$E77+19,FALSE)</f>
        <v>0</v>
      </c>
      <c r="L77" s="43">
        <f>VLOOKUP($A77&amp;L$82,決統データ!$A$3:$DE$365,$E77+19,FALSE)</f>
        <v>0</v>
      </c>
      <c r="M77" s="275">
        <f t="shared" si="3"/>
        <v>0</v>
      </c>
    </row>
    <row r="78" spans="1:13" s="1" customFormat="1" ht="17.25" customHeight="1">
      <c r="A78" s="27" t="str">
        <f>+B78&amp;C78&amp;D78</f>
        <v>1743202</v>
      </c>
      <c r="B78" s="28" t="s">
        <v>202</v>
      </c>
      <c r="C78" s="29">
        <v>32</v>
      </c>
      <c r="D78" s="28" t="s">
        <v>566</v>
      </c>
      <c r="E78" s="24">
        <v>18</v>
      </c>
      <c r="F78" s="623"/>
      <c r="G78" s="192" t="s">
        <v>731</v>
      </c>
      <c r="H78" s="176"/>
      <c r="I78" s="192"/>
      <c r="J78" s="43">
        <f>VLOOKUP($A78&amp;J$82,決統データ!$A$3:$DE$365,$E78+19,FALSE)</f>
        <v>103274</v>
      </c>
      <c r="K78" s="43">
        <f>VLOOKUP($A78&amp;K$82,決統データ!$A$3:$DE$365,$E78+19,FALSE)</f>
        <v>207377</v>
      </c>
      <c r="L78" s="43">
        <f>VLOOKUP($A78&amp;L$82,決統データ!$A$3:$DE$365,$E78+19,FALSE)</f>
        <v>538783</v>
      </c>
      <c r="M78" s="275">
        <f t="shared" si="3"/>
        <v>849434</v>
      </c>
    </row>
    <row r="80" spans="1:13" ht="14.25" customHeight="1"/>
    <row r="82" spans="10:12">
      <c r="J82" s="229" t="str">
        <f t="shared" ref="J82:L82" si="4">+J83&amp;J85</f>
        <v>263656000</v>
      </c>
      <c r="K82" s="229" t="str">
        <f t="shared" si="4"/>
        <v>264075000</v>
      </c>
      <c r="L82" s="229" t="str">
        <f t="shared" si="4"/>
        <v>264652000</v>
      </c>
    </row>
    <row r="83" spans="10:12">
      <c r="J83" s="229" t="s">
        <v>589</v>
      </c>
      <c r="K83" s="229" t="s">
        <v>591</v>
      </c>
      <c r="L83" s="229" t="s">
        <v>594</v>
      </c>
    </row>
    <row r="84" spans="10:12">
      <c r="J84" s="229" t="s">
        <v>476</v>
      </c>
      <c r="K84" s="229" t="s">
        <v>592</v>
      </c>
      <c r="L84" s="229" t="s">
        <v>595</v>
      </c>
    </row>
    <row r="85" spans="10:12">
      <c r="J85" s="229" t="s">
        <v>562</v>
      </c>
      <c r="K85" s="229" t="s">
        <v>562</v>
      </c>
      <c r="L85" s="229" t="s">
        <v>562</v>
      </c>
    </row>
    <row r="86" spans="10:12" ht="14.25" customHeight="1"/>
  </sheetData>
  <customSheetViews>
    <customSheetView guid="{247A5D4D-80F1-4466-92F7-7A3BC78E450F}" showPageBreaks="1" printArea="1" topLeftCell="B1">
      <selection activeCell="C43" sqref="C43"/>
      <pageMargins left="0.78740157480314965" right="0.78740157480314965" top="0.78740157480314965" bottom="0.78740157480314965" header="0.51181102362204722" footer="0.62992125984251968"/>
      <pageSetup paperSize="9" scale="55" orientation="portrait" blackAndWhite="1" horizontalDpi="300" verticalDpi="300"/>
      <headerFooter alignWithMargins="0"/>
    </customSheetView>
  </customSheetViews>
  <mergeCells count="17">
    <mergeCell ref="F2:I2"/>
    <mergeCell ref="G3:G12"/>
    <mergeCell ref="H10:H12"/>
    <mergeCell ref="G13:G24"/>
    <mergeCell ref="H22:H24"/>
    <mergeCell ref="F3:F52"/>
    <mergeCell ref="G46:G52"/>
    <mergeCell ref="G25:G36"/>
    <mergeCell ref="H38:I38"/>
    <mergeCell ref="H34:H36"/>
    <mergeCell ref="F76:F78"/>
    <mergeCell ref="G37:G44"/>
    <mergeCell ref="H42:H44"/>
    <mergeCell ref="F53:F74"/>
    <mergeCell ref="G54:G59"/>
    <mergeCell ref="G61:G66"/>
    <mergeCell ref="G69:G74"/>
  </mergeCells>
  <phoneticPr fontId="3"/>
  <pageMargins left="0.78740157480314965" right="0.78740157480314965" top="0.78740157480314965" bottom="0.78740157480314965" header="0.51181102362204722" footer="0.62992125984251968"/>
  <pageSetup paperSize="9" scale="55"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pageSetUpPr fitToPage="1"/>
  </sheetPr>
  <dimension ref="A1:O80"/>
  <sheetViews>
    <sheetView view="pageBreakPreview" zoomScale="70" zoomScaleNormal="100" zoomScaleSheetLayoutView="70" zoomScalePageLayoutView="60" workbookViewId="0">
      <pane ySplit="2" topLeftCell="A57" activePane="bottomLeft" state="frozen"/>
      <selection pane="bottomLeft"/>
    </sheetView>
  </sheetViews>
  <sheetFormatPr defaultColWidth="9" defaultRowHeight="14.4"/>
  <cols>
    <col min="1" max="1" width="9.69921875" style="9" customWidth="1"/>
    <col min="2" max="2" width="4.296875" style="9" customWidth="1"/>
    <col min="3" max="4" width="3.296875" style="9" customWidth="1"/>
    <col min="5" max="5" width="6.296875" style="38" customWidth="1"/>
    <col min="6" max="6" width="5.19921875" style="9" customWidth="1"/>
    <col min="7" max="8" width="4.296875" style="9" customWidth="1"/>
    <col min="9" max="9" width="5.69921875" style="9" customWidth="1"/>
    <col min="10" max="10" width="15.796875" style="9" customWidth="1"/>
    <col min="11" max="11" width="9.69921875" style="9" customWidth="1"/>
    <col min="12" max="15" width="11.5" style="9" customWidth="1"/>
    <col min="16" max="16384" width="9" style="9"/>
  </cols>
  <sheetData>
    <row r="1" spans="1:15">
      <c r="F1" s="9" t="s">
        <v>79</v>
      </c>
      <c r="O1" s="228"/>
    </row>
    <row r="2" spans="1:15" ht="31.5" customHeight="1">
      <c r="A2" s="26"/>
      <c r="B2" s="67" t="s">
        <v>778</v>
      </c>
      <c r="C2" s="26" t="s">
        <v>779</v>
      </c>
      <c r="D2" s="26" t="s">
        <v>780</v>
      </c>
      <c r="E2" s="30" t="s">
        <v>781</v>
      </c>
      <c r="F2" s="878"/>
      <c r="G2" s="878"/>
      <c r="H2" s="878"/>
      <c r="I2" s="878"/>
      <c r="J2" s="878"/>
      <c r="K2" s="878"/>
      <c r="L2" s="11" t="s">
        <v>476</v>
      </c>
      <c r="M2" s="11" t="s">
        <v>179</v>
      </c>
      <c r="N2" s="11" t="s">
        <v>1311</v>
      </c>
      <c r="O2" s="11" t="s">
        <v>605</v>
      </c>
    </row>
    <row r="3" spans="1:15" s="1" customFormat="1" ht="17.100000000000001" customHeight="1">
      <c r="A3" s="27" t="str">
        <f t="shared" ref="A3:A8" si="0">+B3&amp;C3&amp;D3</f>
        <v>1743301</v>
      </c>
      <c r="B3" s="28" t="s">
        <v>202</v>
      </c>
      <c r="C3" s="29">
        <v>33</v>
      </c>
      <c r="D3" s="28" t="s">
        <v>782</v>
      </c>
      <c r="E3" s="24">
        <v>1</v>
      </c>
      <c r="F3" s="631" t="s">
        <v>78</v>
      </c>
      <c r="G3" s="711" t="s">
        <v>77</v>
      </c>
      <c r="H3" s="879" t="s">
        <v>76</v>
      </c>
      <c r="I3" s="656" t="s">
        <v>75</v>
      </c>
      <c r="J3" s="656"/>
      <c r="K3" s="656"/>
      <c r="L3" s="271" t="str">
        <f>IF(VLOOKUP($A3&amp;L$77,決統データ!$A$3:$DE$365,$E3+19,0)=0,"○","")</f>
        <v/>
      </c>
      <c r="M3" s="271" t="str">
        <f>IF(VLOOKUP($A3&amp;M$77,決統データ!$A$3:$DE$365,$E3+19,0)=0,"○","")</f>
        <v/>
      </c>
      <c r="N3" s="271" t="str">
        <f>IF(VLOOKUP($A3&amp;N$77,決統データ!$A$3:$DE$365,$E3+19,0)=0,"○","")</f>
        <v/>
      </c>
      <c r="O3" s="273">
        <f>(COUNTIF(C3:N3,"○"))</f>
        <v>0</v>
      </c>
    </row>
    <row r="4" spans="1:15" s="1" customFormat="1" ht="17.100000000000001" customHeight="1">
      <c r="A4" s="27" t="str">
        <f t="shared" si="0"/>
        <v>1743301</v>
      </c>
      <c r="B4" s="28" t="s">
        <v>202</v>
      </c>
      <c r="C4" s="29">
        <v>33</v>
      </c>
      <c r="D4" s="28" t="s">
        <v>782</v>
      </c>
      <c r="E4" s="24">
        <v>1</v>
      </c>
      <c r="F4" s="631"/>
      <c r="G4" s="711"/>
      <c r="H4" s="879"/>
      <c r="I4" s="487" t="s">
        <v>191</v>
      </c>
      <c r="J4" s="487"/>
      <c r="K4" s="487"/>
      <c r="L4" s="271" t="str">
        <f>IF(VLOOKUP($A4&amp;L$77,決統データ!$A$3:$DE$365,$E4+19,0)=0,"○","")</f>
        <v/>
      </c>
      <c r="M4" s="271" t="str">
        <f>IF(VLOOKUP($A4&amp;M$77,決統データ!$A$3:$DE$365,$E4+19,0)=0,"○","")</f>
        <v/>
      </c>
      <c r="N4" s="271" t="str">
        <f>IF(VLOOKUP($A4&amp;N$77,決統データ!$A$3:$DE$365,$E4+19,0)=0,"○","")</f>
        <v/>
      </c>
      <c r="O4" s="273">
        <f>(COUNTIF(C4:N4,"○"))</f>
        <v>0</v>
      </c>
    </row>
    <row r="5" spans="1:15" s="1" customFormat="1" ht="17.100000000000001" customHeight="1">
      <c r="A5" s="27" t="str">
        <f t="shared" si="0"/>
        <v>1743301</v>
      </c>
      <c r="B5" s="28" t="s">
        <v>202</v>
      </c>
      <c r="C5" s="29">
        <v>33</v>
      </c>
      <c r="D5" s="28" t="s">
        <v>782</v>
      </c>
      <c r="E5" s="24">
        <v>1</v>
      </c>
      <c r="F5" s="631"/>
      <c r="G5" s="711"/>
      <c r="H5" s="879"/>
      <c r="I5" s="487" t="s">
        <v>190</v>
      </c>
      <c r="J5" s="487"/>
      <c r="K5" s="487"/>
      <c r="L5" s="271" t="str">
        <f>IF(VLOOKUP($A5&amp;L$77,決統データ!$A$3:$DE$365,$E5+19,0)=0,"○","")</f>
        <v/>
      </c>
      <c r="M5" s="271" t="str">
        <f>IF(VLOOKUP($A5&amp;M$77,決統データ!$A$3:$DE$365,$E5+19,0)=0,"○","")</f>
        <v/>
      </c>
      <c r="N5" s="271" t="str">
        <f>IF(VLOOKUP($A5&amp;N$77,決統データ!$A$3:$DE$365,$E5+19,0)=0,"○","")</f>
        <v/>
      </c>
      <c r="O5" s="273">
        <f>(COUNTIF(C5:N5,"○"))</f>
        <v>0</v>
      </c>
    </row>
    <row r="6" spans="1:15" s="1" customFormat="1" ht="17.100000000000001" customHeight="1">
      <c r="A6" s="27" t="str">
        <f t="shared" si="0"/>
        <v>1743301</v>
      </c>
      <c r="B6" s="28" t="s">
        <v>202</v>
      </c>
      <c r="C6" s="29">
        <v>33</v>
      </c>
      <c r="D6" s="28" t="s">
        <v>782</v>
      </c>
      <c r="E6" s="24">
        <v>1</v>
      </c>
      <c r="F6" s="631"/>
      <c r="G6" s="711"/>
      <c r="H6" s="879"/>
      <c r="I6" s="487" t="s">
        <v>72</v>
      </c>
      <c r="J6" s="487"/>
      <c r="K6" s="487"/>
      <c r="L6" s="271" t="str">
        <f>IF(VLOOKUP($A6&amp;L$77,決統データ!$A$3:$DE$365,$E6+19,0)=0,"○","")</f>
        <v/>
      </c>
      <c r="M6" s="380" t="s">
        <v>1559</v>
      </c>
      <c r="N6" s="271" t="str">
        <f>IF(VLOOKUP($A6&amp;N$77,決統データ!$A$3:$DE$365,$E6+19,0)=0,"○","")</f>
        <v/>
      </c>
      <c r="O6" s="273">
        <f>(COUNTIF(C6:N6,"○"))</f>
        <v>1</v>
      </c>
    </row>
    <row r="7" spans="1:15" s="1" customFormat="1" ht="17.100000000000001" customHeight="1">
      <c r="A7" s="27" t="str">
        <f t="shared" si="0"/>
        <v>1743301</v>
      </c>
      <c r="B7" s="28" t="s">
        <v>202</v>
      </c>
      <c r="C7" s="29">
        <v>33</v>
      </c>
      <c r="D7" s="28" t="s">
        <v>782</v>
      </c>
      <c r="E7" s="24">
        <v>1</v>
      </c>
      <c r="F7" s="631"/>
      <c r="G7" s="711"/>
      <c r="H7" s="880"/>
      <c r="I7" s="487" t="s">
        <v>71</v>
      </c>
      <c r="J7" s="487"/>
      <c r="K7" s="487"/>
      <c r="L7" s="473" t="s">
        <v>1558</v>
      </c>
      <c r="M7" s="271" t="str">
        <f>IF(VLOOKUP($A7&amp;M$77,決統データ!$A$3:$DE$365,$E7+19,0)=0,"○","")</f>
        <v/>
      </c>
      <c r="N7" s="439" t="s">
        <v>1558</v>
      </c>
      <c r="O7" s="273">
        <f>(COUNTIF(C7:N7,"○"))</f>
        <v>2</v>
      </c>
    </row>
    <row r="8" spans="1:15" s="1" customFormat="1" ht="17.100000000000001" customHeight="1">
      <c r="A8" s="27" t="str">
        <f t="shared" si="0"/>
        <v>1743301</v>
      </c>
      <c r="B8" s="28" t="s">
        <v>202</v>
      </c>
      <c r="C8" s="29">
        <v>33</v>
      </c>
      <c r="D8" s="28" t="s">
        <v>782</v>
      </c>
      <c r="E8" s="24">
        <v>2</v>
      </c>
      <c r="F8" s="631"/>
      <c r="G8" s="712"/>
      <c r="H8" s="487" t="s">
        <v>70</v>
      </c>
      <c r="I8" s="487"/>
      <c r="J8" s="487"/>
      <c r="K8" s="487"/>
      <c r="L8" s="194">
        <f>VLOOKUP($A8&amp;L$77,決統データ!$A$3:$DE$365,$E8+19,FALSE)/10</f>
        <v>49.2</v>
      </c>
      <c r="M8" s="194">
        <f>VLOOKUP($A8&amp;M$77,決統データ!$A$3:$DE$365,$E8+19,FALSE)/10</f>
        <v>0</v>
      </c>
      <c r="N8" s="194">
        <f>VLOOKUP($A8&amp;N$77,決統データ!$A$3:$DE$365,$E8+19,FALSE)/10</f>
        <v>66.599999999999994</v>
      </c>
      <c r="O8" s="274">
        <f>SUM(L8:N8)/COUNTIF(J8:N8,"&gt;0")</f>
        <v>57.9</v>
      </c>
    </row>
    <row r="9" spans="1:15" s="1" customFormat="1" ht="17.100000000000001" customHeight="1">
      <c r="E9" s="24"/>
      <c r="F9" s="631"/>
      <c r="G9" s="881" t="s">
        <v>69</v>
      </c>
      <c r="H9" s="487" t="s">
        <v>68</v>
      </c>
      <c r="I9" s="487"/>
      <c r="J9" s="487"/>
      <c r="K9" s="487"/>
      <c r="L9" s="345"/>
      <c r="M9" s="345"/>
      <c r="N9" s="345"/>
      <c r="O9" s="273">
        <f t="shared" ref="O9:O14" si="1">COUNTA(L9:N9)</f>
        <v>0</v>
      </c>
    </row>
    <row r="10" spans="1:15" s="1" customFormat="1" ht="17.100000000000001" customHeight="1">
      <c r="E10" s="24"/>
      <c r="F10" s="631"/>
      <c r="G10" s="882"/>
      <c r="H10" s="487" t="s">
        <v>67</v>
      </c>
      <c r="I10" s="487"/>
      <c r="J10" s="487"/>
      <c r="K10" s="487"/>
      <c r="L10" s="268" t="s">
        <v>183</v>
      </c>
      <c r="M10" s="268" t="s">
        <v>813</v>
      </c>
      <c r="N10" s="268" t="s">
        <v>183</v>
      </c>
      <c r="O10" s="273">
        <f t="shared" si="1"/>
        <v>3</v>
      </c>
    </row>
    <row r="11" spans="1:15" s="1" customFormat="1" ht="17.100000000000001" customHeight="1">
      <c r="E11" s="24"/>
      <c r="F11" s="631"/>
      <c r="G11" s="882"/>
      <c r="H11" s="487" t="s">
        <v>64</v>
      </c>
      <c r="I11" s="487"/>
      <c r="J11" s="487"/>
      <c r="K11" s="487"/>
      <c r="L11" s="268"/>
      <c r="M11" s="380"/>
      <c r="N11" s="268" t="s">
        <v>183</v>
      </c>
      <c r="O11" s="273">
        <f t="shared" si="1"/>
        <v>1</v>
      </c>
    </row>
    <row r="12" spans="1:15" s="1" customFormat="1" ht="17.100000000000001" customHeight="1">
      <c r="E12" s="24"/>
      <c r="F12" s="631"/>
      <c r="G12" s="882"/>
      <c r="H12" s="487" t="s">
        <v>66</v>
      </c>
      <c r="I12" s="487"/>
      <c r="J12" s="487"/>
      <c r="K12" s="487"/>
      <c r="L12" s="268"/>
      <c r="M12" s="268"/>
      <c r="N12" s="268"/>
      <c r="O12" s="273">
        <f t="shared" si="1"/>
        <v>0</v>
      </c>
    </row>
    <row r="13" spans="1:15" s="1" customFormat="1" ht="17.100000000000001" customHeight="1">
      <c r="E13" s="24"/>
      <c r="F13" s="631"/>
      <c r="G13" s="882"/>
      <c r="H13" s="487" t="s">
        <v>65</v>
      </c>
      <c r="I13" s="487"/>
      <c r="J13" s="487"/>
      <c r="K13" s="487"/>
      <c r="L13" s="268"/>
      <c r="M13" s="268"/>
      <c r="N13" s="268"/>
      <c r="O13" s="273">
        <f t="shared" si="1"/>
        <v>0</v>
      </c>
    </row>
    <row r="14" spans="1:15" s="1" customFormat="1" ht="17.100000000000001" customHeight="1">
      <c r="E14" s="24"/>
      <c r="F14" s="631"/>
      <c r="G14" s="883"/>
      <c r="H14" s="487" t="s">
        <v>731</v>
      </c>
      <c r="I14" s="487"/>
      <c r="J14" s="487"/>
      <c r="K14" s="487"/>
      <c r="L14" s="268"/>
      <c r="M14" s="268"/>
      <c r="N14" s="268"/>
      <c r="O14" s="273">
        <f t="shared" si="1"/>
        <v>0</v>
      </c>
    </row>
    <row r="15" spans="1:15" s="1" customFormat="1" ht="17.100000000000001" customHeight="1">
      <c r="A15" s="27" t="str">
        <f>+B15&amp;C15&amp;D15</f>
        <v>1743301</v>
      </c>
      <c r="B15" s="28" t="s">
        <v>202</v>
      </c>
      <c r="C15" s="29">
        <v>33</v>
      </c>
      <c r="D15" s="28" t="s">
        <v>782</v>
      </c>
      <c r="E15" s="24">
        <v>4</v>
      </c>
      <c r="F15" s="631"/>
      <c r="G15" s="639" t="s">
        <v>64</v>
      </c>
      <c r="H15" s="487" t="s">
        <v>63</v>
      </c>
      <c r="I15" s="487"/>
      <c r="J15" s="487"/>
      <c r="K15" s="487"/>
      <c r="L15" s="42">
        <f>VLOOKUP($A15&amp;L$77,決統データ!$A$3:$DE$365,$E15+19,FALSE)</f>
        <v>0</v>
      </c>
      <c r="M15" s="42">
        <f>VLOOKUP($A15&amp;M$77,決統データ!$A$3:$DE$365,$E15+19,FALSE)</f>
        <v>0</v>
      </c>
      <c r="N15" s="42">
        <f>VLOOKUP($A15&amp;N$77,決統データ!$A$3:$DE$365,$E15+19,FALSE)</f>
        <v>6</v>
      </c>
      <c r="O15" s="337">
        <f>SUM(J15:N15)/COUNTIF(J15:N15,"&gt;0")</f>
        <v>6</v>
      </c>
    </row>
    <row r="16" spans="1:15" s="1" customFormat="1" ht="17.100000000000001" customHeight="1">
      <c r="A16" s="27" t="str">
        <f>+B16&amp;C16&amp;D16</f>
        <v>1743301</v>
      </c>
      <c r="B16" s="28" t="s">
        <v>202</v>
      </c>
      <c r="C16" s="29">
        <v>33</v>
      </c>
      <c r="D16" s="28" t="s">
        <v>782</v>
      </c>
      <c r="E16" s="24">
        <v>5</v>
      </c>
      <c r="F16" s="631"/>
      <c r="G16" s="640"/>
      <c r="H16" s="734" t="s">
        <v>62</v>
      </c>
      <c r="I16" s="738"/>
      <c r="J16" s="738"/>
      <c r="K16" s="739"/>
      <c r="L16" s="42">
        <f>VLOOKUP($A16&amp;L$77,決統データ!$A$3:$DE$365,$E16+19,FALSE)</f>
        <v>0</v>
      </c>
      <c r="M16" s="42">
        <f>VLOOKUP($A16&amp;M$77,決統データ!$A$3:$DE$365,$E16+19,FALSE)</f>
        <v>0</v>
      </c>
      <c r="N16" s="42">
        <f>VLOOKUP($A16&amp;N$77,決統データ!$A$3:$DE$365,$E16+19,FALSE)</f>
        <v>152</v>
      </c>
      <c r="O16" s="337">
        <f>SUM(J16:N16)/COUNTIF(J16:N16,"&gt;0")</f>
        <v>152</v>
      </c>
    </row>
    <row r="17" spans="1:15" s="1" customFormat="1" ht="17.100000000000001" customHeight="1">
      <c r="A17" s="27" t="str">
        <f>+B17&amp;C17&amp;D17</f>
        <v>1743301</v>
      </c>
      <c r="B17" s="28" t="s">
        <v>202</v>
      </c>
      <c r="C17" s="29">
        <v>33</v>
      </c>
      <c r="D17" s="28" t="s">
        <v>782</v>
      </c>
      <c r="E17" s="24">
        <v>6</v>
      </c>
      <c r="F17" s="631"/>
      <c r="G17" s="640"/>
      <c r="H17" s="734" t="s">
        <v>61</v>
      </c>
      <c r="I17" s="735"/>
      <c r="J17" s="735"/>
      <c r="K17" s="736"/>
      <c r="L17" s="42">
        <f>VLOOKUP($A17&amp;L$77,決統データ!$A$3:$DE$365,$E17+19,FALSE)</f>
        <v>0</v>
      </c>
      <c r="M17" s="42">
        <f>VLOOKUP($A17&amp;M$77,決統データ!$A$3:$DE$365,$E17+19,FALSE)</f>
        <v>0</v>
      </c>
      <c r="N17" s="42">
        <f>VLOOKUP($A17&amp;N$77,決統データ!$A$3:$DE$365,$E17+19,FALSE)</f>
        <v>200</v>
      </c>
      <c r="O17" s="337">
        <f>SUM(J17:N17)/COUNTIF(J17:N17,"&gt;0")</f>
        <v>200</v>
      </c>
    </row>
    <row r="18" spans="1:15" s="1" customFormat="1" ht="17.100000000000001" customHeight="1">
      <c r="A18" s="27" t="str">
        <f>+B18&amp;C18&amp;D18</f>
        <v>1743301</v>
      </c>
      <c r="B18" s="28" t="s">
        <v>202</v>
      </c>
      <c r="C18" s="29">
        <v>33</v>
      </c>
      <c r="D18" s="28" t="s">
        <v>782</v>
      </c>
      <c r="E18" s="24">
        <v>7</v>
      </c>
      <c r="F18" s="631"/>
      <c r="G18" s="641"/>
      <c r="H18" s="487" t="s">
        <v>60</v>
      </c>
      <c r="I18" s="487"/>
      <c r="J18" s="487"/>
      <c r="K18" s="487"/>
      <c r="L18" s="42">
        <f>VLOOKUP($A18&amp;L$77,決統データ!$A$3:$DE$365,$E18+19,FALSE)</f>
        <v>0</v>
      </c>
      <c r="M18" s="42">
        <f>VLOOKUP($A18&amp;M$77,決統データ!$A$3:$DE$365,$E18+19,FALSE)</f>
        <v>0</v>
      </c>
      <c r="N18" s="42">
        <f>VLOOKUP($A18&amp;N$77,決統データ!$A$3:$DE$365,$E18+19,FALSE)</f>
        <v>13</v>
      </c>
      <c r="O18" s="274">
        <f>SUM(J18:N18)/COUNTIF(J18:N18,"&gt;0")</f>
        <v>13</v>
      </c>
    </row>
    <row r="19" spans="1:15" s="1" customFormat="1" ht="17.100000000000001" customHeight="1">
      <c r="E19" s="24"/>
      <c r="F19" s="631"/>
      <c r="G19" s="691" t="s">
        <v>59</v>
      </c>
      <c r="H19" s="487" t="s">
        <v>58</v>
      </c>
      <c r="I19" s="487"/>
      <c r="J19" s="487"/>
      <c r="K19" s="487"/>
      <c r="L19" s="268" t="s">
        <v>183</v>
      </c>
      <c r="M19" s="268" t="s">
        <v>183</v>
      </c>
      <c r="N19" s="268" t="s">
        <v>183</v>
      </c>
      <c r="O19" s="273">
        <f t="shared" ref="O19:O31" si="2">COUNTA(L19:N19)</f>
        <v>3</v>
      </c>
    </row>
    <row r="20" spans="1:15" s="1" customFormat="1" ht="17.100000000000001" customHeight="1">
      <c r="E20" s="24"/>
      <c r="F20" s="631"/>
      <c r="G20" s="691"/>
      <c r="H20" s="487" t="s">
        <v>57</v>
      </c>
      <c r="I20" s="487"/>
      <c r="J20" s="487"/>
      <c r="K20" s="487"/>
      <c r="L20" s="268"/>
      <c r="M20" s="268"/>
      <c r="N20" s="268"/>
      <c r="O20" s="273">
        <f t="shared" si="2"/>
        <v>0</v>
      </c>
    </row>
    <row r="21" spans="1:15" s="1" customFormat="1" ht="17.100000000000001" customHeight="1">
      <c r="E21" s="24"/>
      <c r="F21" s="631"/>
      <c r="G21" s="691"/>
      <c r="H21" s="487" t="s">
        <v>731</v>
      </c>
      <c r="I21" s="487"/>
      <c r="J21" s="487"/>
      <c r="K21" s="487"/>
      <c r="L21" s="268"/>
      <c r="M21" s="268"/>
      <c r="N21" s="268"/>
      <c r="O21" s="273">
        <f t="shared" si="2"/>
        <v>0</v>
      </c>
    </row>
    <row r="22" spans="1:15" s="1" customFormat="1" ht="17.100000000000001" customHeight="1">
      <c r="E22" s="24"/>
      <c r="F22" s="631"/>
      <c r="G22" s="639" t="s">
        <v>56</v>
      </c>
      <c r="H22" s="875" t="s">
        <v>55</v>
      </c>
      <c r="I22" s="496" t="s">
        <v>54</v>
      </c>
      <c r="J22" s="518"/>
      <c r="K22" s="510"/>
      <c r="L22" s="268" t="s">
        <v>183</v>
      </c>
      <c r="M22" s="271"/>
      <c r="N22" s="271"/>
      <c r="O22" s="273">
        <f t="shared" si="2"/>
        <v>1</v>
      </c>
    </row>
    <row r="23" spans="1:15" s="1" customFormat="1" ht="17.100000000000001" customHeight="1">
      <c r="E23" s="24"/>
      <c r="F23" s="631"/>
      <c r="G23" s="640"/>
      <c r="H23" s="876"/>
      <c r="I23" s="496" t="s">
        <v>53</v>
      </c>
      <c r="J23" s="518"/>
      <c r="K23" s="510"/>
      <c r="L23" s="268" t="s">
        <v>183</v>
      </c>
      <c r="M23" s="268" t="s">
        <v>183</v>
      </c>
      <c r="N23" s="268" t="s">
        <v>183</v>
      </c>
      <c r="O23" s="273">
        <f t="shared" si="2"/>
        <v>3</v>
      </c>
    </row>
    <row r="24" spans="1:15" s="1" customFormat="1" ht="17.100000000000001" customHeight="1">
      <c r="E24" s="24"/>
      <c r="F24" s="631"/>
      <c r="G24" s="640"/>
      <c r="H24" s="876"/>
      <c r="I24" s="496" t="s">
        <v>52</v>
      </c>
      <c r="J24" s="518"/>
      <c r="K24" s="510"/>
      <c r="L24" s="268" t="s">
        <v>813</v>
      </c>
      <c r="M24" s="268" t="s">
        <v>813</v>
      </c>
      <c r="N24" s="268" t="s">
        <v>813</v>
      </c>
      <c r="O24" s="273">
        <f t="shared" si="2"/>
        <v>3</v>
      </c>
    </row>
    <row r="25" spans="1:15" s="1" customFormat="1" ht="17.100000000000001" customHeight="1">
      <c r="E25" s="24"/>
      <c r="F25" s="631"/>
      <c r="G25" s="640"/>
      <c r="H25" s="876"/>
      <c r="I25" s="64" t="s">
        <v>379</v>
      </c>
      <c r="J25" s="65"/>
      <c r="K25" s="62"/>
      <c r="L25" s="268"/>
      <c r="M25" s="380" t="s">
        <v>1447</v>
      </c>
      <c r="N25" s="380" t="s">
        <v>1441</v>
      </c>
      <c r="O25" s="273">
        <f t="shared" si="2"/>
        <v>2</v>
      </c>
    </row>
    <row r="26" spans="1:15" s="1" customFormat="1" ht="17.100000000000001" customHeight="1">
      <c r="E26" s="24"/>
      <c r="F26" s="631"/>
      <c r="G26" s="640"/>
      <c r="H26" s="876"/>
      <c r="I26" s="496" t="s">
        <v>369</v>
      </c>
      <c r="J26" s="518"/>
      <c r="K26" s="510"/>
      <c r="L26" s="268"/>
      <c r="M26" s="268"/>
      <c r="N26" s="268"/>
      <c r="O26" s="273">
        <f t="shared" si="2"/>
        <v>0</v>
      </c>
    </row>
    <row r="27" spans="1:15" s="1" customFormat="1" ht="16.05" customHeight="1">
      <c r="E27" s="448"/>
      <c r="F27" s="631"/>
      <c r="G27" s="640"/>
      <c r="H27" s="877"/>
      <c r="I27" s="445" t="s">
        <v>1565</v>
      </c>
      <c r="J27" s="447"/>
      <c r="K27" s="446"/>
      <c r="L27" s="268"/>
      <c r="M27" s="268"/>
      <c r="N27" s="268" t="s">
        <v>19</v>
      </c>
      <c r="O27" s="273">
        <f t="shared" si="2"/>
        <v>1</v>
      </c>
    </row>
    <row r="28" spans="1:15" s="1" customFormat="1" ht="17.100000000000001" customHeight="1">
      <c r="E28" s="24"/>
      <c r="F28" s="631"/>
      <c r="G28" s="640"/>
      <c r="H28" s="639" t="s">
        <v>51</v>
      </c>
      <c r="I28" s="496" t="s">
        <v>50</v>
      </c>
      <c r="J28" s="518"/>
      <c r="K28" s="510"/>
      <c r="L28" s="268" t="s">
        <v>183</v>
      </c>
      <c r="M28" s="268" t="s">
        <v>183</v>
      </c>
      <c r="N28" s="268" t="s">
        <v>183</v>
      </c>
      <c r="O28" s="273">
        <f t="shared" si="2"/>
        <v>3</v>
      </c>
    </row>
    <row r="29" spans="1:15" s="1" customFormat="1" ht="17.100000000000001" customHeight="1">
      <c r="E29" s="24"/>
      <c r="F29" s="631"/>
      <c r="G29" s="640"/>
      <c r="H29" s="640"/>
      <c r="I29" s="496" t="s">
        <v>49</v>
      </c>
      <c r="J29" s="518"/>
      <c r="K29" s="510"/>
      <c r="L29" s="271"/>
      <c r="M29" s="271"/>
      <c r="N29" s="268"/>
      <c r="O29" s="273">
        <f t="shared" si="2"/>
        <v>0</v>
      </c>
    </row>
    <row r="30" spans="1:15" s="1" customFormat="1" ht="17.100000000000001" customHeight="1">
      <c r="E30" s="24"/>
      <c r="F30" s="631"/>
      <c r="G30" s="640"/>
      <c r="H30" s="640"/>
      <c r="I30" s="496" t="s">
        <v>48</v>
      </c>
      <c r="J30" s="518"/>
      <c r="K30" s="510"/>
      <c r="L30" s="268"/>
      <c r="M30" s="271"/>
      <c r="N30" s="271"/>
      <c r="O30" s="273">
        <f t="shared" si="2"/>
        <v>0</v>
      </c>
    </row>
    <row r="31" spans="1:15" s="1" customFormat="1" ht="17.100000000000001" customHeight="1">
      <c r="E31" s="24"/>
      <c r="F31" s="631"/>
      <c r="G31" s="641"/>
      <c r="H31" s="641"/>
      <c r="I31" s="496" t="s">
        <v>47</v>
      </c>
      <c r="J31" s="518"/>
      <c r="K31" s="510"/>
      <c r="L31" s="271"/>
      <c r="M31" s="271"/>
      <c r="N31" s="271"/>
      <c r="O31" s="273">
        <f t="shared" si="2"/>
        <v>0</v>
      </c>
    </row>
    <row r="32" spans="1:15" s="1" customFormat="1" ht="17.100000000000001" customHeight="1">
      <c r="A32" s="115" t="str">
        <f t="shared" ref="A32:A50" si="3">+B32&amp;C32&amp;D32</f>
        <v>1743301</v>
      </c>
      <c r="B32" s="365" t="s">
        <v>202</v>
      </c>
      <c r="C32" s="366">
        <v>33</v>
      </c>
      <c r="D32" s="365" t="s">
        <v>782</v>
      </c>
      <c r="E32" s="24">
        <v>11</v>
      </c>
      <c r="F32" s="631"/>
      <c r="G32" s="496" t="s">
        <v>46</v>
      </c>
      <c r="H32" s="518"/>
      <c r="I32" s="518"/>
      <c r="J32" s="518"/>
      <c r="K32" s="510"/>
      <c r="L32" s="35">
        <f>VLOOKUP($A32&amp;L$77,決統データ!$A$3:$DE$365,$E32+19,FALSE)</f>
        <v>4100921</v>
      </c>
      <c r="M32" s="35">
        <f>VLOOKUP($A32&amp;M$77,決統データ!$A$3:$DE$365,$E32+19,FALSE)</f>
        <v>4231001</v>
      </c>
      <c r="N32" s="35">
        <f>VLOOKUP($A32&amp;N$77,決統データ!$A$3:$DE$365,$E32+19,FALSE)</f>
        <v>4290601</v>
      </c>
      <c r="O32" s="346"/>
    </row>
    <row r="33" spans="1:15" s="1" customFormat="1" ht="17.100000000000001" customHeight="1">
      <c r="A33" s="115" t="str">
        <f t="shared" si="3"/>
        <v>1743301</v>
      </c>
      <c r="B33" s="365" t="s">
        <v>202</v>
      </c>
      <c r="C33" s="366">
        <v>33</v>
      </c>
      <c r="D33" s="365" t="s">
        <v>782</v>
      </c>
      <c r="E33" s="24">
        <v>12</v>
      </c>
      <c r="F33" s="631"/>
      <c r="G33" s="496" t="s">
        <v>45</v>
      </c>
      <c r="H33" s="518"/>
      <c r="I33" s="518"/>
      <c r="J33" s="518"/>
      <c r="K33" s="510"/>
      <c r="L33" s="35">
        <f>VLOOKUP($A33&amp;L$77,決統データ!$A$3:$DE$365,$E33+19,FALSE)</f>
        <v>0</v>
      </c>
      <c r="M33" s="35">
        <f>VLOOKUP($A33&amp;M$77,決統データ!$A$3:$DE$365,$E33+19,FALSE)</f>
        <v>4160401</v>
      </c>
      <c r="N33" s="35">
        <f>VLOOKUP($A33&amp;N$77,決統データ!$A$3:$DE$365,$E33+19,FALSE)</f>
        <v>4180301</v>
      </c>
      <c r="O33" s="307"/>
    </row>
    <row r="34" spans="1:15" s="1" customFormat="1" ht="17.100000000000001" customHeight="1">
      <c r="A34" s="27" t="str">
        <f t="shared" si="3"/>
        <v>1743301</v>
      </c>
      <c r="B34" s="28" t="s">
        <v>202</v>
      </c>
      <c r="C34" s="29">
        <v>33</v>
      </c>
      <c r="D34" s="28" t="s">
        <v>782</v>
      </c>
      <c r="E34" s="24">
        <v>13</v>
      </c>
      <c r="F34" s="631"/>
      <c r="G34" s="679" t="s">
        <v>44</v>
      </c>
      <c r="H34" s="730" t="s">
        <v>43</v>
      </c>
      <c r="I34" s="730"/>
      <c r="J34" s="730"/>
      <c r="K34" s="730"/>
      <c r="L34" s="443">
        <f>VLOOKUP($A34&amp;L$77,決統データ!$A$3:$DE$365,$E34+19,FALSE)</f>
        <v>2750</v>
      </c>
      <c r="M34" s="443">
        <f>VLOOKUP($A34&amp;M$77,決統データ!$A$3:$DE$365,$E34+19,FALSE)</f>
        <v>4180</v>
      </c>
      <c r="N34" s="443">
        <f>VLOOKUP($A34&amp;N$77,決統データ!$A$3:$DE$365,$E34+19,FALSE)</f>
        <v>2954</v>
      </c>
      <c r="O34" s="275">
        <f t="shared" ref="O34:O45" si="4">SUM(L34:N34)/COUNTIF(L34:N34,"&gt;0")</f>
        <v>3294.6666666666665</v>
      </c>
    </row>
    <row r="35" spans="1:15" s="1" customFormat="1" ht="17.100000000000001" customHeight="1">
      <c r="A35" s="27" t="str">
        <f t="shared" si="3"/>
        <v>1743301</v>
      </c>
      <c r="B35" s="28" t="s">
        <v>202</v>
      </c>
      <c r="C35" s="29">
        <v>33</v>
      </c>
      <c r="D35" s="28" t="s">
        <v>782</v>
      </c>
      <c r="E35" s="24">
        <v>14</v>
      </c>
      <c r="F35" s="631"/>
      <c r="G35" s="679"/>
      <c r="H35" s="730" t="s">
        <v>42</v>
      </c>
      <c r="I35" s="730"/>
      <c r="J35" s="730"/>
      <c r="K35" s="730"/>
      <c r="L35" s="443">
        <f>VLOOKUP($A35&amp;L$77,決統データ!$A$3:$DE$365,$E35+19,FALSE)</f>
        <v>14190</v>
      </c>
      <c r="M35" s="443">
        <f>VLOOKUP($A35&amp;M$77,決統データ!$A$3:$DE$365,$E35+19,FALSE)</f>
        <v>0</v>
      </c>
      <c r="N35" s="443">
        <f>VLOOKUP($A35&amp;N$77,決統データ!$A$3:$DE$365,$E35+19,FALSE)</f>
        <v>17573</v>
      </c>
      <c r="O35" s="275">
        <f t="shared" si="4"/>
        <v>15881.5</v>
      </c>
    </row>
    <row r="36" spans="1:15" s="1" customFormat="1" ht="17.100000000000001" customHeight="1">
      <c r="A36" s="27" t="str">
        <f t="shared" si="3"/>
        <v>1743301</v>
      </c>
      <c r="B36" s="28" t="s">
        <v>202</v>
      </c>
      <c r="C36" s="29">
        <v>33</v>
      </c>
      <c r="D36" s="28" t="s">
        <v>782</v>
      </c>
      <c r="E36" s="24">
        <v>15</v>
      </c>
      <c r="F36" s="631"/>
      <c r="G36" s="679"/>
      <c r="H36" s="730" t="s">
        <v>189</v>
      </c>
      <c r="I36" s="730"/>
      <c r="J36" s="730"/>
      <c r="K36" s="730"/>
      <c r="L36" s="443">
        <f>VLOOKUP($A36&amp;L$77,決統データ!$A$3:$DE$365,$E36+19,FALSE)</f>
        <v>71390</v>
      </c>
      <c r="M36" s="443">
        <f>VLOOKUP($A36&amp;M$77,決統データ!$A$3:$DE$365,$E36+19,FALSE)</f>
        <v>0</v>
      </c>
      <c r="N36" s="443">
        <f>VLOOKUP($A36&amp;N$77,決統データ!$A$3:$DE$365,$E36+19,FALSE)</f>
        <v>97653</v>
      </c>
      <c r="O36" s="275">
        <f t="shared" si="4"/>
        <v>84521.5</v>
      </c>
    </row>
    <row r="37" spans="1:15" s="1" customFormat="1" ht="17.100000000000001" customHeight="1">
      <c r="A37" s="27" t="str">
        <f t="shared" si="3"/>
        <v>1743301</v>
      </c>
      <c r="B37" s="28" t="s">
        <v>202</v>
      </c>
      <c r="C37" s="29">
        <v>33</v>
      </c>
      <c r="D37" s="28" t="s">
        <v>782</v>
      </c>
      <c r="E37" s="24">
        <v>16</v>
      </c>
      <c r="F37" s="631"/>
      <c r="G37" s="679"/>
      <c r="H37" s="730" t="s">
        <v>188</v>
      </c>
      <c r="I37" s="730"/>
      <c r="J37" s="730"/>
      <c r="K37" s="730"/>
      <c r="L37" s="443">
        <f>VLOOKUP($A37&amp;L$77,決統データ!$A$3:$DE$365,$E37+19,FALSE)</f>
        <v>142890</v>
      </c>
      <c r="M37" s="443">
        <f>VLOOKUP($A37&amp;M$77,決統データ!$A$3:$DE$365,$E37+19,FALSE)</f>
        <v>0</v>
      </c>
      <c r="N37" s="443">
        <f>VLOOKUP($A37&amp;N$77,決統データ!$A$3:$DE$365,$E37+19,FALSE)</f>
        <v>197753</v>
      </c>
      <c r="O37" s="275">
        <f t="shared" si="4"/>
        <v>170321.5</v>
      </c>
    </row>
    <row r="38" spans="1:15" s="1" customFormat="1" ht="17.100000000000001" customHeight="1">
      <c r="A38" s="27" t="str">
        <f t="shared" si="3"/>
        <v>1743301</v>
      </c>
      <c r="B38" s="28" t="s">
        <v>202</v>
      </c>
      <c r="C38" s="29">
        <v>33</v>
      </c>
      <c r="D38" s="28" t="s">
        <v>782</v>
      </c>
      <c r="E38" s="24">
        <v>17</v>
      </c>
      <c r="F38" s="631"/>
      <c r="G38" s="679"/>
      <c r="H38" s="730" t="s">
        <v>187</v>
      </c>
      <c r="I38" s="730"/>
      <c r="J38" s="730"/>
      <c r="K38" s="730"/>
      <c r="L38" s="443">
        <f>VLOOKUP($A38&amp;L$77,決統データ!$A$3:$DE$365,$E38+19,FALSE)</f>
        <v>714890</v>
      </c>
      <c r="M38" s="443">
        <f>VLOOKUP($A38&amp;M$77,決統データ!$A$3:$DE$365,$E38+19,FALSE)</f>
        <v>0</v>
      </c>
      <c r="N38" s="443">
        <f>VLOOKUP($A38&amp;N$77,決統データ!$A$3:$DE$365,$E38+19,FALSE)</f>
        <v>998553</v>
      </c>
      <c r="O38" s="275">
        <f t="shared" si="4"/>
        <v>856721.5</v>
      </c>
    </row>
    <row r="39" spans="1:15" s="1" customFormat="1" ht="17.100000000000001" customHeight="1">
      <c r="A39" s="27" t="str">
        <f t="shared" si="3"/>
        <v>1743301</v>
      </c>
      <c r="B39" s="28" t="s">
        <v>202</v>
      </c>
      <c r="C39" s="29">
        <v>33</v>
      </c>
      <c r="D39" s="28" t="s">
        <v>782</v>
      </c>
      <c r="E39" s="24">
        <v>18</v>
      </c>
      <c r="F39" s="631"/>
      <c r="G39" s="679"/>
      <c r="H39" s="730" t="s">
        <v>186</v>
      </c>
      <c r="I39" s="730"/>
      <c r="J39" s="730"/>
      <c r="K39" s="730"/>
      <c r="L39" s="443">
        <f>VLOOKUP($A39&amp;L$77,決統データ!$A$3:$DE$365,$E39+19,FALSE)</f>
        <v>1429890</v>
      </c>
      <c r="M39" s="443">
        <f>VLOOKUP($A39&amp;M$77,決統データ!$A$3:$DE$365,$E39+19,FALSE)</f>
        <v>0</v>
      </c>
      <c r="N39" s="443">
        <f>VLOOKUP($A39&amp;N$77,決統データ!$A$3:$DE$365,$E39+19,FALSE)</f>
        <v>1999553</v>
      </c>
      <c r="O39" s="275">
        <f t="shared" si="4"/>
        <v>1714721.5</v>
      </c>
    </row>
    <row r="40" spans="1:15" s="1" customFormat="1" ht="17.100000000000001" customHeight="1">
      <c r="A40" s="27" t="str">
        <f t="shared" si="3"/>
        <v>1743301</v>
      </c>
      <c r="B40" s="28" t="s">
        <v>202</v>
      </c>
      <c r="C40" s="29">
        <v>33</v>
      </c>
      <c r="D40" s="28" t="s">
        <v>782</v>
      </c>
      <c r="E40" s="24">
        <v>19</v>
      </c>
      <c r="F40" s="631"/>
      <c r="G40" s="873" t="s">
        <v>37</v>
      </c>
      <c r="H40" s="487" t="s">
        <v>36</v>
      </c>
      <c r="I40" s="487"/>
      <c r="J40" s="487"/>
      <c r="K40" s="487"/>
      <c r="L40" s="443">
        <f>VLOOKUP($A40&amp;L$77,決統データ!$A$3:$DE$365,$E40+19,FALSE)</f>
        <v>51640</v>
      </c>
      <c r="M40" s="443">
        <f>VLOOKUP($A40&amp;M$77,決統データ!$A$3:$DE$365,$E40+19,FALSE)</f>
        <v>124333</v>
      </c>
      <c r="N40" s="443">
        <f>VLOOKUP($A40&amp;N$77,決統データ!$A$3:$DE$365,$E40+19,FALSE)</f>
        <v>366230</v>
      </c>
      <c r="O40" s="275">
        <f t="shared" si="4"/>
        <v>180734.33333333334</v>
      </c>
    </row>
    <row r="41" spans="1:15" s="1" customFormat="1" ht="17.100000000000001" customHeight="1">
      <c r="A41" s="27" t="str">
        <f t="shared" si="3"/>
        <v>1743301</v>
      </c>
      <c r="B41" s="28" t="s">
        <v>202</v>
      </c>
      <c r="C41" s="29">
        <v>33</v>
      </c>
      <c r="D41" s="28" t="s">
        <v>782</v>
      </c>
      <c r="E41" s="24">
        <v>20</v>
      </c>
      <c r="F41" s="631"/>
      <c r="G41" s="873"/>
      <c r="H41" s="487" t="s">
        <v>35</v>
      </c>
      <c r="I41" s="487"/>
      <c r="J41" s="487"/>
      <c r="K41" s="487"/>
      <c r="L41" s="443">
        <f>VLOOKUP($A41&amp;L$77,決統データ!$A$3:$DE$365,$E41+19,FALSE)</f>
        <v>116404</v>
      </c>
      <c r="M41" s="443">
        <f>VLOOKUP($A41&amp;M$77,決統データ!$A$3:$DE$365,$E41+19,FALSE)</f>
        <v>236206</v>
      </c>
      <c r="N41" s="443">
        <f>VLOOKUP($A41&amp;N$77,決統データ!$A$3:$DE$365,$E41+19,FALSE)</f>
        <v>616506</v>
      </c>
      <c r="O41" s="275">
        <f t="shared" si="4"/>
        <v>323038.66666666669</v>
      </c>
    </row>
    <row r="42" spans="1:15" s="1" customFormat="1" ht="17.100000000000001" customHeight="1">
      <c r="A42" s="27" t="str">
        <f t="shared" si="3"/>
        <v>1743301</v>
      </c>
      <c r="B42" s="28" t="s">
        <v>202</v>
      </c>
      <c r="C42" s="29">
        <v>33</v>
      </c>
      <c r="D42" s="28" t="s">
        <v>782</v>
      </c>
      <c r="E42" s="24">
        <v>21</v>
      </c>
      <c r="F42" s="631"/>
      <c r="G42" s="873"/>
      <c r="H42" s="487" t="s">
        <v>34</v>
      </c>
      <c r="I42" s="487"/>
      <c r="J42" s="487"/>
      <c r="K42" s="487"/>
      <c r="L42" s="443">
        <f>VLOOKUP($A42&amp;L$77,決統データ!$A$3:$DE$365,$E42+19,FALSE)</f>
        <v>5518</v>
      </c>
      <c r="M42" s="443">
        <f>VLOOKUP($A42&amp;M$77,決統データ!$A$3:$DE$365,$E42+19,FALSE)</f>
        <v>9340</v>
      </c>
      <c r="N42" s="443">
        <f>VLOOKUP($A42&amp;N$77,決統データ!$A$3:$DE$365,$E42+19,FALSE)</f>
        <v>30351</v>
      </c>
      <c r="O42" s="275">
        <f t="shared" si="4"/>
        <v>15069.666666666666</v>
      </c>
    </row>
    <row r="43" spans="1:15" s="1" customFormat="1" ht="17.100000000000001" customHeight="1">
      <c r="A43" s="27" t="str">
        <f t="shared" si="3"/>
        <v>1743301</v>
      </c>
      <c r="B43" s="28" t="s">
        <v>202</v>
      </c>
      <c r="C43" s="29">
        <v>33</v>
      </c>
      <c r="D43" s="28" t="s">
        <v>782</v>
      </c>
      <c r="E43" s="24">
        <v>22</v>
      </c>
      <c r="F43" s="631"/>
      <c r="G43" s="873"/>
      <c r="H43" s="487" t="s">
        <v>33</v>
      </c>
      <c r="I43" s="487"/>
      <c r="J43" s="487"/>
      <c r="K43" s="487"/>
      <c r="L43" s="443">
        <f>VLOOKUP($A43&amp;L$77,決統データ!$A$3:$DE$365,$E43+19,FALSE)</f>
        <v>5586</v>
      </c>
      <c r="M43" s="443">
        <f>VLOOKUP($A43&amp;M$77,決統データ!$A$3:$DE$365,$E43+19,FALSE)</f>
        <v>13943</v>
      </c>
      <c r="N43" s="443">
        <f>VLOOKUP($A43&amp;N$77,決統データ!$A$3:$DE$365,$E43+19,FALSE)</f>
        <v>39153</v>
      </c>
      <c r="O43" s="275">
        <f t="shared" si="4"/>
        <v>19560.666666666668</v>
      </c>
    </row>
    <row r="44" spans="1:15" s="1" customFormat="1" ht="17.100000000000001" customHeight="1">
      <c r="A44" s="27" t="str">
        <f t="shared" si="3"/>
        <v>1743301</v>
      </c>
      <c r="B44" s="28" t="s">
        <v>202</v>
      </c>
      <c r="C44" s="29">
        <v>33</v>
      </c>
      <c r="D44" s="28" t="s">
        <v>782</v>
      </c>
      <c r="E44" s="24">
        <v>23</v>
      </c>
      <c r="F44" s="631"/>
      <c r="G44" s="873"/>
      <c r="H44" s="487" t="s">
        <v>32</v>
      </c>
      <c r="I44" s="487"/>
      <c r="J44" s="487"/>
      <c r="K44" s="487"/>
      <c r="L44" s="443">
        <f>VLOOKUP($A44&amp;L$77,決統データ!$A$3:$DE$365,$E44+19,FALSE)</f>
        <v>7141</v>
      </c>
      <c r="M44" s="443">
        <f>VLOOKUP($A44&amp;M$77,決統データ!$A$3:$DE$365,$E44+19,FALSE)</f>
        <v>5296</v>
      </c>
      <c r="N44" s="443">
        <f>VLOOKUP($A44&amp;N$77,決統データ!$A$3:$DE$365,$E44+19,FALSE)</f>
        <v>39234</v>
      </c>
      <c r="O44" s="275">
        <f t="shared" si="4"/>
        <v>17223.666666666668</v>
      </c>
    </row>
    <row r="45" spans="1:15" s="1" customFormat="1" ht="17.100000000000001" customHeight="1">
      <c r="A45" s="27" t="str">
        <f t="shared" si="3"/>
        <v>1743301</v>
      </c>
      <c r="B45" s="28" t="s">
        <v>202</v>
      </c>
      <c r="C45" s="29">
        <v>33</v>
      </c>
      <c r="D45" s="28" t="s">
        <v>782</v>
      </c>
      <c r="E45" s="24">
        <v>24</v>
      </c>
      <c r="F45" s="631"/>
      <c r="G45" s="874"/>
      <c r="H45" s="487" t="s">
        <v>31</v>
      </c>
      <c r="I45" s="487"/>
      <c r="J45" s="487"/>
      <c r="K45" s="487"/>
      <c r="L45" s="443">
        <f>VLOOKUP($A45&amp;L$77,決統データ!$A$3:$DE$365,$E45+19,FALSE)</f>
        <v>8846</v>
      </c>
      <c r="M45" s="443">
        <f>VLOOKUP($A45&amp;M$77,決統データ!$A$3:$DE$365,$E45+19,FALSE)</f>
        <v>12314</v>
      </c>
      <c r="N45" s="443">
        <f>VLOOKUP($A45&amp;N$77,決統データ!$A$3:$DE$365,$E45+19,FALSE)</f>
        <v>23667</v>
      </c>
      <c r="O45" s="275">
        <f t="shared" si="4"/>
        <v>14942.333333333334</v>
      </c>
    </row>
    <row r="46" spans="1:15" s="1" customFormat="1" ht="17.100000000000001" customHeight="1">
      <c r="A46" s="27" t="str">
        <f t="shared" si="3"/>
        <v>1743301</v>
      </c>
      <c r="B46" s="28" t="s">
        <v>202</v>
      </c>
      <c r="C46" s="29">
        <v>33</v>
      </c>
      <c r="D46" s="28" t="s">
        <v>782</v>
      </c>
      <c r="E46" s="24">
        <v>25</v>
      </c>
      <c r="F46" s="731"/>
      <c r="G46" s="869" t="s">
        <v>185</v>
      </c>
      <c r="H46" s="510" t="s">
        <v>29</v>
      </c>
      <c r="I46" s="487"/>
      <c r="J46" s="487"/>
      <c r="K46" s="487"/>
      <c r="L46" s="443">
        <f>VLOOKUP($A46&amp;L$77,決統データ!$A$3:$DE$365,$E46+19,FALSE)</f>
        <v>0</v>
      </c>
      <c r="M46" s="443">
        <f>VLOOKUP($A46&amp;M$77,決統データ!$A$3:$DE$365,$E46+19,FALSE)</f>
        <v>0</v>
      </c>
      <c r="N46" s="443">
        <f>VLOOKUP($A46&amp;N$77,決統データ!$A$3:$DE$365,$E46+19,FALSE)</f>
        <v>113640</v>
      </c>
      <c r="O46" s="275">
        <f>IF(SUM(L46:N46)=0,0,SUM(L46:N46)/COUNTIF(L46:N46,"&gt;0"))</f>
        <v>113640</v>
      </c>
    </row>
    <row r="47" spans="1:15" s="1" customFormat="1" ht="17.100000000000001" customHeight="1">
      <c r="A47" s="27" t="str">
        <f t="shared" si="3"/>
        <v>1743301</v>
      </c>
      <c r="B47" s="28" t="s">
        <v>202</v>
      </c>
      <c r="C47" s="29">
        <v>33</v>
      </c>
      <c r="D47" s="28" t="s">
        <v>782</v>
      </c>
      <c r="E47" s="24">
        <v>26</v>
      </c>
      <c r="F47" s="731"/>
      <c r="G47" s="870"/>
      <c r="H47" s="510" t="s">
        <v>28</v>
      </c>
      <c r="I47" s="487"/>
      <c r="J47" s="487"/>
      <c r="K47" s="487"/>
      <c r="L47" s="443">
        <f>VLOOKUP($A47&amp;L$77,決統データ!$A$3:$DE$365,$E47+19,FALSE)</f>
        <v>0</v>
      </c>
      <c r="M47" s="443">
        <f>VLOOKUP($A47&amp;M$77,決統データ!$A$3:$DE$365,$E47+19,FALSE)</f>
        <v>0</v>
      </c>
      <c r="N47" s="443">
        <f>VLOOKUP($A47&amp;N$77,決統データ!$A$3:$DE$365,$E47+19,FALSE)</f>
        <v>0</v>
      </c>
      <c r="O47" s="275">
        <f>SUM(L47:N47)/COUNTIF(L47:N47,"&gt;=0")</f>
        <v>0</v>
      </c>
    </row>
    <row r="48" spans="1:15" s="1" customFormat="1" ht="17.100000000000001" customHeight="1">
      <c r="A48" s="27" t="str">
        <f t="shared" si="3"/>
        <v>1743301</v>
      </c>
      <c r="B48" s="28" t="s">
        <v>202</v>
      </c>
      <c r="C48" s="29">
        <v>33</v>
      </c>
      <c r="D48" s="28" t="s">
        <v>782</v>
      </c>
      <c r="E48" s="24">
        <v>32</v>
      </c>
      <c r="F48" s="631"/>
      <c r="G48" s="710" t="s">
        <v>184</v>
      </c>
      <c r="H48" s="709" t="s">
        <v>26</v>
      </c>
      <c r="I48" s="709"/>
      <c r="J48" s="60" t="s">
        <v>25</v>
      </c>
      <c r="K48" s="60"/>
      <c r="L48" s="118">
        <f>VLOOKUP($A48&amp;L$77,決統データ!$A$3:$DE$365,$E48+19,FALSE)/10</f>
        <v>0</v>
      </c>
      <c r="M48" s="118">
        <f>VLOOKUP($A48&amp;M$77,決統データ!$A$3:$DE$365,$E48+19,FALSE)/10</f>
        <v>0</v>
      </c>
      <c r="N48" s="118">
        <f>VLOOKUP($A48&amp;N$77,決統データ!$A$3:$DE$365,$E48+19,FALSE)/10</f>
        <v>0</v>
      </c>
      <c r="O48" s="274">
        <f>SUM(L48:N48)</f>
        <v>0</v>
      </c>
    </row>
    <row r="49" spans="1:15" s="1" customFormat="1" ht="17.100000000000001" customHeight="1">
      <c r="A49" s="27" t="str">
        <f t="shared" si="3"/>
        <v>1743301</v>
      </c>
      <c r="B49" s="28" t="s">
        <v>202</v>
      </c>
      <c r="C49" s="29">
        <v>33</v>
      </c>
      <c r="D49" s="28" t="s">
        <v>782</v>
      </c>
      <c r="E49" s="24">
        <v>33</v>
      </c>
      <c r="F49" s="631"/>
      <c r="G49" s="871"/>
      <c r="H49" s="709"/>
      <c r="I49" s="709"/>
      <c r="J49" s="496" t="s">
        <v>24</v>
      </c>
      <c r="K49" s="510"/>
      <c r="L49" s="118">
        <f>VLOOKUP($A49&amp;L$77,決統データ!$A$3:$DE$365,$E49+19,FALSE)/10</f>
        <v>0</v>
      </c>
      <c r="M49" s="118">
        <f>VLOOKUP($A49&amp;M$77,決統データ!$A$3:$DE$365,$E49+19,FALSE)/10</f>
        <v>0</v>
      </c>
      <c r="N49" s="118">
        <f>VLOOKUP($A49&amp;N$77,決統データ!$A$3:$DE$365,$E49+19,FALSE)/10</f>
        <v>0</v>
      </c>
      <c r="O49" s="274">
        <f>SUM(L49:N49)</f>
        <v>0</v>
      </c>
    </row>
    <row r="50" spans="1:15" s="1" customFormat="1" ht="17.100000000000001" customHeight="1">
      <c r="A50" s="27" t="str">
        <f t="shared" si="3"/>
        <v>1743301</v>
      </c>
      <c r="B50" s="28" t="s">
        <v>202</v>
      </c>
      <c r="C50" s="29">
        <v>33</v>
      </c>
      <c r="D50" s="28" t="s">
        <v>782</v>
      </c>
      <c r="E50" s="24">
        <v>34</v>
      </c>
      <c r="F50" s="631"/>
      <c r="G50" s="872"/>
      <c r="H50" s="487" t="s">
        <v>23</v>
      </c>
      <c r="I50" s="487"/>
      <c r="J50" s="487"/>
      <c r="K50" s="487"/>
      <c r="L50" s="35">
        <f>VLOOKUP($A50&amp;L$77,決統データ!$A$3:$DE$365,$E50+19,FALSE)/10</f>
        <v>0</v>
      </c>
      <c r="M50" s="35">
        <f>VLOOKUP($A50&amp;M$77,決統データ!$A$3:$DE$365,$E50+19,FALSE)/10</f>
        <v>0</v>
      </c>
      <c r="N50" s="35">
        <f>VLOOKUP($A50&amp;N$77,決統データ!$A$3:$DE$365,$E50+19,FALSE)/10</f>
        <v>0</v>
      </c>
      <c r="O50" s="337">
        <f>SUM(L50:N50)</f>
        <v>0</v>
      </c>
    </row>
    <row r="51" spans="1:15" s="1" customFormat="1" ht="17.100000000000001" customHeight="1">
      <c r="A51" s="27" t="str">
        <f>+B51&amp;C51&amp;D51</f>
        <v>1743301</v>
      </c>
      <c r="B51" s="28" t="s">
        <v>202</v>
      </c>
      <c r="C51" s="29">
        <v>33</v>
      </c>
      <c r="D51" s="28" t="s">
        <v>782</v>
      </c>
      <c r="E51" s="24">
        <v>35</v>
      </c>
      <c r="F51" s="631"/>
      <c r="G51" s="713" t="s">
        <v>22</v>
      </c>
      <c r="H51" s="714"/>
      <c r="I51" s="487" t="s">
        <v>367</v>
      </c>
      <c r="J51" s="487"/>
      <c r="K51" s="487"/>
      <c r="L51" s="380" t="s">
        <v>1558</v>
      </c>
      <c r="M51" s="380" t="s">
        <v>1559</v>
      </c>
      <c r="N51" s="380" t="s">
        <v>1560</v>
      </c>
      <c r="O51" s="273">
        <f>COUNTA(L11:N11)</f>
        <v>1</v>
      </c>
    </row>
    <row r="52" spans="1:15" s="1" customFormat="1" ht="17.100000000000001" customHeight="1">
      <c r="A52" s="27" t="str">
        <f>+B52&amp;C52&amp;D52</f>
        <v>1743301</v>
      </c>
      <c r="B52" s="28" t="s">
        <v>202</v>
      </c>
      <c r="C52" s="29">
        <v>33</v>
      </c>
      <c r="D52" s="28" t="s">
        <v>782</v>
      </c>
      <c r="E52" s="24">
        <v>35</v>
      </c>
      <c r="F52" s="631"/>
      <c r="G52" s="715"/>
      <c r="H52" s="716"/>
      <c r="I52" s="487" t="s">
        <v>21</v>
      </c>
      <c r="J52" s="487"/>
      <c r="K52" s="487"/>
      <c r="L52" s="270"/>
      <c r="M52" s="270"/>
      <c r="N52" s="270"/>
      <c r="O52" s="273">
        <f>(COUNTIF(L52:N52,"○"))</f>
        <v>0</v>
      </c>
    </row>
    <row r="53" spans="1:15" s="1" customFormat="1" ht="17.100000000000001" customHeight="1">
      <c r="A53" s="27" t="str">
        <f>+B53&amp;C53&amp;D53</f>
        <v>1743301</v>
      </c>
      <c r="B53" s="28" t="s">
        <v>202</v>
      </c>
      <c r="C53" s="29">
        <v>33</v>
      </c>
      <c r="D53" s="28" t="s">
        <v>782</v>
      </c>
      <c r="E53" s="24">
        <v>35</v>
      </c>
      <c r="F53" s="632"/>
      <c r="G53" s="717"/>
      <c r="H53" s="718"/>
      <c r="I53" s="487" t="s">
        <v>20</v>
      </c>
      <c r="J53" s="487"/>
      <c r="K53" s="487"/>
      <c r="L53" s="270"/>
      <c r="M53" s="270"/>
      <c r="N53" s="270"/>
      <c r="O53" s="273">
        <f>(COUNTIF(L53:N53,"○"))</f>
        <v>0</v>
      </c>
    </row>
    <row r="54" spans="1:15" s="1" customFormat="1" ht="17.100000000000001" customHeight="1">
      <c r="E54" s="24"/>
      <c r="F54" s="866" t="s">
        <v>182</v>
      </c>
      <c r="G54" s="724" t="s">
        <v>181</v>
      </c>
      <c r="H54" s="725"/>
      <c r="I54" s="487" t="s">
        <v>16</v>
      </c>
      <c r="J54" s="487"/>
      <c r="K54" s="487"/>
      <c r="L54" s="270"/>
      <c r="M54" s="270"/>
      <c r="N54" s="270"/>
      <c r="O54" s="347">
        <f t="shared" ref="O54:O59" si="5">SUM(L54:N54)</f>
        <v>0</v>
      </c>
    </row>
    <row r="55" spans="1:15" s="1" customFormat="1" ht="17.100000000000001" customHeight="1">
      <c r="E55" s="24"/>
      <c r="F55" s="867"/>
      <c r="G55" s="726"/>
      <c r="H55" s="727"/>
      <c r="I55" s="487" t="s">
        <v>15</v>
      </c>
      <c r="J55" s="487"/>
      <c r="K55" s="487"/>
      <c r="L55" s="270"/>
      <c r="M55" s="270"/>
      <c r="N55" s="270"/>
      <c r="O55" s="347">
        <f t="shared" si="5"/>
        <v>0</v>
      </c>
    </row>
    <row r="56" spans="1:15" s="1" customFormat="1" ht="17.100000000000001" customHeight="1">
      <c r="E56" s="24"/>
      <c r="F56" s="867"/>
      <c r="G56" s="728"/>
      <c r="H56" s="729"/>
      <c r="I56" s="487" t="s">
        <v>731</v>
      </c>
      <c r="J56" s="487"/>
      <c r="K56" s="487"/>
      <c r="L56" s="270"/>
      <c r="M56" s="270"/>
      <c r="N56" s="270"/>
      <c r="O56" s="347">
        <f t="shared" si="5"/>
        <v>0</v>
      </c>
    </row>
    <row r="57" spans="1:15" s="1" customFormat="1" ht="17.100000000000001" customHeight="1">
      <c r="A57" s="27" t="str">
        <f t="shared" ref="A57:A73" si="6">+B57&amp;C57&amp;D57</f>
        <v>1743301</v>
      </c>
      <c r="B57" s="28" t="s">
        <v>202</v>
      </c>
      <c r="C57" s="29">
        <v>33</v>
      </c>
      <c r="D57" s="28" t="s">
        <v>782</v>
      </c>
      <c r="E57" s="24">
        <v>39</v>
      </c>
      <c r="F57" s="867"/>
      <c r="G57" s="496" t="s">
        <v>14</v>
      </c>
      <c r="H57" s="518"/>
      <c r="I57" s="518"/>
      <c r="J57" s="518"/>
      <c r="K57" s="510"/>
      <c r="L57" s="35">
        <f>VLOOKUP($A57&amp;L$77,決統データ!$A$3:$DE$365,$E57+19,FALSE)</f>
        <v>0</v>
      </c>
      <c r="M57" s="35">
        <f>VLOOKUP($A57&amp;M$77,決統データ!$A$3:$DE$365,$E57+19,FALSE)</f>
        <v>0</v>
      </c>
      <c r="N57" s="35">
        <f>VLOOKUP($A57&amp;N$77,決統データ!$A$3:$DE$365,$E57+19,FALSE)</f>
        <v>0</v>
      </c>
      <c r="O57" s="337">
        <f t="shared" si="5"/>
        <v>0</v>
      </c>
    </row>
    <row r="58" spans="1:15" s="1" customFormat="1" ht="17.100000000000001" customHeight="1">
      <c r="A58" s="27" t="str">
        <f t="shared" si="6"/>
        <v>1743301</v>
      </c>
      <c r="B58" s="28" t="s">
        <v>202</v>
      </c>
      <c r="C58" s="29">
        <v>33</v>
      </c>
      <c r="D58" s="28" t="s">
        <v>782</v>
      </c>
      <c r="E58" s="24">
        <v>40</v>
      </c>
      <c r="F58" s="867"/>
      <c r="G58" s="724" t="s">
        <v>13</v>
      </c>
      <c r="H58" s="725"/>
      <c r="I58" s="487" t="s">
        <v>12</v>
      </c>
      <c r="J58" s="487"/>
      <c r="K58" s="487"/>
      <c r="L58" s="452">
        <f>VLOOKUP($A58&amp;L$77,決統データ!$A$3:$DE$365,$E58+19,FALSE)</f>
        <v>0</v>
      </c>
      <c r="M58" s="452">
        <f>VLOOKUP($A58&amp;M$77,決統データ!$A$3:$DE$365,$E58+19,FALSE)</f>
        <v>0</v>
      </c>
      <c r="N58" s="452">
        <f>VLOOKUP($A58&amp;N$77,決統データ!$A$3:$DE$365,$E58+19,FALSE)</f>
        <v>0</v>
      </c>
      <c r="O58" s="274">
        <f t="shared" si="5"/>
        <v>0</v>
      </c>
    </row>
    <row r="59" spans="1:15" s="1" customFormat="1" ht="17.100000000000001" customHeight="1">
      <c r="A59" s="27" t="str">
        <f t="shared" si="6"/>
        <v>1743301</v>
      </c>
      <c r="B59" s="28" t="s">
        <v>202</v>
      </c>
      <c r="C59" s="29">
        <v>33</v>
      </c>
      <c r="D59" s="28" t="s">
        <v>782</v>
      </c>
      <c r="E59" s="24">
        <v>41</v>
      </c>
      <c r="F59" s="867"/>
      <c r="G59" s="728"/>
      <c r="H59" s="729"/>
      <c r="I59" s="487" t="s">
        <v>11</v>
      </c>
      <c r="J59" s="487"/>
      <c r="K59" s="487"/>
      <c r="L59" s="35">
        <f>VLOOKUP($A59&amp;L$77,決統データ!$A$3:$DE$365,$E59+19,FALSE)</f>
        <v>0</v>
      </c>
      <c r="M59" s="35">
        <f>VLOOKUP($A59&amp;M$77,決統データ!$A$3:$DE$365,$E59+19,FALSE)</f>
        <v>0</v>
      </c>
      <c r="N59" s="35">
        <f>VLOOKUP($A59&amp;N$77,決統データ!$A$3:$DE$365,$E59+19,FALSE)</f>
        <v>0</v>
      </c>
      <c r="O59" s="337">
        <f t="shared" si="5"/>
        <v>0</v>
      </c>
    </row>
    <row r="60" spans="1:15" s="1" customFormat="1" ht="17.100000000000001" customHeight="1">
      <c r="A60" s="27" t="str">
        <f t="shared" si="6"/>
        <v>1743301</v>
      </c>
      <c r="B60" s="28" t="s">
        <v>202</v>
      </c>
      <c r="C60" s="29">
        <v>33</v>
      </c>
      <c r="D60" s="28" t="s">
        <v>782</v>
      </c>
      <c r="E60" s="24">
        <v>42</v>
      </c>
      <c r="F60" s="868"/>
      <c r="G60" s="487" t="s">
        <v>10</v>
      </c>
      <c r="H60" s="487"/>
      <c r="I60" s="487"/>
      <c r="J60" s="487"/>
      <c r="K60" s="487"/>
      <c r="L60" s="35">
        <f>VLOOKUP($A60&amp;L$77,決統データ!$A$3:$DE$365,$E60+19,FALSE)</f>
        <v>0</v>
      </c>
      <c r="M60" s="35">
        <f>VLOOKUP($A60&amp;M$77,決統データ!$A$3:$DE$365,$E60+19,FALSE)</f>
        <v>0</v>
      </c>
      <c r="N60" s="35">
        <f>VLOOKUP($A60&amp;N$77,決統データ!$A$3:$DE$365,$E60+19,FALSE)</f>
        <v>0</v>
      </c>
      <c r="O60" s="273">
        <v>0</v>
      </c>
    </row>
    <row r="61" spans="1:15" s="3" customFormat="1" ht="17.100000000000001" customHeight="1">
      <c r="A61" s="27" t="str">
        <f t="shared" si="6"/>
        <v>1743301</v>
      </c>
      <c r="B61" s="28" t="s">
        <v>202</v>
      </c>
      <c r="C61" s="29">
        <v>33</v>
      </c>
      <c r="D61" s="28" t="s">
        <v>782</v>
      </c>
      <c r="E61" s="24">
        <v>43</v>
      </c>
      <c r="F61" s="630" t="s">
        <v>9</v>
      </c>
      <c r="G61" s="692" t="s">
        <v>8</v>
      </c>
      <c r="H61" s="863" t="s">
        <v>7</v>
      </c>
      <c r="I61" s="864"/>
      <c r="J61" s="864"/>
      <c r="K61" s="865"/>
      <c r="L61" s="35">
        <f>VLOOKUP($A61&amp;L$77,決統データ!$A$3:$DE$365,$E61+19,FALSE)</f>
        <v>4100921</v>
      </c>
      <c r="M61" s="35">
        <f>VLOOKUP($A61&amp;M$77,決統データ!$A$3:$DE$365,$E61+19,FALSE)</f>
        <v>3630401</v>
      </c>
      <c r="N61" s="35">
        <f>VLOOKUP($A61&amp;N$77,決統データ!$A$3:$DE$365,$E61+19,FALSE)</f>
        <v>4180301</v>
      </c>
      <c r="O61" s="307"/>
    </row>
    <row r="62" spans="1:15" s="162" customFormat="1" ht="17.100000000000001" customHeight="1">
      <c r="A62" s="27" t="str">
        <f t="shared" si="6"/>
        <v>1743301</v>
      </c>
      <c r="B62" s="28" t="s">
        <v>202</v>
      </c>
      <c r="C62" s="29">
        <v>33</v>
      </c>
      <c r="D62" s="28" t="s">
        <v>782</v>
      </c>
      <c r="E62" s="24">
        <v>44</v>
      </c>
      <c r="F62" s="631"/>
      <c r="G62" s="693"/>
      <c r="H62" s="737" t="s">
        <v>6</v>
      </c>
      <c r="I62" s="737"/>
      <c r="J62" s="196" t="s">
        <v>5</v>
      </c>
      <c r="K62" s="197"/>
      <c r="L62" s="118">
        <f>VLOOKUP($A62&amp;L$77,決統データ!$A$3:$DE$365,$E62+19,FALSE)/10</f>
        <v>0</v>
      </c>
      <c r="M62" s="118">
        <f>VLOOKUP($A62&amp;M$77,決統データ!$A$3:$DE$365,$E62+19,FALSE)/10</f>
        <v>20</v>
      </c>
      <c r="N62" s="118">
        <f>VLOOKUP($A62&amp;N$77,決統データ!$A$3:$DE$365,$E62+19,FALSE)/10</f>
        <v>52.5</v>
      </c>
      <c r="O62" s="274">
        <f>SUM(L62:N62)/COUNTIF(L62:N62,"&gt;0")</f>
        <v>36.25</v>
      </c>
    </row>
    <row r="63" spans="1:15" s="162" customFormat="1" ht="17.100000000000001" customHeight="1">
      <c r="A63" s="27" t="str">
        <f t="shared" si="6"/>
        <v>1743301</v>
      </c>
      <c r="B63" s="28" t="s">
        <v>202</v>
      </c>
      <c r="C63" s="29">
        <v>33</v>
      </c>
      <c r="D63" s="28" t="s">
        <v>782</v>
      </c>
      <c r="E63" s="24">
        <v>45</v>
      </c>
      <c r="F63" s="631"/>
      <c r="G63" s="693"/>
      <c r="H63" s="737"/>
      <c r="I63" s="737"/>
      <c r="J63" s="707" t="s">
        <v>4</v>
      </c>
      <c r="K63" s="708"/>
      <c r="L63" s="118">
        <f>VLOOKUP($A63&amp;L$77,決統データ!$A$3:$DE$365,$E63+19,FALSE)/10</f>
        <v>0.4</v>
      </c>
      <c r="M63" s="118">
        <f>VLOOKUP($A63&amp;M$77,決統データ!$A$3:$DE$365,$E63+19,FALSE)/10</f>
        <v>0</v>
      </c>
      <c r="N63" s="118">
        <f>VLOOKUP($A63&amp;N$77,決統データ!$A$3:$DE$365,$E63+19,FALSE)/10</f>
        <v>45.2</v>
      </c>
      <c r="O63" s="274">
        <f>SUM(L63:N63)/COUNTIF(L63:N63,"&gt;0")</f>
        <v>22.8</v>
      </c>
    </row>
    <row r="64" spans="1:15" s="1" customFormat="1" ht="17.100000000000001" customHeight="1">
      <c r="A64" s="27" t="str">
        <f t="shared" si="6"/>
        <v>1743301</v>
      </c>
      <c r="B64" s="28" t="s">
        <v>202</v>
      </c>
      <c r="C64" s="29">
        <v>33</v>
      </c>
      <c r="D64" s="28" t="s">
        <v>782</v>
      </c>
      <c r="E64" s="24">
        <v>46</v>
      </c>
      <c r="F64" s="631"/>
      <c r="G64" s="693"/>
      <c r="H64" s="487" t="s">
        <v>3</v>
      </c>
      <c r="I64" s="487"/>
      <c r="J64" s="487"/>
      <c r="K64" s="487"/>
      <c r="L64" s="42">
        <f>VLOOKUP($A64&amp;L$77,決統データ!$A$3:$DE$365,$E64+19,FALSE)</f>
        <v>3</v>
      </c>
      <c r="M64" s="42">
        <f>VLOOKUP($A64&amp;M$77,決統データ!$A$3:$DE$365,$E64+19,FALSE)</f>
        <v>0</v>
      </c>
      <c r="N64" s="42">
        <f>VLOOKUP($A64&amp;N$77,決統データ!$A$3:$DE$365,$E64+19,FALSE)</f>
        <v>3</v>
      </c>
      <c r="O64" s="337">
        <f>SUM(L64:N64)/COUNTIF(L64:N64,"&gt;0")</f>
        <v>3</v>
      </c>
    </row>
    <row r="65" spans="1:15" s="1" customFormat="1" ht="17.100000000000001" customHeight="1">
      <c r="A65" s="27" t="str">
        <f t="shared" si="6"/>
        <v>1743301</v>
      </c>
      <c r="B65" s="28" t="s">
        <v>202</v>
      </c>
      <c r="C65" s="29">
        <v>33</v>
      </c>
      <c r="D65" s="28" t="s">
        <v>782</v>
      </c>
      <c r="E65" s="24">
        <v>47</v>
      </c>
      <c r="F65" s="631"/>
      <c r="G65" s="693"/>
      <c r="H65" s="487" t="s">
        <v>180</v>
      </c>
      <c r="I65" s="487"/>
      <c r="J65" s="487"/>
      <c r="K65" s="487"/>
      <c r="L65" s="42">
        <f>VLOOKUP($A65&amp;L$77,決統データ!$A$3:$DE$365,$E65+19,FALSE)</f>
        <v>0</v>
      </c>
      <c r="M65" s="42">
        <f>VLOOKUP($A65&amp;M$77,決統データ!$A$3:$DE$365,$E65+19,FALSE)</f>
        <v>0</v>
      </c>
      <c r="N65" s="42">
        <f>VLOOKUP($A65&amp;N$77,決統データ!$A$3:$DE$365,$E65+19,FALSE)</f>
        <v>400</v>
      </c>
      <c r="O65" s="275">
        <f>SUM(L65:N65)/COUNTIF(L65:N65,"&gt;0")</f>
        <v>400</v>
      </c>
    </row>
    <row r="66" spans="1:15" s="1" customFormat="1" ht="17.100000000000001" customHeight="1">
      <c r="A66" s="27" t="str">
        <f t="shared" si="6"/>
        <v>1743301</v>
      </c>
      <c r="B66" s="28" t="s">
        <v>202</v>
      </c>
      <c r="C66" s="29">
        <v>33</v>
      </c>
      <c r="D66" s="28" t="s">
        <v>782</v>
      </c>
      <c r="E66" s="24">
        <v>48</v>
      </c>
      <c r="F66" s="631"/>
      <c r="G66" s="693"/>
      <c r="H66" s="496" t="s">
        <v>1</v>
      </c>
      <c r="I66" s="518"/>
      <c r="J66" s="518"/>
      <c r="K66" s="510"/>
      <c r="L66" s="42">
        <f>VLOOKUP($A66&amp;L$77,決統データ!$A$3:$DE$365,$E66+19,FALSE)</f>
        <v>200000</v>
      </c>
      <c r="M66" s="42">
        <f>VLOOKUP($A66&amp;M$77,決統データ!$A$3:$DE$365,$E66+19,FALSE)</f>
        <v>1000000</v>
      </c>
      <c r="N66" s="42">
        <f>VLOOKUP($A66&amp;N$77,決統データ!$A$3:$DE$365,$E66+19,FALSE)</f>
        <v>0</v>
      </c>
      <c r="O66" s="275">
        <f>SUM(L66:N66)/COUNTIF(L66:N66,"&gt;0")</f>
        <v>600000</v>
      </c>
    </row>
    <row r="67" spans="1:15" s="99" customFormat="1" ht="17.100000000000001" customHeight="1">
      <c r="A67" s="27" t="str">
        <f t="shared" si="6"/>
        <v>1743301</v>
      </c>
      <c r="B67" s="28" t="s">
        <v>202</v>
      </c>
      <c r="C67" s="29">
        <v>33</v>
      </c>
      <c r="D67" s="28" t="s">
        <v>782</v>
      </c>
      <c r="E67" s="24">
        <v>49</v>
      </c>
      <c r="F67" s="631"/>
      <c r="G67" s="693"/>
      <c r="H67" s="860" t="s">
        <v>0</v>
      </c>
      <c r="I67" s="861"/>
      <c r="J67" s="861"/>
      <c r="K67" s="862"/>
      <c r="L67" s="440">
        <f>VLOOKUP($A67&amp;L$77,決統データ!$A$3:$DE$365,$E67+19,FALSE)</f>
        <v>4100921</v>
      </c>
      <c r="M67" s="440">
        <f>VLOOKUP($A67&amp;M$77,決統データ!$A$3:$DE$365,$E67+19,FALSE)</f>
        <v>4171001</v>
      </c>
      <c r="N67" s="440">
        <f>VLOOKUP($A67&amp;N$77,決統データ!$A$3:$DE$365,$E67+19,FALSE)</f>
        <v>4180301</v>
      </c>
      <c r="O67" s="275"/>
    </row>
    <row r="68" spans="1:15" s="1" customFormat="1" ht="16.5" customHeight="1">
      <c r="A68" s="27" t="str">
        <f t="shared" si="6"/>
        <v>1743301</v>
      </c>
      <c r="B68" s="28" t="s">
        <v>202</v>
      </c>
      <c r="C68" s="29">
        <v>33</v>
      </c>
      <c r="D68" s="28" t="s">
        <v>782</v>
      </c>
      <c r="E68" s="24">
        <v>50</v>
      </c>
      <c r="F68" s="631"/>
      <c r="G68" s="694"/>
      <c r="H68" s="487" t="s">
        <v>1340</v>
      </c>
      <c r="I68" s="487"/>
      <c r="J68" s="487"/>
      <c r="K68" s="487"/>
      <c r="L68" s="42">
        <f>VLOOKUP($A68&amp;L$77,決統データ!$A$3:$DE$365,$E68+19,FALSE)</f>
        <v>400</v>
      </c>
      <c r="M68" s="42">
        <f>VLOOKUP($A68&amp;M$77,決統データ!$A$3:$DE$365,$E68+19,FALSE)</f>
        <v>0</v>
      </c>
      <c r="N68" s="42">
        <f>VLOOKUP($A68&amp;N$77,決統データ!$A$3:$DE$365,$E68+19,FALSE)</f>
        <v>9586</v>
      </c>
      <c r="O68" s="275">
        <f t="shared" ref="O68:O73" si="7">SUM(L68:N68)</f>
        <v>9986</v>
      </c>
    </row>
    <row r="69" spans="1:15" s="1" customFormat="1" ht="17.100000000000001" customHeight="1">
      <c r="A69" s="27" t="str">
        <f t="shared" si="6"/>
        <v>1743301</v>
      </c>
      <c r="B69" s="28" t="s">
        <v>202</v>
      </c>
      <c r="C69" s="29">
        <v>33</v>
      </c>
      <c r="D69" s="28" t="s">
        <v>782</v>
      </c>
      <c r="E69" s="24">
        <v>51</v>
      </c>
      <c r="F69" s="631"/>
      <c r="G69" s="724" t="s">
        <v>1339</v>
      </c>
      <c r="H69" s="858"/>
      <c r="I69" s="725"/>
      <c r="J69" s="487" t="s">
        <v>1338</v>
      </c>
      <c r="K69" s="487"/>
      <c r="L69" s="42">
        <f>VLOOKUP($A69&amp;L$77,決統データ!$A$3:$DE$365,$E69+19,FALSE)</f>
        <v>0</v>
      </c>
      <c r="M69" s="42">
        <f>VLOOKUP($A69&amp;M$77,決統データ!$A$3:$DE$365,$E69+19,FALSE)</f>
        <v>0</v>
      </c>
      <c r="N69" s="42">
        <f>VLOOKUP($A69&amp;N$77,決統データ!$A$3:$DE$365,$E69+19,FALSE)</f>
        <v>0</v>
      </c>
      <c r="O69" s="275">
        <f t="shared" si="7"/>
        <v>0</v>
      </c>
    </row>
    <row r="70" spans="1:15" s="1" customFormat="1" ht="17.100000000000001" customHeight="1">
      <c r="A70" s="27" t="str">
        <f t="shared" si="6"/>
        <v>1743301</v>
      </c>
      <c r="B70" s="28" t="s">
        <v>202</v>
      </c>
      <c r="C70" s="29">
        <v>33</v>
      </c>
      <c r="D70" s="28" t="s">
        <v>782</v>
      </c>
      <c r="E70" s="24">
        <v>52</v>
      </c>
      <c r="F70" s="631"/>
      <c r="G70" s="728"/>
      <c r="H70" s="859"/>
      <c r="I70" s="729"/>
      <c r="J70" s="487" t="s">
        <v>1337</v>
      </c>
      <c r="K70" s="487"/>
      <c r="L70" s="42">
        <f>VLOOKUP($A70&amp;L$77,決統データ!$A$3:$DE$365,$E70+19,FALSE)</f>
        <v>0</v>
      </c>
      <c r="M70" s="42">
        <f>VLOOKUP($A70&amp;M$77,決統データ!$A$3:$DE$365,$E70+19,FALSE)</f>
        <v>0</v>
      </c>
      <c r="N70" s="42">
        <f>VLOOKUP($A70&amp;N$77,決統データ!$A$3:$DE$365,$E70+19,FALSE)</f>
        <v>0</v>
      </c>
      <c r="O70" s="275">
        <f t="shared" si="7"/>
        <v>0</v>
      </c>
    </row>
    <row r="71" spans="1:15" s="1" customFormat="1" ht="17.100000000000001" customHeight="1">
      <c r="A71" s="27" t="str">
        <f t="shared" si="6"/>
        <v>1743301</v>
      </c>
      <c r="B71" s="28" t="s">
        <v>202</v>
      </c>
      <c r="C71" s="29">
        <v>33</v>
      </c>
      <c r="D71" s="28" t="s">
        <v>782</v>
      </c>
      <c r="E71" s="24">
        <v>53</v>
      </c>
      <c r="F71" s="631"/>
      <c r="G71" s="496" t="s">
        <v>1336</v>
      </c>
      <c r="H71" s="518"/>
      <c r="I71" s="518"/>
      <c r="J71" s="518"/>
      <c r="K71" s="510"/>
      <c r="L71" s="42">
        <f>VLOOKUP($A71&amp;L$77,決統データ!$A$3:$DE$365,$E71+19,FALSE)</f>
        <v>14428</v>
      </c>
      <c r="M71" s="42">
        <f>VLOOKUP($A71&amp;M$77,決統データ!$A$3:$DE$365,$E71+19,FALSE)</f>
        <v>0</v>
      </c>
      <c r="N71" s="42">
        <f>VLOOKUP($A71&amp;N$77,決統データ!$A$3:$DE$365,$E71+19,FALSE)</f>
        <v>0</v>
      </c>
      <c r="O71" s="275">
        <f t="shared" si="7"/>
        <v>14428</v>
      </c>
    </row>
    <row r="72" spans="1:15" s="1" customFormat="1" ht="17.100000000000001" customHeight="1">
      <c r="A72" s="27" t="str">
        <f t="shared" si="6"/>
        <v>1743301</v>
      </c>
      <c r="B72" s="28" t="s">
        <v>202</v>
      </c>
      <c r="C72" s="29">
        <v>33</v>
      </c>
      <c r="D72" s="28" t="s">
        <v>782</v>
      </c>
      <c r="E72" s="24">
        <v>54</v>
      </c>
      <c r="F72" s="632"/>
      <c r="G72" s="487" t="s">
        <v>1335</v>
      </c>
      <c r="H72" s="487"/>
      <c r="I72" s="487"/>
      <c r="J72" s="487"/>
      <c r="K72" s="487"/>
      <c r="L72" s="42">
        <f>VLOOKUP($A72&amp;L$77,決統データ!$A$3:$DE$365,$E72+19,FALSE)</f>
        <v>14828</v>
      </c>
      <c r="M72" s="42">
        <f>VLOOKUP($A72&amp;M$77,決統データ!$A$3:$DE$365,$E72+19,FALSE)</f>
        <v>0</v>
      </c>
      <c r="N72" s="42">
        <f>VLOOKUP($A72&amp;N$77,決統データ!$A$3:$DE$365,$E72+19,FALSE)</f>
        <v>9586</v>
      </c>
      <c r="O72" s="275">
        <f t="shared" si="7"/>
        <v>24414</v>
      </c>
    </row>
    <row r="73" spans="1:15" s="1" customFormat="1" ht="17.100000000000001" customHeight="1">
      <c r="A73" s="27" t="str">
        <f t="shared" si="6"/>
        <v>1743302</v>
      </c>
      <c r="B73" s="28" t="s">
        <v>202</v>
      </c>
      <c r="C73" s="29">
        <v>33</v>
      </c>
      <c r="D73" s="28" t="s">
        <v>788</v>
      </c>
      <c r="E73" s="24">
        <v>5</v>
      </c>
      <c r="F73" s="487" t="s">
        <v>1334</v>
      </c>
      <c r="G73" s="487"/>
      <c r="H73" s="487"/>
      <c r="I73" s="487"/>
      <c r="J73" s="487"/>
      <c r="K73" s="487"/>
      <c r="L73" s="42">
        <f>VLOOKUP($A73&amp;L$77,決統データ!$A$3:$DE$365,$E73+19,FALSE)</f>
        <v>0</v>
      </c>
      <c r="M73" s="42">
        <f>VLOOKUP($A73&amp;M$77,決統データ!$A$3:$DE$365,$E73+19,FALSE)</f>
        <v>0</v>
      </c>
      <c r="N73" s="42">
        <f>VLOOKUP($A73&amp;N$77,決統データ!$A$3:$DE$365,$E73+19,FALSE)</f>
        <v>0</v>
      </c>
      <c r="O73" s="275">
        <f t="shared" si="7"/>
        <v>0</v>
      </c>
    </row>
    <row r="74" spans="1:15">
      <c r="F74" s="9" t="s">
        <v>1333</v>
      </c>
    </row>
    <row r="75" spans="1:15">
      <c r="L75" s="9" t="s">
        <v>1596</v>
      </c>
      <c r="M75" s="9" t="s">
        <v>1596</v>
      </c>
      <c r="N75" s="9" t="s">
        <v>1596</v>
      </c>
    </row>
    <row r="77" spans="1:15">
      <c r="L77" s="229" t="str">
        <f t="shared" ref="L77:N77" si="8">+L78&amp;L80</f>
        <v>263656000</v>
      </c>
      <c r="M77" s="229" t="str">
        <f t="shared" si="8"/>
        <v>264075000</v>
      </c>
      <c r="N77" s="229" t="str">
        <f t="shared" si="8"/>
        <v>264652000</v>
      </c>
    </row>
    <row r="78" spans="1:15">
      <c r="L78" s="229" t="s">
        <v>589</v>
      </c>
      <c r="M78" s="229" t="s">
        <v>591</v>
      </c>
      <c r="N78" s="229" t="s">
        <v>594</v>
      </c>
    </row>
    <row r="79" spans="1:15">
      <c r="L79" s="229" t="s">
        <v>476</v>
      </c>
      <c r="M79" s="229" t="s">
        <v>592</v>
      </c>
      <c r="N79" s="229" t="s">
        <v>595</v>
      </c>
    </row>
    <row r="80" spans="1:15">
      <c r="L80" s="229" t="s">
        <v>562</v>
      </c>
      <c r="M80" s="229" t="s">
        <v>562</v>
      </c>
      <c r="N80" s="229" t="s">
        <v>562</v>
      </c>
    </row>
  </sheetData>
  <customSheetViews>
    <customSheetView guid="{247A5D4D-80F1-4466-92F7-7A3BC78E450F}" showPageBreaks="1" printArea="1" topLeftCell="B43">
      <selection activeCell="C43" sqref="C43"/>
      <pageMargins left="0.74803149606299213" right="0.74803149606299213" top="0.70866141732283472" bottom="0.39370078740157483" header="0.51181102362204722" footer="0.35433070866141736"/>
      <pageSetup paperSize="9" scale="60" orientation="portrait" blackAndWhite="1" horizontalDpi="300" verticalDpi="300"/>
      <headerFooter alignWithMargins="0"/>
    </customSheetView>
  </customSheetViews>
  <mergeCells count="90">
    <mergeCell ref="H22:H27"/>
    <mergeCell ref="F2:K2"/>
    <mergeCell ref="F3:F53"/>
    <mergeCell ref="G3:G8"/>
    <mergeCell ref="H3:H7"/>
    <mergeCell ref="I3:K3"/>
    <mergeCell ref="I4:K4"/>
    <mergeCell ref="I5:K5"/>
    <mergeCell ref="I6:K6"/>
    <mergeCell ref="I7:K7"/>
    <mergeCell ref="H8:K8"/>
    <mergeCell ref="G9:G14"/>
    <mergeCell ref="H9:K9"/>
    <mergeCell ref="H10:K10"/>
    <mergeCell ref="H11:K11"/>
    <mergeCell ref="H12:K12"/>
    <mergeCell ref="H13:K13"/>
    <mergeCell ref="G15:G18"/>
    <mergeCell ref="H15:K15"/>
    <mergeCell ref="H16:K16"/>
    <mergeCell ref="H17:K17"/>
    <mergeCell ref="H18:K18"/>
    <mergeCell ref="H14:K14"/>
    <mergeCell ref="H20:K20"/>
    <mergeCell ref="H21:K21"/>
    <mergeCell ref="G33:K33"/>
    <mergeCell ref="G22:G31"/>
    <mergeCell ref="I22:K22"/>
    <mergeCell ref="I23:K23"/>
    <mergeCell ref="I26:K26"/>
    <mergeCell ref="H28:H31"/>
    <mergeCell ref="I24:K24"/>
    <mergeCell ref="I31:K31"/>
    <mergeCell ref="I28:K28"/>
    <mergeCell ref="I29:K29"/>
    <mergeCell ref="G19:G21"/>
    <mergeCell ref="H19:K19"/>
    <mergeCell ref="G32:K32"/>
    <mergeCell ref="I30:K30"/>
    <mergeCell ref="G34:G39"/>
    <mergeCell ref="H34:K34"/>
    <mergeCell ref="H35:K35"/>
    <mergeCell ref="H36:K36"/>
    <mergeCell ref="H37:K37"/>
    <mergeCell ref="H38:K38"/>
    <mergeCell ref="H39:K39"/>
    <mergeCell ref="G40:G45"/>
    <mergeCell ref="H40:K40"/>
    <mergeCell ref="H41:K41"/>
    <mergeCell ref="H42:K42"/>
    <mergeCell ref="H43:K43"/>
    <mergeCell ref="H44:K44"/>
    <mergeCell ref="H45:K45"/>
    <mergeCell ref="G51:H53"/>
    <mergeCell ref="I51:K51"/>
    <mergeCell ref="I52:K52"/>
    <mergeCell ref="I53:K53"/>
    <mergeCell ref="G46:G47"/>
    <mergeCell ref="H46:K46"/>
    <mergeCell ref="H47:K47"/>
    <mergeCell ref="G48:G50"/>
    <mergeCell ref="H48:I49"/>
    <mergeCell ref="J49:K49"/>
    <mergeCell ref="H50:K50"/>
    <mergeCell ref="F54:F60"/>
    <mergeCell ref="G54:H56"/>
    <mergeCell ref="I54:K54"/>
    <mergeCell ref="I55:K55"/>
    <mergeCell ref="I56:K56"/>
    <mergeCell ref="G57:K57"/>
    <mergeCell ref="G58:H59"/>
    <mergeCell ref="I58:K58"/>
    <mergeCell ref="I59:K59"/>
    <mergeCell ref="G60:K60"/>
    <mergeCell ref="F73:K73"/>
    <mergeCell ref="G71:K71"/>
    <mergeCell ref="G72:K72"/>
    <mergeCell ref="F61:F72"/>
    <mergeCell ref="H68:K68"/>
    <mergeCell ref="G69:I70"/>
    <mergeCell ref="H66:K66"/>
    <mergeCell ref="H67:K67"/>
    <mergeCell ref="J69:K69"/>
    <mergeCell ref="J70:K70"/>
    <mergeCell ref="G61:G68"/>
    <mergeCell ref="H61:K61"/>
    <mergeCell ref="H62:I63"/>
    <mergeCell ref="J63:K63"/>
    <mergeCell ref="H64:K64"/>
    <mergeCell ref="H65:K65"/>
  </mergeCells>
  <phoneticPr fontId="3"/>
  <pageMargins left="0.74803149606299213" right="0.74803149606299213" top="0.70866141732283472" bottom="0.39370078740157483" header="0.51181102362204722" footer="0.35433070866141736"/>
  <pageSetup paperSize="9" scale="65" fitToWidth="0"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O145"/>
  <sheetViews>
    <sheetView view="pageBreakPreview" zoomScale="70" zoomScaleNormal="100" zoomScaleSheetLayoutView="70" workbookViewId="0">
      <pane ySplit="2" topLeftCell="A90" activePane="bottomLeft" state="frozen"/>
      <selection pane="bottomLeft"/>
    </sheetView>
  </sheetViews>
  <sheetFormatPr defaultColWidth="9" defaultRowHeight="14.4"/>
  <cols>
    <col min="1" max="1" width="9.69921875" style="1" customWidth="1"/>
    <col min="2" max="2" width="4.296875" style="1" customWidth="1"/>
    <col min="3" max="4" width="3.296875" style="1" customWidth="1"/>
    <col min="5" max="5" width="6.296875" style="24" customWidth="1"/>
    <col min="6" max="6" width="4.19921875" style="1" customWidth="1"/>
    <col min="7" max="7" width="4.69921875" style="1" customWidth="1"/>
    <col min="8" max="8" width="6" style="1" customWidth="1"/>
    <col min="9" max="9" width="17.296875" style="1" customWidth="1"/>
    <col min="10" max="10" width="15" style="1" bestFit="1" customWidth="1"/>
    <col min="11" max="14" width="10" style="152" customWidth="1"/>
    <col min="15" max="16384" width="9" style="1"/>
  </cols>
  <sheetData>
    <row r="1" spans="1:14">
      <c r="F1" s="1" t="s">
        <v>103</v>
      </c>
      <c r="M1" s="228"/>
      <c r="N1" s="228" t="s">
        <v>529</v>
      </c>
    </row>
    <row r="2" spans="1:14" ht="29.25" customHeight="1">
      <c r="A2" s="26"/>
      <c r="B2" s="67" t="s">
        <v>778</v>
      </c>
      <c r="C2" s="26" t="s">
        <v>779</v>
      </c>
      <c r="D2" s="26" t="s">
        <v>780</v>
      </c>
      <c r="E2" s="30" t="s">
        <v>781</v>
      </c>
      <c r="F2" s="618"/>
      <c r="G2" s="618"/>
      <c r="H2" s="618"/>
      <c r="I2" s="618"/>
      <c r="J2" s="618"/>
      <c r="K2" s="11" t="s">
        <v>476</v>
      </c>
      <c r="L2" s="11" t="s">
        <v>178</v>
      </c>
      <c r="M2" s="11" t="s">
        <v>598</v>
      </c>
      <c r="N2" s="165" t="s">
        <v>194</v>
      </c>
    </row>
    <row r="3" spans="1:14" ht="15.75" customHeight="1">
      <c r="A3" s="27" t="str">
        <f>+B3&amp;C3&amp;D3</f>
        <v>1744001</v>
      </c>
      <c r="B3" s="28" t="s">
        <v>202</v>
      </c>
      <c r="C3" s="29">
        <v>40</v>
      </c>
      <c r="D3" s="28" t="s">
        <v>782</v>
      </c>
      <c r="E3" s="24">
        <v>1</v>
      </c>
      <c r="F3" s="624" t="s">
        <v>970</v>
      </c>
      <c r="G3" s="786" t="s">
        <v>102</v>
      </c>
      <c r="H3" s="788" t="s">
        <v>1460</v>
      </c>
      <c r="I3" s="789"/>
      <c r="J3" s="212" t="s">
        <v>601</v>
      </c>
      <c r="K3" s="42">
        <f>VLOOKUP($A3&amp;K$109,決統データ!$A$3:$DE$365,$E3+19,FALSE)</f>
        <v>0</v>
      </c>
      <c r="L3" s="42">
        <f>VLOOKUP($A3&amp;L$109,決統データ!$A$3:$DE$365,$E3+19,FALSE)</f>
        <v>0</v>
      </c>
      <c r="M3" s="42">
        <f>VLOOKUP($A3&amp;M$109,決統データ!$A$3:$DE$365,$E3+19,FALSE)</f>
        <v>0</v>
      </c>
      <c r="N3" s="275">
        <f t="shared" ref="N3:N45" si="0">SUM(K3:M3)</f>
        <v>0</v>
      </c>
    </row>
    <row r="4" spans="1:14" ht="15.75" customHeight="1">
      <c r="A4" s="27" t="str">
        <f t="shared" ref="A4:A81" si="1">+B4&amp;C4&amp;D4</f>
        <v>1744001</v>
      </c>
      <c r="B4" s="28" t="s">
        <v>202</v>
      </c>
      <c r="C4" s="29">
        <v>40</v>
      </c>
      <c r="D4" s="28" t="s">
        <v>782</v>
      </c>
      <c r="E4" s="24">
        <v>2</v>
      </c>
      <c r="F4" s="625"/>
      <c r="G4" s="787"/>
      <c r="H4" s="790"/>
      <c r="I4" s="791"/>
      <c r="J4" s="212" t="s">
        <v>816</v>
      </c>
      <c r="K4" s="42">
        <f>VLOOKUP($A4&amp;K$109,決統データ!$A$3:$DE$365,$E4+19,FALSE)</f>
        <v>0</v>
      </c>
      <c r="L4" s="42">
        <f>VLOOKUP($A4&amp;L$109,決統データ!$A$3:$DE$365,$E4+19,FALSE)</f>
        <v>0</v>
      </c>
      <c r="M4" s="42">
        <f>VLOOKUP($A4&amp;M$109,決統データ!$A$3:$DE$365,$E4+19,FALSE)</f>
        <v>0</v>
      </c>
      <c r="N4" s="275">
        <f t="shared" si="0"/>
        <v>0</v>
      </c>
    </row>
    <row r="5" spans="1:14" ht="15.75" customHeight="1">
      <c r="A5" s="27" t="str">
        <f t="shared" si="1"/>
        <v>1744001</v>
      </c>
      <c r="B5" s="28" t="s">
        <v>202</v>
      </c>
      <c r="C5" s="29">
        <v>40</v>
      </c>
      <c r="D5" s="28" t="s">
        <v>782</v>
      </c>
      <c r="E5" s="24">
        <v>3</v>
      </c>
      <c r="F5" s="625"/>
      <c r="G5" s="624" t="s">
        <v>980</v>
      </c>
      <c r="H5" s="764" t="s">
        <v>969</v>
      </c>
      <c r="I5" s="766"/>
      <c r="J5" s="212" t="s">
        <v>601</v>
      </c>
      <c r="K5" s="42">
        <f>VLOOKUP($A5&amp;K$109,決統データ!$A$3:$DE$365,$E5+19,FALSE)</f>
        <v>100711</v>
      </c>
      <c r="L5" s="42">
        <f>VLOOKUP($A5&amp;L$109,決統データ!$A$3:$DE$365,$E5+19,FALSE)</f>
        <v>191593</v>
      </c>
      <c r="M5" s="42">
        <f>VLOOKUP($A5&amp;M$109,決統データ!$A$3:$DE$365,$E5+19,FALSE)</f>
        <v>510270</v>
      </c>
      <c r="N5" s="275">
        <f t="shared" si="0"/>
        <v>802574</v>
      </c>
    </row>
    <row r="6" spans="1:14" ht="15.75" customHeight="1">
      <c r="A6" s="27" t="str">
        <f t="shared" si="1"/>
        <v>1744001</v>
      </c>
      <c r="B6" s="28" t="s">
        <v>202</v>
      </c>
      <c r="C6" s="29">
        <v>40</v>
      </c>
      <c r="D6" s="28" t="s">
        <v>782</v>
      </c>
      <c r="E6" s="24">
        <v>4</v>
      </c>
      <c r="F6" s="625"/>
      <c r="G6" s="625"/>
      <c r="H6" s="770"/>
      <c r="I6" s="772"/>
      <c r="J6" s="212" t="s">
        <v>816</v>
      </c>
      <c r="K6" s="42">
        <f>VLOOKUP($A6&amp;K$109,決統データ!$A$3:$DE$365,$E6+19,FALSE)</f>
        <v>100711</v>
      </c>
      <c r="L6" s="42">
        <f>VLOOKUP($A6&amp;L$109,決統データ!$A$3:$DE$365,$E6+19,FALSE)</f>
        <v>204914</v>
      </c>
      <c r="M6" s="42">
        <f>VLOOKUP($A6&amp;M$109,決統データ!$A$3:$DE$365,$E6+19,FALSE)</f>
        <v>519008</v>
      </c>
      <c r="N6" s="275">
        <f t="shared" si="0"/>
        <v>824633</v>
      </c>
    </row>
    <row r="7" spans="1:14" ht="15.75" customHeight="1">
      <c r="A7" s="27" t="str">
        <f t="shared" si="1"/>
        <v>1744001</v>
      </c>
      <c r="B7" s="28" t="s">
        <v>202</v>
      </c>
      <c r="C7" s="29">
        <v>40</v>
      </c>
      <c r="D7" s="28" t="s">
        <v>782</v>
      </c>
      <c r="E7" s="24">
        <v>5</v>
      </c>
      <c r="F7" s="625"/>
      <c r="G7" s="625"/>
      <c r="H7" s="624" t="s">
        <v>644</v>
      </c>
      <c r="I7" s="597" t="s">
        <v>1324</v>
      </c>
      <c r="J7" s="212" t="s">
        <v>601</v>
      </c>
      <c r="K7" s="42">
        <f>VLOOKUP($A7&amp;K$109,決統データ!$A$3:$DE$365,$E7+19,FALSE)</f>
        <v>0</v>
      </c>
      <c r="L7" s="42">
        <f>VLOOKUP($A7&amp;L$109,決統データ!$A$3:$DE$365,$E7+19,FALSE)</f>
        <v>0</v>
      </c>
      <c r="M7" s="42">
        <f>VLOOKUP($A7&amp;M$109,決統データ!$A$3:$DE$365,$E7+19,FALSE)</f>
        <v>0</v>
      </c>
      <c r="N7" s="275">
        <f t="shared" si="0"/>
        <v>0</v>
      </c>
    </row>
    <row r="8" spans="1:14" ht="15.75" customHeight="1">
      <c r="A8" s="27" t="str">
        <f t="shared" si="1"/>
        <v>1744001</v>
      </c>
      <c r="B8" s="28" t="s">
        <v>202</v>
      </c>
      <c r="C8" s="29">
        <v>40</v>
      </c>
      <c r="D8" s="28" t="s">
        <v>782</v>
      </c>
      <c r="E8" s="24">
        <v>6</v>
      </c>
      <c r="F8" s="625"/>
      <c r="G8" s="625"/>
      <c r="H8" s="625"/>
      <c r="I8" s="599"/>
      <c r="J8" s="212" t="s">
        <v>816</v>
      </c>
      <c r="K8" s="42">
        <f>VLOOKUP($A8&amp;K$109,決統データ!$A$3:$DE$365,$E8+19,FALSE)</f>
        <v>0</v>
      </c>
      <c r="L8" s="42">
        <f>VLOOKUP($A8&amp;L$109,決統データ!$A$3:$DE$365,$E8+19,FALSE)</f>
        <v>0</v>
      </c>
      <c r="M8" s="42">
        <f>VLOOKUP($A8&amp;M$109,決統データ!$A$3:$DE$365,$E8+19,FALSE)</f>
        <v>0</v>
      </c>
      <c r="N8" s="275">
        <f t="shared" si="0"/>
        <v>0</v>
      </c>
    </row>
    <row r="9" spans="1:14" ht="15.75" customHeight="1">
      <c r="A9" s="27" t="str">
        <f t="shared" si="1"/>
        <v>1744001</v>
      </c>
      <c r="B9" s="28" t="s">
        <v>202</v>
      </c>
      <c r="C9" s="29">
        <v>40</v>
      </c>
      <c r="D9" s="28" t="s">
        <v>782</v>
      </c>
      <c r="E9" s="24">
        <v>7</v>
      </c>
      <c r="F9" s="625"/>
      <c r="G9" s="625"/>
      <c r="H9" s="625"/>
      <c r="I9" s="594" t="s">
        <v>1323</v>
      </c>
      <c r="J9" s="212" t="s">
        <v>601</v>
      </c>
      <c r="K9" s="42">
        <f>VLOOKUP($A9&amp;K$109,決統データ!$A$3:$DE$365,$E9+19,FALSE)</f>
        <v>0</v>
      </c>
      <c r="L9" s="42">
        <f>VLOOKUP($A9&amp;L$109,決統データ!$A$3:$DE$365,$E9+19,FALSE)</f>
        <v>0</v>
      </c>
      <c r="M9" s="42">
        <f>VLOOKUP($A9&amp;M$109,決統データ!$A$3:$DE$365,$E9+19,FALSE)</f>
        <v>0</v>
      </c>
      <c r="N9" s="275">
        <f t="shared" si="0"/>
        <v>0</v>
      </c>
    </row>
    <row r="10" spans="1:14" ht="15.75" customHeight="1">
      <c r="A10" s="27" t="str">
        <f t="shared" si="1"/>
        <v>1744001</v>
      </c>
      <c r="B10" s="28" t="s">
        <v>202</v>
      </c>
      <c r="C10" s="29">
        <v>40</v>
      </c>
      <c r="D10" s="28" t="s">
        <v>782</v>
      </c>
      <c r="E10" s="24">
        <v>8</v>
      </c>
      <c r="F10" s="625"/>
      <c r="G10" s="625"/>
      <c r="H10" s="625"/>
      <c r="I10" s="595"/>
      <c r="J10" s="212" t="s">
        <v>816</v>
      </c>
      <c r="K10" s="42">
        <f>VLOOKUP($A10&amp;K$109,決統データ!$A$3:$DE$365,$E10+19,FALSE)</f>
        <v>0</v>
      </c>
      <c r="L10" s="42">
        <f>VLOOKUP($A10&amp;L$109,決統データ!$A$3:$DE$365,$E10+19,FALSE)</f>
        <v>0</v>
      </c>
      <c r="M10" s="42">
        <f>VLOOKUP($A10&amp;M$109,決統データ!$A$3:$DE$365,$E10+19,FALSE)</f>
        <v>0</v>
      </c>
      <c r="N10" s="275">
        <f t="shared" si="0"/>
        <v>0</v>
      </c>
    </row>
    <row r="11" spans="1:14" ht="15.75" customHeight="1">
      <c r="A11" s="27" t="str">
        <f t="shared" si="1"/>
        <v>1744001</v>
      </c>
      <c r="B11" s="28" t="s">
        <v>202</v>
      </c>
      <c r="C11" s="29">
        <v>40</v>
      </c>
      <c r="D11" s="28" t="s">
        <v>782</v>
      </c>
      <c r="E11" s="24">
        <v>9</v>
      </c>
      <c r="F11" s="625"/>
      <c r="G11" s="625"/>
      <c r="H11" s="625"/>
      <c r="I11" s="597" t="s">
        <v>1322</v>
      </c>
      <c r="J11" s="212" t="s">
        <v>601</v>
      </c>
      <c r="K11" s="42">
        <f>VLOOKUP($A11&amp;K$109,決統データ!$A$3:$DE$365,$E11+19,FALSE)</f>
        <v>0</v>
      </c>
      <c r="L11" s="42">
        <f>VLOOKUP($A11&amp;L$109,決統データ!$A$3:$DE$365,$E11+19,FALSE)</f>
        <v>0</v>
      </c>
      <c r="M11" s="42">
        <f>VLOOKUP($A11&amp;M$109,決統データ!$A$3:$DE$365,$E11+19,FALSE)</f>
        <v>0</v>
      </c>
      <c r="N11" s="275">
        <f t="shared" si="0"/>
        <v>0</v>
      </c>
    </row>
    <row r="12" spans="1:14" ht="15.75" customHeight="1">
      <c r="A12" s="27" t="str">
        <f t="shared" si="1"/>
        <v>1744001</v>
      </c>
      <c r="B12" s="28" t="s">
        <v>202</v>
      </c>
      <c r="C12" s="29">
        <v>40</v>
      </c>
      <c r="D12" s="28" t="s">
        <v>782</v>
      </c>
      <c r="E12" s="24">
        <v>10</v>
      </c>
      <c r="F12" s="625"/>
      <c r="G12" s="625"/>
      <c r="H12" s="625"/>
      <c r="I12" s="599"/>
      <c r="J12" s="212" t="s">
        <v>816</v>
      </c>
      <c r="K12" s="42">
        <f>VLOOKUP($A12&amp;K$109,決統データ!$A$3:$DE$365,$E12+19,FALSE)</f>
        <v>0</v>
      </c>
      <c r="L12" s="42">
        <f>VLOOKUP($A12&amp;L$109,決統データ!$A$3:$DE$365,$E12+19,FALSE)</f>
        <v>0</v>
      </c>
      <c r="M12" s="42">
        <f>VLOOKUP($A12&amp;M$109,決統データ!$A$3:$DE$365,$E12+19,FALSE)</f>
        <v>0</v>
      </c>
      <c r="N12" s="275">
        <f t="shared" si="0"/>
        <v>0</v>
      </c>
    </row>
    <row r="13" spans="1:14" ht="15.75" customHeight="1">
      <c r="A13" s="27" t="str">
        <f t="shared" si="1"/>
        <v>1744001</v>
      </c>
      <c r="B13" s="28" t="s">
        <v>202</v>
      </c>
      <c r="C13" s="29">
        <v>40</v>
      </c>
      <c r="D13" s="28" t="s">
        <v>782</v>
      </c>
      <c r="E13" s="24">
        <v>11</v>
      </c>
      <c r="F13" s="625"/>
      <c r="G13" s="625"/>
      <c r="H13" s="625"/>
      <c r="I13" s="748" t="s">
        <v>101</v>
      </c>
      <c r="J13" s="212" t="s">
        <v>601</v>
      </c>
      <c r="K13" s="42">
        <f>VLOOKUP($A13&amp;K$109,決統データ!$A$3:$DE$365,$E13+19,FALSE)</f>
        <v>0</v>
      </c>
      <c r="L13" s="42">
        <f>VLOOKUP($A13&amp;L$109,決統データ!$A$3:$DE$365,$E13+19,FALSE)</f>
        <v>0</v>
      </c>
      <c r="M13" s="42">
        <f>VLOOKUP($A13&amp;M$109,決統データ!$A$3:$DE$365,$E13+19,FALSE)</f>
        <v>0</v>
      </c>
      <c r="N13" s="275">
        <f t="shared" si="0"/>
        <v>0</v>
      </c>
    </row>
    <row r="14" spans="1:14" ht="15.75" customHeight="1">
      <c r="A14" s="27" t="str">
        <f t="shared" si="1"/>
        <v>1744001</v>
      </c>
      <c r="B14" s="28" t="s">
        <v>202</v>
      </c>
      <c r="C14" s="29">
        <v>40</v>
      </c>
      <c r="D14" s="28" t="s">
        <v>782</v>
      </c>
      <c r="E14" s="24">
        <v>12</v>
      </c>
      <c r="F14" s="625"/>
      <c r="G14" s="625"/>
      <c r="H14" s="625"/>
      <c r="I14" s="749"/>
      <c r="J14" s="212" t="s">
        <v>816</v>
      </c>
      <c r="K14" s="42">
        <f>VLOOKUP($A14&amp;K$109,決統データ!$A$3:$DE$365,$E14+19,FALSE)</f>
        <v>0</v>
      </c>
      <c r="L14" s="42">
        <f>VLOOKUP($A14&amp;L$109,決統データ!$A$3:$DE$365,$E14+19,FALSE)</f>
        <v>0</v>
      </c>
      <c r="M14" s="42">
        <f>VLOOKUP($A14&amp;M$109,決統データ!$A$3:$DE$365,$E14+19,FALSE)</f>
        <v>0</v>
      </c>
      <c r="N14" s="275">
        <f t="shared" si="0"/>
        <v>0</v>
      </c>
    </row>
    <row r="15" spans="1:14" ht="15.75" customHeight="1">
      <c r="A15" s="27" t="str">
        <f t="shared" si="1"/>
        <v>1744001</v>
      </c>
      <c r="B15" s="28" t="s">
        <v>202</v>
      </c>
      <c r="C15" s="29">
        <v>40</v>
      </c>
      <c r="D15" s="28" t="s">
        <v>782</v>
      </c>
      <c r="E15" s="24">
        <v>13</v>
      </c>
      <c r="F15" s="625"/>
      <c r="G15" s="625"/>
      <c r="H15" s="625"/>
      <c r="I15" s="597" t="s">
        <v>1316</v>
      </c>
      <c r="J15" s="212" t="s">
        <v>601</v>
      </c>
      <c r="K15" s="42">
        <f>VLOOKUP($A15&amp;K$109,決統データ!$A$3:$DE$365,$E15+19,FALSE)</f>
        <v>0</v>
      </c>
      <c r="L15" s="42">
        <f>VLOOKUP($A15&amp;L$109,決統データ!$A$3:$DE$365,$E15+19,FALSE)</f>
        <v>0</v>
      </c>
      <c r="M15" s="42">
        <f>VLOOKUP($A15&amp;M$109,決統データ!$A$3:$DE$365,$E15+19,FALSE)</f>
        <v>108216</v>
      </c>
      <c r="N15" s="275">
        <f t="shared" si="0"/>
        <v>108216</v>
      </c>
    </row>
    <row r="16" spans="1:14" ht="15.75" customHeight="1">
      <c r="A16" s="27" t="str">
        <f t="shared" si="1"/>
        <v>1744001</v>
      </c>
      <c r="B16" s="28" t="s">
        <v>202</v>
      </c>
      <c r="C16" s="29">
        <v>40</v>
      </c>
      <c r="D16" s="28" t="s">
        <v>782</v>
      </c>
      <c r="E16" s="24">
        <v>14</v>
      </c>
      <c r="F16" s="625"/>
      <c r="G16" s="625"/>
      <c r="H16" s="625"/>
      <c r="I16" s="599"/>
      <c r="J16" s="212" t="s">
        <v>816</v>
      </c>
      <c r="K16" s="42">
        <f>VLOOKUP($A16&amp;K$109,決統データ!$A$3:$DE$365,$E16+19,FALSE)</f>
        <v>0</v>
      </c>
      <c r="L16" s="42">
        <f>VLOOKUP($A16&amp;L$109,決統データ!$A$3:$DE$365,$E16+19,FALSE)</f>
        <v>0</v>
      </c>
      <c r="M16" s="42">
        <f>VLOOKUP($A16&amp;M$109,決統データ!$A$3:$DE$365,$E16+19,FALSE)</f>
        <v>108216</v>
      </c>
      <c r="N16" s="275">
        <f t="shared" si="0"/>
        <v>108216</v>
      </c>
    </row>
    <row r="17" spans="1:14" ht="15.75" customHeight="1">
      <c r="A17" s="27" t="str">
        <f t="shared" si="1"/>
        <v>1744001</v>
      </c>
      <c r="B17" s="28" t="s">
        <v>202</v>
      </c>
      <c r="C17" s="29">
        <v>40</v>
      </c>
      <c r="D17" s="28" t="s">
        <v>782</v>
      </c>
      <c r="E17" s="24">
        <v>15</v>
      </c>
      <c r="F17" s="625"/>
      <c r="G17" s="625"/>
      <c r="H17" s="625"/>
      <c r="I17" s="597" t="s">
        <v>976</v>
      </c>
      <c r="J17" s="212" t="s">
        <v>601</v>
      </c>
      <c r="K17" s="42">
        <f>VLOOKUP($A17&amp;K$109,決統データ!$A$3:$DE$365,$E17+19,FALSE)</f>
        <v>0</v>
      </c>
      <c r="L17" s="42">
        <f>VLOOKUP($A17&amp;L$109,決統データ!$A$3:$DE$365,$E17+19,FALSE)</f>
        <v>0</v>
      </c>
      <c r="M17" s="42">
        <f>VLOOKUP($A17&amp;M$109,決統データ!$A$3:$DE$365,$E17+19,FALSE)</f>
        <v>0</v>
      </c>
      <c r="N17" s="275">
        <f t="shared" si="0"/>
        <v>0</v>
      </c>
    </row>
    <row r="18" spans="1:14" ht="15.75" customHeight="1">
      <c r="A18" s="27" t="str">
        <f t="shared" si="1"/>
        <v>1744001</v>
      </c>
      <c r="B18" s="28" t="s">
        <v>202</v>
      </c>
      <c r="C18" s="29">
        <v>40</v>
      </c>
      <c r="D18" s="28" t="s">
        <v>782</v>
      </c>
      <c r="E18" s="24">
        <v>16</v>
      </c>
      <c r="F18" s="625"/>
      <c r="G18" s="625"/>
      <c r="H18" s="625"/>
      <c r="I18" s="599"/>
      <c r="J18" s="212" t="s">
        <v>816</v>
      </c>
      <c r="K18" s="42">
        <f>VLOOKUP($A18&amp;K$109,決統データ!$A$3:$DE$365,$E18+19,FALSE)</f>
        <v>0</v>
      </c>
      <c r="L18" s="42">
        <f>VLOOKUP($A18&amp;L$109,決統データ!$A$3:$DE$365,$E18+19,FALSE)</f>
        <v>0</v>
      </c>
      <c r="M18" s="42">
        <f>VLOOKUP($A18&amp;M$109,決統データ!$A$3:$DE$365,$E18+19,FALSE)</f>
        <v>0</v>
      </c>
      <c r="N18" s="275">
        <f t="shared" si="0"/>
        <v>0</v>
      </c>
    </row>
    <row r="19" spans="1:14" ht="15.75" customHeight="1">
      <c r="A19" s="27" t="str">
        <f t="shared" si="1"/>
        <v>1744001</v>
      </c>
      <c r="B19" s="28" t="s">
        <v>202</v>
      </c>
      <c r="C19" s="29">
        <v>40</v>
      </c>
      <c r="D19" s="28" t="s">
        <v>782</v>
      </c>
      <c r="E19" s="24">
        <v>17</v>
      </c>
      <c r="F19" s="625"/>
      <c r="G19" s="625"/>
      <c r="H19" s="625"/>
      <c r="I19" s="597" t="s">
        <v>100</v>
      </c>
      <c r="J19" s="212" t="s">
        <v>601</v>
      </c>
      <c r="K19" s="42">
        <f>VLOOKUP($A19&amp;K$109,決統データ!$A$3:$DE$365,$E19+19,FALSE)</f>
        <v>186</v>
      </c>
      <c r="L19" s="42">
        <f>VLOOKUP($A19&amp;L$109,決統データ!$A$3:$DE$365,$E19+19,FALSE)</f>
        <v>419</v>
      </c>
      <c r="M19" s="42">
        <f>VLOOKUP($A19&amp;M$109,決統データ!$A$3:$DE$365,$E19+19,FALSE)</f>
        <v>0</v>
      </c>
      <c r="N19" s="275">
        <f t="shared" si="0"/>
        <v>605</v>
      </c>
    </row>
    <row r="20" spans="1:14" ht="15.75" customHeight="1">
      <c r="A20" s="27" t="str">
        <f t="shared" si="1"/>
        <v>1744001</v>
      </c>
      <c r="B20" s="28" t="s">
        <v>202</v>
      </c>
      <c r="C20" s="29">
        <v>40</v>
      </c>
      <c r="D20" s="28" t="s">
        <v>782</v>
      </c>
      <c r="E20" s="24">
        <v>18</v>
      </c>
      <c r="F20" s="625"/>
      <c r="G20" s="625"/>
      <c r="H20" s="625"/>
      <c r="I20" s="599"/>
      <c r="J20" s="212" t="s">
        <v>816</v>
      </c>
      <c r="K20" s="42">
        <f>VLOOKUP($A20&amp;K$109,決統データ!$A$3:$DE$365,$E20+19,FALSE)</f>
        <v>186</v>
      </c>
      <c r="L20" s="42">
        <f>VLOOKUP($A20&amp;L$109,決統データ!$A$3:$DE$365,$E20+19,FALSE)</f>
        <v>419</v>
      </c>
      <c r="M20" s="42">
        <f>VLOOKUP($A20&amp;M$109,決統データ!$A$3:$DE$365,$E20+19,FALSE)</f>
        <v>0</v>
      </c>
      <c r="N20" s="275">
        <f t="shared" si="0"/>
        <v>605</v>
      </c>
    </row>
    <row r="21" spans="1:14" ht="15.75" customHeight="1">
      <c r="A21" s="27" t="str">
        <f t="shared" si="1"/>
        <v>1744001</v>
      </c>
      <c r="B21" s="28" t="s">
        <v>202</v>
      </c>
      <c r="C21" s="29">
        <v>40</v>
      </c>
      <c r="D21" s="28" t="s">
        <v>782</v>
      </c>
      <c r="E21" s="24">
        <v>19</v>
      </c>
      <c r="F21" s="625"/>
      <c r="G21" s="625"/>
      <c r="H21" s="625"/>
      <c r="I21" s="594" t="s">
        <v>84</v>
      </c>
      <c r="J21" s="212" t="s">
        <v>601</v>
      </c>
      <c r="K21" s="42">
        <f>VLOOKUP($A21&amp;K$109,決統データ!$A$3:$DE$365,$E21+19,FALSE)</f>
        <v>0</v>
      </c>
      <c r="L21" s="42">
        <f>VLOOKUP($A21&amp;L$109,決統データ!$A$3:$DE$365,$E21+19,FALSE)</f>
        <v>0</v>
      </c>
      <c r="M21" s="42">
        <f>VLOOKUP($A21&amp;M$109,決統データ!$A$3:$DE$365,$E21+19,FALSE)</f>
        <v>1643</v>
      </c>
      <c r="N21" s="275">
        <f t="shared" si="0"/>
        <v>1643</v>
      </c>
    </row>
    <row r="22" spans="1:14" ht="15.75" customHeight="1">
      <c r="A22" s="27" t="str">
        <f t="shared" si="1"/>
        <v>1744001</v>
      </c>
      <c r="B22" s="28" t="s">
        <v>202</v>
      </c>
      <c r="C22" s="29">
        <v>40</v>
      </c>
      <c r="D22" s="28" t="s">
        <v>782</v>
      </c>
      <c r="E22" s="24">
        <v>20</v>
      </c>
      <c r="F22" s="625"/>
      <c r="G22" s="625"/>
      <c r="H22" s="625"/>
      <c r="I22" s="595"/>
      <c r="J22" s="212" t="s">
        <v>816</v>
      </c>
      <c r="K22" s="42">
        <f>VLOOKUP($A22&amp;K$109,決統データ!$A$3:$DE$365,$E22+19,FALSE)</f>
        <v>0</v>
      </c>
      <c r="L22" s="42">
        <f>VLOOKUP($A22&amp;L$109,決統データ!$A$3:$DE$365,$E22+19,FALSE)</f>
        <v>0</v>
      </c>
      <c r="M22" s="42">
        <f>VLOOKUP($A22&amp;M$109,決統データ!$A$3:$DE$365,$E22+19,FALSE)</f>
        <v>1643</v>
      </c>
      <c r="N22" s="275">
        <f t="shared" si="0"/>
        <v>1643</v>
      </c>
    </row>
    <row r="23" spans="1:14" ht="15.75" customHeight="1">
      <c r="A23" s="27" t="str">
        <f t="shared" si="1"/>
        <v>1744001</v>
      </c>
      <c r="B23" s="28" t="s">
        <v>202</v>
      </c>
      <c r="C23" s="29">
        <v>40</v>
      </c>
      <c r="D23" s="28" t="s">
        <v>782</v>
      </c>
      <c r="E23" s="24">
        <v>21</v>
      </c>
      <c r="F23" s="625"/>
      <c r="G23" s="625"/>
      <c r="H23" s="625"/>
      <c r="I23" s="613" t="s">
        <v>83</v>
      </c>
      <c r="J23" s="212" t="s">
        <v>601</v>
      </c>
      <c r="K23" s="42">
        <f>VLOOKUP($A23&amp;K$109,決統データ!$A$3:$DE$365,$E23+19,FALSE)</f>
        <v>167</v>
      </c>
      <c r="L23" s="42">
        <f>VLOOKUP($A23&amp;L$109,決統データ!$A$3:$DE$365,$E23+19,FALSE)</f>
        <v>1256</v>
      </c>
      <c r="M23" s="42">
        <f>VLOOKUP($A23&amp;M$109,決統データ!$A$3:$DE$365,$E23+19,FALSE)</f>
        <v>0</v>
      </c>
      <c r="N23" s="275">
        <f t="shared" si="0"/>
        <v>1423</v>
      </c>
    </row>
    <row r="24" spans="1:14" ht="15.75" customHeight="1">
      <c r="A24" s="27" t="str">
        <f t="shared" si="1"/>
        <v>1744001</v>
      </c>
      <c r="B24" s="28" t="s">
        <v>202</v>
      </c>
      <c r="C24" s="29">
        <v>40</v>
      </c>
      <c r="D24" s="28" t="s">
        <v>782</v>
      </c>
      <c r="E24" s="24">
        <v>22</v>
      </c>
      <c r="F24" s="625"/>
      <c r="G24" s="625"/>
      <c r="H24" s="625"/>
      <c r="I24" s="615"/>
      <c r="J24" s="212" t="s">
        <v>816</v>
      </c>
      <c r="K24" s="42">
        <f>VLOOKUP($A24&amp;K$109,決統データ!$A$3:$DE$365,$E24+19,FALSE)</f>
        <v>167</v>
      </c>
      <c r="L24" s="42">
        <f>VLOOKUP($A24&amp;L$109,決統データ!$A$3:$DE$365,$E24+19,FALSE)</f>
        <v>1256</v>
      </c>
      <c r="M24" s="42">
        <f>VLOOKUP($A24&amp;M$109,決統データ!$A$3:$DE$365,$E24+19,FALSE)</f>
        <v>0</v>
      </c>
      <c r="N24" s="275">
        <f t="shared" si="0"/>
        <v>1423</v>
      </c>
    </row>
    <row r="25" spans="1:14" ht="15.75" customHeight="1">
      <c r="A25" s="27" t="str">
        <f t="shared" si="1"/>
        <v>1744001</v>
      </c>
      <c r="B25" s="28" t="s">
        <v>202</v>
      </c>
      <c r="C25" s="29">
        <v>40</v>
      </c>
      <c r="D25" s="28" t="s">
        <v>782</v>
      </c>
      <c r="E25" s="24">
        <v>23</v>
      </c>
      <c r="F25" s="625"/>
      <c r="G25" s="625"/>
      <c r="H25" s="625"/>
      <c r="I25" s="613" t="s">
        <v>1312</v>
      </c>
      <c r="J25" s="212" t="s">
        <v>601</v>
      </c>
      <c r="K25" s="42">
        <f>VLOOKUP($A25&amp;K$109,決統データ!$A$3:$DE$365,$E25+19,FALSE)</f>
        <v>100358</v>
      </c>
      <c r="L25" s="42">
        <f>VLOOKUP($A25&amp;L$109,決統データ!$A$3:$DE$365,$E25+19,FALSE)</f>
        <v>189880</v>
      </c>
      <c r="M25" s="42">
        <f>VLOOKUP($A25&amp;M$109,決統データ!$A$3:$DE$365,$E25+19,FALSE)</f>
        <v>398158</v>
      </c>
      <c r="N25" s="275">
        <f t="shared" si="0"/>
        <v>688396</v>
      </c>
    </row>
    <row r="26" spans="1:14" ht="15.75" customHeight="1">
      <c r="A26" s="27" t="str">
        <f t="shared" si="1"/>
        <v>1744001</v>
      </c>
      <c r="B26" s="28" t="s">
        <v>202</v>
      </c>
      <c r="C26" s="29">
        <v>40</v>
      </c>
      <c r="D26" s="28" t="s">
        <v>782</v>
      </c>
      <c r="E26" s="24">
        <v>24</v>
      </c>
      <c r="F26" s="625"/>
      <c r="G26" s="625"/>
      <c r="H26" s="625"/>
      <c r="I26" s="615"/>
      <c r="J26" s="212" t="s">
        <v>816</v>
      </c>
      <c r="K26" s="42">
        <f>VLOOKUP($A26&amp;K$109,決統データ!$A$3:$DE$365,$E26+19,FALSE)</f>
        <v>100358</v>
      </c>
      <c r="L26" s="42">
        <f>VLOOKUP($A26&amp;L$109,決統データ!$A$3:$DE$365,$E26+19,FALSE)</f>
        <v>189880</v>
      </c>
      <c r="M26" s="42">
        <f>VLOOKUP($A26&amp;M$109,決統データ!$A$3:$DE$365,$E26+19,FALSE)</f>
        <v>398158</v>
      </c>
      <c r="N26" s="275">
        <f t="shared" si="0"/>
        <v>688396</v>
      </c>
    </row>
    <row r="27" spans="1:14" ht="15.75" customHeight="1">
      <c r="A27" s="27" t="str">
        <f t="shared" si="1"/>
        <v>1744001</v>
      </c>
      <c r="B27" s="28" t="s">
        <v>202</v>
      </c>
      <c r="C27" s="29">
        <v>40</v>
      </c>
      <c r="D27" s="28" t="s">
        <v>782</v>
      </c>
      <c r="E27" s="24">
        <v>25</v>
      </c>
      <c r="F27" s="625"/>
      <c r="G27" s="625"/>
      <c r="H27" s="625"/>
      <c r="I27" s="594" t="s">
        <v>80</v>
      </c>
      <c r="J27" s="212" t="s">
        <v>601</v>
      </c>
      <c r="K27" s="42">
        <f>VLOOKUP($A27&amp;K$109,決統データ!$A$3:$DE$365,$E27+19,FALSE)</f>
        <v>0</v>
      </c>
      <c r="L27" s="42">
        <f>VLOOKUP($A27&amp;L$109,決統データ!$A$3:$DE$365,$E27+19,FALSE)</f>
        <v>0</v>
      </c>
      <c r="M27" s="42">
        <f>VLOOKUP($A27&amp;M$109,決統データ!$A$3:$DE$365,$E27+19,FALSE)</f>
        <v>0</v>
      </c>
      <c r="N27" s="275">
        <f t="shared" si="0"/>
        <v>0</v>
      </c>
    </row>
    <row r="28" spans="1:14" ht="15.75" customHeight="1">
      <c r="A28" s="27" t="str">
        <f t="shared" si="1"/>
        <v>1744001</v>
      </c>
      <c r="B28" s="28" t="s">
        <v>202</v>
      </c>
      <c r="C28" s="29">
        <v>40</v>
      </c>
      <c r="D28" s="28" t="s">
        <v>782</v>
      </c>
      <c r="E28" s="24">
        <v>26</v>
      </c>
      <c r="F28" s="625"/>
      <c r="G28" s="625"/>
      <c r="H28" s="625"/>
      <c r="I28" s="595"/>
      <c r="J28" s="212" t="s">
        <v>816</v>
      </c>
      <c r="K28" s="42">
        <f>VLOOKUP($A28&amp;K$109,決統データ!$A$3:$DE$365,$E28+19,FALSE)</f>
        <v>0</v>
      </c>
      <c r="L28" s="42">
        <f>VLOOKUP($A28&amp;L$109,決統データ!$A$3:$DE$365,$E28+19,FALSE)</f>
        <v>0</v>
      </c>
      <c r="M28" s="42">
        <f>VLOOKUP($A28&amp;M$109,決統データ!$A$3:$DE$365,$E28+19,FALSE)</f>
        <v>0</v>
      </c>
      <c r="N28" s="275">
        <f t="shared" si="0"/>
        <v>0</v>
      </c>
    </row>
    <row r="29" spans="1:14" ht="15.75" customHeight="1">
      <c r="A29" s="27" t="str">
        <f t="shared" si="1"/>
        <v>1744001</v>
      </c>
      <c r="B29" s="28" t="s">
        <v>202</v>
      </c>
      <c r="C29" s="29">
        <v>40</v>
      </c>
      <c r="D29" s="28" t="s">
        <v>782</v>
      </c>
      <c r="E29" s="24">
        <v>27</v>
      </c>
      <c r="F29" s="625"/>
      <c r="G29" s="625"/>
      <c r="H29" s="625"/>
      <c r="I29" s="597" t="s">
        <v>731</v>
      </c>
      <c r="J29" s="212" t="s">
        <v>601</v>
      </c>
      <c r="K29" s="42">
        <f>VLOOKUP($A29&amp;K$109,決統データ!$A$3:$DE$365,$E29+19,FALSE)</f>
        <v>0</v>
      </c>
      <c r="L29" s="42">
        <f>VLOOKUP($A29&amp;L$109,決統データ!$A$3:$DE$365,$E29+19,FALSE)</f>
        <v>38</v>
      </c>
      <c r="M29" s="42">
        <f>VLOOKUP($A29&amp;M$109,決統データ!$A$3:$DE$365,$E29+19,FALSE)</f>
        <v>2253</v>
      </c>
      <c r="N29" s="275">
        <f t="shared" si="0"/>
        <v>2291</v>
      </c>
    </row>
    <row r="30" spans="1:14" ht="15.75" customHeight="1">
      <c r="A30" s="27" t="str">
        <f t="shared" si="1"/>
        <v>1744001</v>
      </c>
      <c r="B30" s="28" t="s">
        <v>202</v>
      </c>
      <c r="C30" s="29">
        <v>40</v>
      </c>
      <c r="D30" s="28" t="s">
        <v>782</v>
      </c>
      <c r="E30" s="24">
        <v>28</v>
      </c>
      <c r="F30" s="773"/>
      <c r="G30" s="773"/>
      <c r="H30" s="773"/>
      <c r="I30" s="599"/>
      <c r="J30" s="212" t="s">
        <v>816</v>
      </c>
      <c r="K30" s="42">
        <f>VLOOKUP($A30&amp;K$109,決統データ!$A$3:$DE$365,$E30+19,FALSE)</f>
        <v>0</v>
      </c>
      <c r="L30" s="42">
        <f>VLOOKUP($A30&amp;L$109,決統データ!$A$3:$DE$365,$E30+19,FALSE)</f>
        <v>13359</v>
      </c>
      <c r="M30" s="42">
        <f>VLOOKUP($A30&amp;M$109,決統データ!$A$3:$DE$365,$E30+19,FALSE)</f>
        <v>10991</v>
      </c>
      <c r="N30" s="275">
        <f t="shared" si="0"/>
        <v>24350</v>
      </c>
    </row>
    <row r="31" spans="1:14" ht="15.75" customHeight="1">
      <c r="A31" s="27" t="str">
        <f t="shared" si="1"/>
        <v>1744001</v>
      </c>
      <c r="B31" s="28" t="s">
        <v>202</v>
      </c>
      <c r="C31" s="29">
        <v>40</v>
      </c>
      <c r="D31" s="28" t="s">
        <v>782</v>
      </c>
      <c r="E31" s="24">
        <v>31</v>
      </c>
      <c r="F31" s="624" t="s">
        <v>968</v>
      </c>
      <c r="G31" s="703" t="s">
        <v>966</v>
      </c>
      <c r="H31" s="616"/>
      <c r="I31" s="616"/>
      <c r="J31" s="212" t="s">
        <v>601</v>
      </c>
      <c r="K31" s="42">
        <f>VLOOKUP($A31&amp;K$109,決統データ!$A$3:$DE$365,$E31+19,FALSE)</f>
        <v>2563</v>
      </c>
      <c r="L31" s="42">
        <f>VLOOKUP($A31&amp;L$109,決統データ!$A$3:$DE$365,$E31+19,FALSE)</f>
        <v>15784</v>
      </c>
      <c r="M31" s="42">
        <f>VLOOKUP($A31&amp;M$109,決統データ!$A$3:$DE$365,$E31+19,FALSE)</f>
        <v>19513</v>
      </c>
      <c r="N31" s="275">
        <f t="shared" si="0"/>
        <v>37860</v>
      </c>
    </row>
    <row r="32" spans="1:14" ht="15.75" customHeight="1">
      <c r="A32" s="27" t="str">
        <f t="shared" si="1"/>
        <v>1744001</v>
      </c>
      <c r="B32" s="28" t="s">
        <v>202</v>
      </c>
      <c r="C32" s="29">
        <v>40</v>
      </c>
      <c r="D32" s="28" t="s">
        <v>782</v>
      </c>
      <c r="E32" s="24">
        <v>32</v>
      </c>
      <c r="F32" s="625"/>
      <c r="G32" s="703"/>
      <c r="H32" s="616"/>
      <c r="I32" s="616"/>
      <c r="J32" s="212" t="s">
        <v>816</v>
      </c>
      <c r="K32" s="42">
        <f>VLOOKUP($A32&amp;K$109,決統データ!$A$3:$DE$365,$E32+19,FALSE)</f>
        <v>32623</v>
      </c>
      <c r="L32" s="42">
        <f>VLOOKUP($A32&amp;L$109,決統データ!$A$3:$DE$365,$E32+19,FALSE)</f>
        <v>18574</v>
      </c>
      <c r="M32" s="42">
        <f>VLOOKUP($A32&amp;M$109,決統データ!$A$3:$DE$365,$E32+19,FALSE)</f>
        <v>98163</v>
      </c>
      <c r="N32" s="275">
        <f t="shared" si="0"/>
        <v>149360</v>
      </c>
    </row>
    <row r="33" spans="1:15" ht="15.75" customHeight="1">
      <c r="A33" s="27" t="str">
        <f t="shared" si="1"/>
        <v>1744001</v>
      </c>
      <c r="B33" s="28" t="s">
        <v>202</v>
      </c>
      <c r="C33" s="29">
        <v>40</v>
      </c>
      <c r="D33" s="28" t="s">
        <v>782</v>
      </c>
      <c r="E33" s="24">
        <v>33</v>
      </c>
      <c r="F33" s="625"/>
      <c r="G33" s="213"/>
      <c r="H33" s="740" t="s">
        <v>1462</v>
      </c>
      <c r="I33" s="684"/>
      <c r="J33" s="212" t="s">
        <v>601</v>
      </c>
      <c r="K33" s="42">
        <f>VLOOKUP($A33&amp;K$109,決統データ!$A$3:$DE$365,$E33+19,FALSE)</f>
        <v>0</v>
      </c>
      <c r="L33" s="42">
        <f>VLOOKUP($A33&amp;L$109,決統データ!$A$3:$DE$365,$E33+19,FALSE)</f>
        <v>0</v>
      </c>
      <c r="M33" s="42">
        <f>VLOOKUP($A33&amp;M$109,決統データ!$A$3:$DE$365,$E33+19,FALSE)</f>
        <v>0</v>
      </c>
      <c r="N33" s="275">
        <f t="shared" si="0"/>
        <v>0</v>
      </c>
    </row>
    <row r="34" spans="1:15" ht="15.75" customHeight="1">
      <c r="A34" s="27" t="str">
        <f t="shared" si="1"/>
        <v>1744001</v>
      </c>
      <c r="B34" s="28" t="s">
        <v>202</v>
      </c>
      <c r="C34" s="29">
        <v>40</v>
      </c>
      <c r="D34" s="28" t="s">
        <v>782</v>
      </c>
      <c r="E34" s="24">
        <v>34</v>
      </c>
      <c r="F34" s="625"/>
      <c r="G34" s="214"/>
      <c r="H34" s="740"/>
      <c r="I34" s="684"/>
      <c r="J34" s="212" t="s">
        <v>816</v>
      </c>
      <c r="K34" s="42">
        <f>VLOOKUP($A34&amp;K$109,決統データ!$A$3:$DE$365,$E34+19,FALSE)</f>
        <v>0</v>
      </c>
      <c r="L34" s="42">
        <f>VLOOKUP($A34&amp;L$109,決統データ!$A$3:$DE$365,$E34+19,FALSE)</f>
        <v>0</v>
      </c>
      <c r="M34" s="42">
        <f>VLOOKUP($A34&amp;M$109,決統データ!$A$3:$DE$365,$E34+19,FALSE)</f>
        <v>0</v>
      </c>
      <c r="N34" s="275">
        <f t="shared" si="0"/>
        <v>0</v>
      </c>
    </row>
    <row r="35" spans="1:15" ht="15.75" customHeight="1">
      <c r="A35" s="27" t="str">
        <f t="shared" si="1"/>
        <v>1744001</v>
      </c>
      <c r="B35" s="28" t="s">
        <v>202</v>
      </c>
      <c r="C35" s="29">
        <v>40</v>
      </c>
      <c r="D35" s="28" t="s">
        <v>782</v>
      </c>
      <c r="E35" s="24">
        <v>35</v>
      </c>
      <c r="F35" s="625"/>
      <c r="G35" s="213"/>
      <c r="H35" s="703" t="s">
        <v>372</v>
      </c>
      <c r="I35" s="616"/>
      <c r="J35" s="212" t="s">
        <v>601</v>
      </c>
      <c r="K35" s="42">
        <f>VLOOKUP($A35&amp;K$109,決統データ!$A$3:$DE$365,$E35+19,FALSE)</f>
        <v>1214</v>
      </c>
      <c r="L35" s="42">
        <f>VLOOKUP($A35&amp;L$109,決統データ!$A$3:$DE$365,$E35+19,FALSE)</f>
        <v>11062</v>
      </c>
      <c r="M35" s="42">
        <f>VLOOKUP($A35&amp;M$109,決統データ!$A$3:$DE$365,$E35+19,FALSE)</f>
        <v>19513</v>
      </c>
      <c r="N35" s="275">
        <f t="shared" si="0"/>
        <v>31789</v>
      </c>
    </row>
    <row r="36" spans="1:15" ht="15.75" customHeight="1">
      <c r="A36" s="27" t="str">
        <f t="shared" si="1"/>
        <v>1744001</v>
      </c>
      <c r="B36" s="28" t="s">
        <v>202</v>
      </c>
      <c r="C36" s="29">
        <v>40</v>
      </c>
      <c r="D36" s="28" t="s">
        <v>782</v>
      </c>
      <c r="E36" s="24">
        <v>36</v>
      </c>
      <c r="F36" s="625"/>
      <c r="G36" s="214"/>
      <c r="H36" s="703"/>
      <c r="I36" s="616"/>
      <c r="J36" s="212" t="s">
        <v>816</v>
      </c>
      <c r="K36" s="42">
        <f>VLOOKUP($A36&amp;K$109,決統データ!$A$3:$DE$365,$E36+19,FALSE)</f>
        <v>1214</v>
      </c>
      <c r="L36" s="42">
        <f>VLOOKUP($A36&amp;L$109,決統データ!$A$3:$DE$365,$E36+19,FALSE)</f>
        <v>11062</v>
      </c>
      <c r="M36" s="42">
        <f>VLOOKUP($A36&amp;M$109,決統データ!$A$3:$DE$365,$E36+19,FALSE)</f>
        <v>19513</v>
      </c>
      <c r="N36" s="275">
        <f t="shared" si="0"/>
        <v>31789</v>
      </c>
    </row>
    <row r="37" spans="1:15" ht="15.75" customHeight="1">
      <c r="A37" s="27" t="str">
        <f t="shared" si="1"/>
        <v>1744001</v>
      </c>
      <c r="B37" s="28" t="s">
        <v>202</v>
      </c>
      <c r="C37" s="29">
        <v>40</v>
      </c>
      <c r="D37" s="28" t="s">
        <v>782</v>
      </c>
      <c r="E37" s="24">
        <v>37</v>
      </c>
      <c r="F37" s="625"/>
      <c r="G37" s="213"/>
      <c r="H37" s="703" t="s">
        <v>976</v>
      </c>
      <c r="I37" s="616"/>
      <c r="J37" s="212" t="s">
        <v>601</v>
      </c>
      <c r="K37" s="42">
        <f>VLOOKUP($A37&amp;K$109,決統データ!$A$3:$DE$365,$E37+19,FALSE)</f>
        <v>0</v>
      </c>
      <c r="L37" s="42">
        <f>VLOOKUP($A37&amp;L$109,決統データ!$A$3:$DE$365,$E37+19,FALSE)</f>
        <v>0</v>
      </c>
      <c r="M37" s="42">
        <f>VLOOKUP($A37&amp;M$109,決統データ!$A$3:$DE$365,$E37+19,FALSE)</f>
        <v>0</v>
      </c>
      <c r="N37" s="275">
        <f t="shared" si="0"/>
        <v>0</v>
      </c>
    </row>
    <row r="38" spans="1:15" ht="15.75" customHeight="1">
      <c r="A38" s="27" t="str">
        <f t="shared" si="1"/>
        <v>1744001</v>
      </c>
      <c r="B38" s="28" t="s">
        <v>202</v>
      </c>
      <c r="C38" s="29">
        <v>40</v>
      </c>
      <c r="D38" s="28" t="s">
        <v>782</v>
      </c>
      <c r="E38" s="24">
        <v>38</v>
      </c>
      <c r="F38" s="625"/>
      <c r="G38" s="214"/>
      <c r="H38" s="703"/>
      <c r="I38" s="616"/>
      <c r="J38" s="212" t="s">
        <v>816</v>
      </c>
      <c r="K38" s="42">
        <f>VLOOKUP($A38&amp;K$109,決統データ!$A$3:$DE$365,$E38+19,FALSE)</f>
        <v>0</v>
      </c>
      <c r="L38" s="42">
        <f>VLOOKUP($A38&amp;L$109,決統データ!$A$3:$DE$365,$E38+19,FALSE)</f>
        <v>0</v>
      </c>
      <c r="M38" s="42">
        <f>VLOOKUP($A38&amp;M$109,決統データ!$A$3:$DE$365,$E38+19,FALSE)</f>
        <v>0</v>
      </c>
      <c r="N38" s="275">
        <f t="shared" si="0"/>
        <v>0</v>
      </c>
    </row>
    <row r="39" spans="1:15" ht="15.75" customHeight="1">
      <c r="A39" s="27" t="str">
        <f t="shared" si="1"/>
        <v>1744001</v>
      </c>
      <c r="B39" s="28" t="s">
        <v>202</v>
      </c>
      <c r="C39" s="29">
        <v>40</v>
      </c>
      <c r="D39" s="28" t="s">
        <v>782</v>
      </c>
      <c r="E39" s="24">
        <v>39</v>
      </c>
      <c r="F39" s="625"/>
      <c r="G39" s="213"/>
      <c r="H39" s="740" t="s">
        <v>86</v>
      </c>
      <c r="I39" s="684"/>
      <c r="J39" s="212" t="s">
        <v>601</v>
      </c>
      <c r="K39" s="42">
        <f>VLOOKUP($A39&amp;K$109,決統データ!$A$3:$DE$365,$E39+19,FALSE)</f>
        <v>1349</v>
      </c>
      <c r="L39" s="42">
        <f>VLOOKUP($A39&amp;L$109,決統データ!$A$3:$DE$365,$E39+19,FALSE)</f>
        <v>4722</v>
      </c>
      <c r="M39" s="42">
        <f>VLOOKUP($A39&amp;M$109,決統データ!$A$3:$DE$365,$E39+19,FALSE)</f>
        <v>0</v>
      </c>
      <c r="N39" s="275">
        <f t="shared" si="0"/>
        <v>6071</v>
      </c>
    </row>
    <row r="40" spans="1:15" ht="15.75" customHeight="1">
      <c r="A40" s="27" t="str">
        <f t="shared" si="1"/>
        <v>1744001</v>
      </c>
      <c r="B40" s="28" t="s">
        <v>202</v>
      </c>
      <c r="C40" s="29">
        <v>40</v>
      </c>
      <c r="D40" s="28" t="s">
        <v>782</v>
      </c>
      <c r="E40" s="24">
        <v>40</v>
      </c>
      <c r="F40" s="625"/>
      <c r="G40" s="214"/>
      <c r="H40" s="740"/>
      <c r="I40" s="684"/>
      <c r="J40" s="212" t="s">
        <v>816</v>
      </c>
      <c r="K40" s="42">
        <f>VLOOKUP($A40&amp;K$109,決統データ!$A$3:$DE$365,$E40+19,FALSE)</f>
        <v>1349</v>
      </c>
      <c r="L40" s="42">
        <f>VLOOKUP($A40&amp;L$109,決統データ!$A$3:$DE$365,$E40+19,FALSE)</f>
        <v>4722</v>
      </c>
      <c r="M40" s="42">
        <f>VLOOKUP($A40&amp;M$109,決統データ!$A$3:$DE$365,$E40+19,FALSE)</f>
        <v>0</v>
      </c>
      <c r="N40" s="275">
        <f t="shared" si="0"/>
        <v>6071</v>
      </c>
    </row>
    <row r="41" spans="1:15" ht="15.75" customHeight="1">
      <c r="A41" s="27" t="str">
        <f t="shared" si="1"/>
        <v>1744001</v>
      </c>
      <c r="B41" s="28" t="s">
        <v>202</v>
      </c>
      <c r="C41" s="29">
        <v>40</v>
      </c>
      <c r="D41" s="28" t="s">
        <v>782</v>
      </c>
      <c r="E41" s="24">
        <v>41</v>
      </c>
      <c r="F41" s="773"/>
      <c r="G41" s="215"/>
      <c r="H41" s="703" t="s">
        <v>731</v>
      </c>
      <c r="I41" s="616"/>
      <c r="J41" s="212" t="s">
        <v>816</v>
      </c>
      <c r="K41" s="42">
        <f>VLOOKUP($A41&amp;K$109,決統データ!$A$3:$DE$365,$E41+19,FALSE)</f>
        <v>30060</v>
      </c>
      <c r="L41" s="42">
        <f>VLOOKUP($A41&amp;L$109,決統データ!$A$3:$DE$365,$E41+19,FALSE)</f>
        <v>2790</v>
      </c>
      <c r="M41" s="42">
        <f>VLOOKUP($A41&amp;M$109,決統データ!$A$3:$DE$365,$E41+19,FALSE)</f>
        <v>78650</v>
      </c>
      <c r="N41" s="275">
        <f t="shared" si="0"/>
        <v>111500</v>
      </c>
    </row>
    <row r="42" spans="1:15" ht="15.75" customHeight="1">
      <c r="A42" s="27" t="str">
        <f t="shared" si="1"/>
        <v>1744001</v>
      </c>
      <c r="B42" s="28" t="s">
        <v>202</v>
      </c>
      <c r="C42" s="29">
        <v>40</v>
      </c>
      <c r="D42" s="28" t="s">
        <v>782</v>
      </c>
      <c r="E42" s="24">
        <v>42</v>
      </c>
      <c r="F42" s="616" t="s">
        <v>193</v>
      </c>
      <c r="G42" s="616"/>
      <c r="H42" s="616"/>
      <c r="I42" s="616"/>
      <c r="J42" s="212" t="s">
        <v>601</v>
      </c>
      <c r="K42" s="42">
        <f>VLOOKUP($A42&amp;K$109,決統データ!$A$3:$DE$365,$E42+19,FALSE)</f>
        <v>103274</v>
      </c>
      <c r="L42" s="42">
        <f>VLOOKUP($A42&amp;L$109,決統データ!$A$3:$DE$365,$E42+19,FALSE)</f>
        <v>207377</v>
      </c>
      <c r="M42" s="42">
        <f>VLOOKUP($A42&amp;M$109,決統データ!$A$3:$DE$365,$E42+19,FALSE)</f>
        <v>529783</v>
      </c>
      <c r="N42" s="275">
        <f t="shared" si="0"/>
        <v>840434</v>
      </c>
    </row>
    <row r="43" spans="1:15" ht="15.75" customHeight="1">
      <c r="A43" s="27" t="str">
        <f t="shared" si="1"/>
        <v>1744001</v>
      </c>
      <c r="B43" s="28" t="s">
        <v>202</v>
      </c>
      <c r="C43" s="29">
        <v>40</v>
      </c>
      <c r="D43" s="28" t="s">
        <v>782</v>
      </c>
      <c r="E43" s="24">
        <v>43</v>
      </c>
      <c r="F43" s="616"/>
      <c r="G43" s="616"/>
      <c r="H43" s="616"/>
      <c r="I43" s="616"/>
      <c r="J43" s="212" t="s">
        <v>816</v>
      </c>
      <c r="K43" s="42">
        <f>VLOOKUP($A43&amp;K$109,決統データ!$A$3:$DE$365,$E43+19,FALSE)</f>
        <v>133334</v>
      </c>
      <c r="L43" s="42">
        <f>VLOOKUP($A43&amp;L$109,決統データ!$A$3:$DE$365,$E43+19,FALSE)</f>
        <v>223488</v>
      </c>
      <c r="M43" s="42">
        <f>VLOOKUP($A43&amp;M$109,決統データ!$A$3:$DE$365,$E43+19,FALSE)</f>
        <v>617171</v>
      </c>
      <c r="N43" s="275">
        <f t="shared" si="0"/>
        <v>973993</v>
      </c>
    </row>
    <row r="44" spans="1:15" ht="15.75" customHeight="1">
      <c r="A44" s="27" t="str">
        <f t="shared" si="1"/>
        <v>1744001</v>
      </c>
      <c r="B44" s="28" t="s">
        <v>202</v>
      </c>
      <c r="C44" s="29">
        <v>40</v>
      </c>
      <c r="D44" s="28" t="s">
        <v>782</v>
      </c>
      <c r="E44" s="24">
        <v>44</v>
      </c>
      <c r="F44" s="780" t="s">
        <v>971</v>
      </c>
      <c r="G44" s="781"/>
      <c r="H44" s="741" t="s">
        <v>970</v>
      </c>
      <c r="I44" s="742"/>
      <c r="J44" s="216" t="s">
        <v>98</v>
      </c>
      <c r="K44" s="42">
        <f>VLOOKUP($A44&amp;K$109,決統データ!$A$3:$DE$365,$E44+19,FALSE)</f>
        <v>0</v>
      </c>
      <c r="L44" s="42">
        <f>VLOOKUP($A44&amp;L$109,決統データ!$A$3:$DE$365,$E44+19,FALSE)</f>
        <v>0</v>
      </c>
      <c r="M44" s="42">
        <f>VLOOKUP($A44&amp;M$109,決統データ!$A$3:$DE$365,$E44+19,FALSE)</f>
        <v>0</v>
      </c>
      <c r="N44" s="275">
        <f t="shared" si="0"/>
        <v>0</v>
      </c>
    </row>
    <row r="45" spans="1:15" ht="15.75" customHeight="1">
      <c r="A45" s="27" t="str">
        <f t="shared" si="1"/>
        <v>1744001</v>
      </c>
      <c r="B45" s="28" t="s">
        <v>202</v>
      </c>
      <c r="C45" s="29">
        <v>40</v>
      </c>
      <c r="D45" s="28" t="s">
        <v>782</v>
      </c>
      <c r="E45" s="24">
        <v>45</v>
      </c>
      <c r="F45" s="782"/>
      <c r="G45" s="783"/>
      <c r="H45" s="743"/>
      <c r="I45" s="744"/>
      <c r="J45" s="217" t="s">
        <v>969</v>
      </c>
      <c r="K45" s="42">
        <f>VLOOKUP($A45&amp;K$109,決統データ!$A$3:$DE$365,$E45+19,FALSE)</f>
        <v>0</v>
      </c>
      <c r="L45" s="42">
        <f>VLOOKUP($A45&amp;L$109,決統データ!$A$3:$DE$365,$E45+19,FALSE)</f>
        <v>13321</v>
      </c>
      <c r="M45" s="42">
        <f>VLOOKUP($A45&amp;M$109,決統データ!$A$3:$DE$365,$E45+19,FALSE)</f>
        <v>8738</v>
      </c>
      <c r="N45" s="275">
        <f t="shared" si="0"/>
        <v>22059</v>
      </c>
    </row>
    <row r="46" spans="1:15" ht="15.75" customHeight="1">
      <c r="A46" s="27" t="str">
        <f t="shared" si="1"/>
        <v>1744001</v>
      </c>
      <c r="B46" s="28" t="s">
        <v>202</v>
      </c>
      <c r="C46" s="29">
        <v>40</v>
      </c>
      <c r="D46" s="28" t="s">
        <v>782</v>
      </c>
      <c r="E46" s="24">
        <v>46</v>
      </c>
      <c r="F46" s="782"/>
      <c r="G46" s="783"/>
      <c r="H46" s="776" t="s">
        <v>968</v>
      </c>
      <c r="I46" s="777"/>
      <c r="J46" s="453"/>
      <c r="K46" s="454"/>
      <c r="L46" s="454"/>
      <c r="M46" s="454"/>
      <c r="N46" s="455"/>
      <c r="O46" s="457"/>
    </row>
    <row r="47" spans="1:15" ht="15.75" customHeight="1">
      <c r="A47" s="27" t="str">
        <f t="shared" si="1"/>
        <v>1744001</v>
      </c>
      <c r="B47" s="28" t="s">
        <v>202</v>
      </c>
      <c r="C47" s="29">
        <v>40</v>
      </c>
      <c r="D47" s="28" t="s">
        <v>782</v>
      </c>
      <c r="E47" s="24">
        <v>47</v>
      </c>
      <c r="F47" s="782"/>
      <c r="G47" s="783"/>
      <c r="H47" s="778"/>
      <c r="I47" s="779"/>
      <c r="J47" s="212" t="s">
        <v>966</v>
      </c>
      <c r="K47" s="42">
        <f>VLOOKUP($A47&amp;K$109,決統データ!$A$3:$DE$365,$E47+19,FALSE)</f>
        <v>30060</v>
      </c>
      <c r="L47" s="42">
        <f>VLOOKUP($A47&amp;L$109,決統データ!$A$3:$DE$365,$E47+19,FALSE)</f>
        <v>2790</v>
      </c>
      <c r="M47" s="42">
        <f>VLOOKUP($A47&amp;M$109,決統データ!$A$3:$DE$365,$E47+19,FALSE)</f>
        <v>78650</v>
      </c>
      <c r="N47" s="275">
        <f t="shared" ref="N47:N79" si="2">SUM(K47:M47)</f>
        <v>111500</v>
      </c>
    </row>
    <row r="48" spans="1:15" ht="15.75" customHeight="1">
      <c r="A48" s="27" t="str">
        <f t="shared" si="1"/>
        <v>1744001</v>
      </c>
      <c r="B48" s="28" t="s">
        <v>202</v>
      </c>
      <c r="C48" s="29">
        <v>40</v>
      </c>
      <c r="D48" s="28" t="s">
        <v>782</v>
      </c>
      <c r="E48" s="24">
        <v>48</v>
      </c>
      <c r="F48" s="784"/>
      <c r="G48" s="785"/>
      <c r="H48" s="175" t="s">
        <v>97</v>
      </c>
      <c r="I48" s="176"/>
      <c r="J48" s="218"/>
      <c r="K48" s="42">
        <f>VLOOKUP($A48&amp;K$109,決統データ!$A$3:$DE$365,$E48+19,FALSE)</f>
        <v>30060</v>
      </c>
      <c r="L48" s="42">
        <f>VLOOKUP($A48&amp;L$109,決統データ!$A$3:$DE$365,$E48+19,FALSE)</f>
        <v>16111</v>
      </c>
      <c r="M48" s="42">
        <f>VLOOKUP($A48&amp;M$109,決統データ!$A$3:$DE$365,$E48+19,FALSE)</f>
        <v>87388</v>
      </c>
      <c r="N48" s="275">
        <f t="shared" si="2"/>
        <v>133559</v>
      </c>
    </row>
    <row r="49" spans="1:14" ht="15.75" customHeight="1">
      <c r="A49" s="27" t="str">
        <f t="shared" si="1"/>
        <v>1744001</v>
      </c>
      <c r="B49" s="28" t="s">
        <v>202</v>
      </c>
      <c r="C49" s="29">
        <v>40</v>
      </c>
      <c r="D49" s="28" t="s">
        <v>782</v>
      </c>
      <c r="E49" s="24">
        <v>49</v>
      </c>
      <c r="F49" s="617" t="s">
        <v>96</v>
      </c>
      <c r="G49" s="617"/>
      <c r="H49" s="617"/>
      <c r="I49" s="176" t="s">
        <v>962</v>
      </c>
      <c r="J49" s="218"/>
      <c r="K49" s="42">
        <f>VLOOKUP($A49&amp;K$109,決統データ!$A$3:$DE$365,$E49+19,FALSE)</f>
        <v>0</v>
      </c>
      <c r="L49" s="42">
        <f>VLOOKUP($A49&amp;L$109,決統データ!$A$3:$DE$365,$E49+19,FALSE)</f>
        <v>0</v>
      </c>
      <c r="M49" s="42">
        <f>VLOOKUP($A49&amp;M$109,決統データ!$A$3:$DE$365,$E49+19,FALSE)</f>
        <v>0</v>
      </c>
      <c r="N49" s="275">
        <f t="shared" si="2"/>
        <v>0</v>
      </c>
    </row>
    <row r="50" spans="1:14" ht="15.75" customHeight="1">
      <c r="A50" s="27" t="str">
        <f t="shared" si="1"/>
        <v>1744001</v>
      </c>
      <c r="B50" s="28" t="s">
        <v>202</v>
      </c>
      <c r="C50" s="29">
        <v>40</v>
      </c>
      <c r="D50" s="28" t="s">
        <v>782</v>
      </c>
      <c r="E50" s="24">
        <v>50</v>
      </c>
      <c r="F50" s="617"/>
      <c r="G50" s="617"/>
      <c r="H50" s="617"/>
      <c r="I50" s="176" t="s">
        <v>95</v>
      </c>
      <c r="J50" s="218"/>
      <c r="K50" s="42">
        <f>VLOOKUP($A50&amp;K$109,決統データ!$A$3:$DE$365,$E50+19,FALSE)</f>
        <v>0</v>
      </c>
      <c r="L50" s="42">
        <f>VLOOKUP($A50&amp;L$109,決統データ!$A$3:$DE$365,$E50+19,FALSE)</f>
        <v>0</v>
      </c>
      <c r="M50" s="42">
        <f>VLOOKUP($A50&amp;M$109,決統データ!$A$3:$DE$365,$E50+19,FALSE)</f>
        <v>0</v>
      </c>
      <c r="N50" s="275">
        <f t="shared" si="2"/>
        <v>0</v>
      </c>
    </row>
    <row r="51" spans="1:14" ht="15.75" customHeight="1">
      <c r="A51" s="27" t="str">
        <f t="shared" si="1"/>
        <v>1744001</v>
      </c>
      <c r="B51" s="28" t="s">
        <v>202</v>
      </c>
      <c r="C51" s="29">
        <v>40</v>
      </c>
      <c r="D51" s="28" t="s">
        <v>782</v>
      </c>
      <c r="E51" s="24">
        <v>51</v>
      </c>
      <c r="F51" s="617" t="s">
        <v>94</v>
      </c>
      <c r="G51" s="617"/>
      <c r="H51" s="617"/>
      <c r="I51" s="176" t="s">
        <v>962</v>
      </c>
      <c r="J51" s="218"/>
      <c r="K51" s="42">
        <f>VLOOKUP($A51&amp;K$109,決統データ!$A$3:$DE$365,$E51+19,FALSE)</f>
        <v>0</v>
      </c>
      <c r="L51" s="42">
        <f>VLOOKUP($A51&amp;L$109,決統データ!$A$3:$DE$365,$E51+19,FALSE)</f>
        <v>0</v>
      </c>
      <c r="M51" s="42">
        <f>VLOOKUP($A51&amp;M$109,決統データ!$A$3:$DE$365,$E51+19,FALSE)</f>
        <v>0</v>
      </c>
      <c r="N51" s="275">
        <f t="shared" si="2"/>
        <v>0</v>
      </c>
    </row>
    <row r="52" spans="1:14" ht="15.75" customHeight="1">
      <c r="A52" s="27" t="str">
        <f t="shared" si="1"/>
        <v>1744001</v>
      </c>
      <c r="B52" s="28" t="s">
        <v>202</v>
      </c>
      <c r="C52" s="29">
        <v>40</v>
      </c>
      <c r="D52" s="28" t="s">
        <v>782</v>
      </c>
      <c r="E52" s="24">
        <v>52</v>
      </c>
      <c r="F52" s="617"/>
      <c r="G52" s="617"/>
      <c r="H52" s="617"/>
      <c r="I52" s="176" t="s">
        <v>93</v>
      </c>
      <c r="J52" s="218"/>
      <c r="K52" s="42">
        <f>VLOOKUP($A52&amp;K$109,決統データ!$A$3:$DE$365,$E52+19,FALSE)</f>
        <v>0</v>
      </c>
      <c r="L52" s="42">
        <f>VLOOKUP($A52&amp;L$109,決統データ!$A$3:$DE$365,$E52+19,FALSE)</f>
        <v>0</v>
      </c>
      <c r="M52" s="42">
        <f>VLOOKUP($A52&amp;M$109,決統データ!$A$3:$DE$365,$E52+19,FALSE)</f>
        <v>0</v>
      </c>
      <c r="N52" s="275">
        <f t="shared" si="2"/>
        <v>0</v>
      </c>
    </row>
    <row r="53" spans="1:14" ht="15.75" customHeight="1">
      <c r="A53" s="27" t="str">
        <f t="shared" si="1"/>
        <v>1744001</v>
      </c>
      <c r="B53" s="28" t="s">
        <v>202</v>
      </c>
      <c r="C53" s="29">
        <v>40</v>
      </c>
      <c r="D53" s="28" t="s">
        <v>782</v>
      </c>
      <c r="E53" s="24">
        <v>53</v>
      </c>
      <c r="F53" s="175" t="s">
        <v>92</v>
      </c>
      <c r="G53" s="175"/>
      <c r="H53" s="175"/>
      <c r="I53" s="176"/>
      <c r="J53" s="218"/>
      <c r="K53" s="42">
        <f>VLOOKUP($A53&amp;K$109,決統データ!$A$3:$DE$365,$E53+19,FALSE)</f>
        <v>30060</v>
      </c>
      <c r="L53" s="42">
        <f>VLOOKUP($A53&amp;L$109,決統データ!$A$3:$DE$365,$E53+19,FALSE)</f>
        <v>16111</v>
      </c>
      <c r="M53" s="42">
        <f>VLOOKUP($A53&amp;M$109,決統データ!$A$3:$DE$365,$E53+19,FALSE)</f>
        <v>87388</v>
      </c>
      <c r="N53" s="275">
        <f t="shared" si="2"/>
        <v>133559</v>
      </c>
    </row>
    <row r="54" spans="1:14" ht="15.75" customHeight="1">
      <c r="A54" s="27" t="str">
        <f t="shared" si="1"/>
        <v>1744001</v>
      </c>
      <c r="B54" s="28" t="s">
        <v>202</v>
      </c>
      <c r="C54" s="29">
        <v>40</v>
      </c>
      <c r="D54" s="28" t="s">
        <v>782</v>
      </c>
      <c r="E54" s="24">
        <v>54</v>
      </c>
      <c r="F54" s="764" t="s">
        <v>91</v>
      </c>
      <c r="G54" s="765"/>
      <c r="H54" s="766"/>
      <c r="I54" s="597" t="s">
        <v>89</v>
      </c>
      <c r="J54" s="212" t="s">
        <v>601</v>
      </c>
      <c r="K54" s="42">
        <f>VLOOKUP($A54&amp;K$109,決統データ!$A$3:$DE$365,$E54+19,FALSE)</f>
        <v>0</v>
      </c>
      <c r="L54" s="42">
        <f>VLOOKUP($A54&amp;L$109,決統データ!$A$3:$DE$365,$E54+19,FALSE)</f>
        <v>0</v>
      </c>
      <c r="M54" s="42">
        <f>VLOOKUP($A54&amp;M$109,決統データ!$A$3:$DE$365,$E54+19,FALSE)</f>
        <v>0</v>
      </c>
      <c r="N54" s="275">
        <f t="shared" si="2"/>
        <v>0</v>
      </c>
    </row>
    <row r="55" spans="1:14" ht="15.75" customHeight="1">
      <c r="A55" s="27" t="str">
        <f t="shared" si="1"/>
        <v>1744001</v>
      </c>
      <c r="B55" s="28" t="s">
        <v>202</v>
      </c>
      <c r="C55" s="29">
        <v>40</v>
      </c>
      <c r="D55" s="28" t="s">
        <v>782</v>
      </c>
      <c r="E55" s="24">
        <v>55</v>
      </c>
      <c r="F55" s="767"/>
      <c r="G55" s="768"/>
      <c r="H55" s="769"/>
      <c r="I55" s="599"/>
      <c r="J55" s="212" t="s">
        <v>816</v>
      </c>
      <c r="K55" s="42">
        <f>VLOOKUP($A55&amp;K$109,決統データ!$A$3:$DE$365,$E55+19,FALSE)</f>
        <v>0</v>
      </c>
      <c r="L55" s="42">
        <f>VLOOKUP($A55&amp;L$109,決統データ!$A$3:$DE$365,$E55+19,FALSE)</f>
        <v>0</v>
      </c>
      <c r="M55" s="42">
        <f>VLOOKUP($A55&amp;M$109,決統データ!$A$3:$DE$365,$E55+19,FALSE)</f>
        <v>0</v>
      </c>
      <c r="N55" s="275">
        <f t="shared" si="2"/>
        <v>0</v>
      </c>
    </row>
    <row r="56" spans="1:14" ht="15.75" customHeight="1">
      <c r="A56" s="27" t="str">
        <f t="shared" si="1"/>
        <v>1744001</v>
      </c>
      <c r="B56" s="28" t="s">
        <v>202</v>
      </c>
      <c r="C56" s="29">
        <v>40</v>
      </c>
      <c r="D56" s="28" t="s">
        <v>782</v>
      </c>
      <c r="E56" s="24">
        <v>56</v>
      </c>
      <c r="F56" s="767"/>
      <c r="G56" s="768"/>
      <c r="H56" s="769"/>
      <c r="I56" s="597" t="s">
        <v>88</v>
      </c>
      <c r="J56" s="212" t="s">
        <v>601</v>
      </c>
      <c r="K56" s="42">
        <f>VLOOKUP($A56&amp;K$109,決統データ!$A$3:$DE$365,$E56+19,FALSE)</f>
        <v>0</v>
      </c>
      <c r="L56" s="42">
        <f>VLOOKUP($A56&amp;L$109,決統データ!$A$3:$DE$365,$E56+19,FALSE)</f>
        <v>0</v>
      </c>
      <c r="M56" s="42">
        <f>VLOOKUP($A56&amp;M$109,決統データ!$A$3:$DE$365,$E56+19,FALSE)</f>
        <v>0</v>
      </c>
      <c r="N56" s="275">
        <f t="shared" si="2"/>
        <v>0</v>
      </c>
    </row>
    <row r="57" spans="1:14" ht="15.75" customHeight="1">
      <c r="A57" s="27" t="str">
        <f t="shared" si="1"/>
        <v>1744001</v>
      </c>
      <c r="B57" s="28" t="s">
        <v>202</v>
      </c>
      <c r="C57" s="29">
        <v>40</v>
      </c>
      <c r="D57" s="28" t="s">
        <v>782</v>
      </c>
      <c r="E57" s="24">
        <v>57</v>
      </c>
      <c r="F57" s="770"/>
      <c r="G57" s="771"/>
      <c r="H57" s="772"/>
      <c r="I57" s="599"/>
      <c r="J57" s="212" t="s">
        <v>816</v>
      </c>
      <c r="K57" s="42">
        <f>VLOOKUP($A57&amp;K$109,決統データ!$A$3:$DE$365,$E57+19,FALSE)</f>
        <v>0</v>
      </c>
      <c r="L57" s="42">
        <f>VLOOKUP($A57&amp;L$109,決統データ!$A$3:$DE$365,$E57+19,FALSE)</f>
        <v>0</v>
      </c>
      <c r="M57" s="42">
        <f>VLOOKUP($A57&amp;M$109,決統データ!$A$3:$DE$365,$E57+19,FALSE)</f>
        <v>0</v>
      </c>
      <c r="N57" s="275">
        <f t="shared" si="2"/>
        <v>0</v>
      </c>
    </row>
    <row r="58" spans="1:14" ht="15.75" customHeight="1">
      <c r="A58" s="27" t="str">
        <f t="shared" si="1"/>
        <v>1744001</v>
      </c>
      <c r="B58" s="28" t="s">
        <v>202</v>
      </c>
      <c r="C58" s="29">
        <v>40</v>
      </c>
      <c r="D58" s="28" t="s">
        <v>782</v>
      </c>
      <c r="E58" s="24">
        <v>58</v>
      </c>
      <c r="F58" s="684" t="s">
        <v>192</v>
      </c>
      <c r="G58" s="684"/>
      <c r="H58" s="684"/>
      <c r="I58" s="616" t="s">
        <v>89</v>
      </c>
      <c r="J58" s="212" t="s">
        <v>601</v>
      </c>
      <c r="K58" s="42">
        <f>VLOOKUP($A58&amp;K$109,決統データ!$A$3:$DE$365,$E58+19,FALSE)</f>
        <v>0</v>
      </c>
      <c r="L58" s="42">
        <f>VLOOKUP($A58&amp;L$109,決統データ!$A$3:$DE$365,$E58+19,FALSE)</f>
        <v>0</v>
      </c>
      <c r="M58" s="42">
        <f>VLOOKUP($A58&amp;M$109,決統データ!$A$3:$DE$365,$E58+19,FALSE)</f>
        <v>0</v>
      </c>
      <c r="N58" s="275">
        <f t="shared" si="2"/>
        <v>0</v>
      </c>
    </row>
    <row r="59" spans="1:14" ht="15.75" customHeight="1">
      <c r="A59" s="27" t="str">
        <f t="shared" si="1"/>
        <v>1744001</v>
      </c>
      <c r="B59" s="28" t="s">
        <v>202</v>
      </c>
      <c r="C59" s="29">
        <v>40</v>
      </c>
      <c r="D59" s="28" t="s">
        <v>782</v>
      </c>
      <c r="E59" s="24">
        <v>59</v>
      </c>
      <c r="F59" s="684"/>
      <c r="G59" s="684"/>
      <c r="H59" s="684"/>
      <c r="I59" s="616"/>
      <c r="J59" s="212" t="s">
        <v>816</v>
      </c>
      <c r="K59" s="42">
        <f>VLOOKUP($A59&amp;K$109,決統データ!$A$3:$DE$365,$E59+19,FALSE)</f>
        <v>0</v>
      </c>
      <c r="L59" s="42">
        <f>VLOOKUP($A59&amp;L$109,決統データ!$A$3:$DE$365,$E59+19,FALSE)</f>
        <v>0</v>
      </c>
      <c r="M59" s="42">
        <f>VLOOKUP($A59&amp;M$109,決統データ!$A$3:$DE$365,$E59+19,FALSE)</f>
        <v>0</v>
      </c>
      <c r="N59" s="275">
        <f t="shared" si="2"/>
        <v>0</v>
      </c>
    </row>
    <row r="60" spans="1:14" ht="15.75" customHeight="1">
      <c r="A60" s="27" t="str">
        <f t="shared" si="1"/>
        <v>1744001</v>
      </c>
      <c r="B60" s="28" t="s">
        <v>202</v>
      </c>
      <c r="C60" s="29">
        <v>40</v>
      </c>
      <c r="D60" s="28" t="s">
        <v>782</v>
      </c>
      <c r="E60" s="24">
        <v>60</v>
      </c>
      <c r="F60" s="684"/>
      <c r="G60" s="684"/>
      <c r="H60" s="684"/>
      <c r="I60" s="616" t="s">
        <v>88</v>
      </c>
      <c r="J60" s="212" t="s">
        <v>601</v>
      </c>
      <c r="K60" s="42">
        <f>VLOOKUP($A60&amp;K$109,決統データ!$A$3:$DE$365,$E60+19,FALSE)</f>
        <v>0</v>
      </c>
      <c r="L60" s="42">
        <f>VLOOKUP($A60&amp;L$109,決統データ!$A$3:$DE$365,$E60+19,FALSE)</f>
        <v>0</v>
      </c>
      <c r="M60" s="42">
        <f>VLOOKUP($A60&amp;M$109,決統データ!$A$3:$DE$365,$E60+19,FALSE)</f>
        <v>0</v>
      </c>
      <c r="N60" s="275">
        <f t="shared" si="2"/>
        <v>0</v>
      </c>
    </row>
    <row r="61" spans="1:14" ht="15.75" customHeight="1">
      <c r="A61" s="27" t="str">
        <f t="shared" si="1"/>
        <v>1744001</v>
      </c>
      <c r="B61" s="28" t="s">
        <v>202</v>
      </c>
      <c r="C61" s="29">
        <v>40</v>
      </c>
      <c r="D61" s="28" t="s">
        <v>782</v>
      </c>
      <c r="E61" s="24">
        <v>61</v>
      </c>
      <c r="F61" s="684"/>
      <c r="G61" s="684"/>
      <c r="H61" s="684"/>
      <c r="I61" s="616"/>
      <c r="J61" s="212" t="s">
        <v>816</v>
      </c>
      <c r="K61" s="42">
        <f>VLOOKUP($A61&amp;K$109,決統データ!$A$3:$DE$365,$E61+19,FALSE)</f>
        <v>0</v>
      </c>
      <c r="L61" s="42">
        <f>VLOOKUP($A61&amp;L$109,決統データ!$A$3:$DE$365,$E61+19,FALSE)</f>
        <v>0</v>
      </c>
      <c r="M61" s="42">
        <f>VLOOKUP($A61&amp;M$109,決統データ!$A$3:$DE$365,$E61+19,FALSE)</f>
        <v>0</v>
      </c>
      <c r="N61" s="275">
        <f t="shared" si="2"/>
        <v>0</v>
      </c>
    </row>
    <row r="62" spans="1:14" ht="15.75" customHeight="1">
      <c r="A62" s="27" t="str">
        <f t="shared" si="1"/>
        <v>1744001</v>
      </c>
      <c r="B62" s="28" t="s">
        <v>380</v>
      </c>
      <c r="C62" s="29">
        <v>40</v>
      </c>
      <c r="D62" s="28" t="s">
        <v>782</v>
      </c>
      <c r="E62" s="24">
        <v>62</v>
      </c>
      <c r="F62" s="177" t="s">
        <v>87</v>
      </c>
      <c r="G62" s="65"/>
      <c r="H62" s="65"/>
      <c r="I62" s="65"/>
      <c r="J62" s="252"/>
      <c r="K62" s="42">
        <f>VLOOKUP($A62&amp;K$109,決統データ!$A$3:$DE$365,$E62+19,FALSE)</f>
        <v>0</v>
      </c>
      <c r="L62" s="42">
        <f>VLOOKUP($A62&amp;L$109,決統データ!$A$3:$DE$365,$E62+19,FALSE)</f>
        <v>0</v>
      </c>
      <c r="M62" s="42">
        <f>VLOOKUP($A62&amp;M$109,決統データ!$A$3:$DE$365,$E62+19,FALSE)</f>
        <v>0</v>
      </c>
      <c r="N62" s="275">
        <f t="shared" si="2"/>
        <v>0</v>
      </c>
    </row>
    <row r="63" spans="1:14" ht="15.75" customHeight="1">
      <c r="A63" s="27" t="str">
        <f t="shared" si="1"/>
        <v>1744001</v>
      </c>
      <c r="B63" s="28" t="s">
        <v>380</v>
      </c>
      <c r="C63" s="29">
        <v>40</v>
      </c>
      <c r="D63" s="28" t="s">
        <v>383</v>
      </c>
      <c r="E63" s="467">
        <v>63</v>
      </c>
      <c r="F63" s="468" t="s">
        <v>1583</v>
      </c>
      <c r="G63" s="213"/>
      <c r="H63" s="213"/>
      <c r="I63" s="213"/>
      <c r="J63" s="469"/>
      <c r="K63" s="42">
        <f>VLOOKUP($A63&amp;K$109,決統データ!$A$3:$DE$365,$E63+19,FALSE)</f>
        <v>0</v>
      </c>
      <c r="L63" s="42">
        <f>VLOOKUP($A63&amp;L$109,決統データ!$A$3:$DE$365,$E63+19,FALSE)</f>
        <v>0</v>
      </c>
      <c r="M63" s="42">
        <f>VLOOKUP($A63&amp;M$109,決統データ!$A$3:$DE$365,$E63+19,FALSE)</f>
        <v>0</v>
      </c>
      <c r="N63" s="275">
        <f t="shared" ref="N63" si="3">SUM(K63:M63)</f>
        <v>0</v>
      </c>
    </row>
    <row r="64" spans="1:14" ht="15.75" customHeight="1">
      <c r="A64" s="27" t="str">
        <f t="shared" si="1"/>
        <v>1744002</v>
      </c>
      <c r="B64" s="28" t="s">
        <v>380</v>
      </c>
      <c r="C64" s="29">
        <v>40</v>
      </c>
      <c r="D64" s="28" t="s">
        <v>788</v>
      </c>
      <c r="E64" s="24">
        <v>1</v>
      </c>
      <c r="F64" s="757" t="s">
        <v>376</v>
      </c>
      <c r="G64" s="758"/>
      <c r="H64" s="685" t="s">
        <v>373</v>
      </c>
      <c r="I64" s="687"/>
      <c r="J64" s="219" t="s">
        <v>601</v>
      </c>
      <c r="K64" s="42">
        <f>VLOOKUP($A64&amp;K$109,決統データ!$A$3:$DE$365,$E64+19,FALSE)</f>
        <v>0</v>
      </c>
      <c r="L64" s="42">
        <f>VLOOKUP($A64&amp;L$109,決統データ!$A$3:$DE$365,$E64+19,FALSE)</f>
        <v>0</v>
      </c>
      <c r="M64" s="42">
        <f>VLOOKUP($A64&amp;M$109,決統データ!$A$3:$DE$365,$E64+19,FALSE)</f>
        <v>0</v>
      </c>
      <c r="N64" s="275">
        <f t="shared" si="2"/>
        <v>0</v>
      </c>
    </row>
    <row r="65" spans="1:14" ht="15.75" customHeight="1">
      <c r="A65" s="27" t="str">
        <f t="shared" si="1"/>
        <v>1744002</v>
      </c>
      <c r="B65" s="28" t="s">
        <v>380</v>
      </c>
      <c r="C65" s="29">
        <v>40</v>
      </c>
      <c r="D65" s="28" t="s">
        <v>788</v>
      </c>
      <c r="E65" s="24">
        <v>2</v>
      </c>
      <c r="F65" s="759"/>
      <c r="G65" s="760"/>
      <c r="H65" s="688"/>
      <c r="I65" s="690"/>
      <c r="J65" s="212" t="s">
        <v>816</v>
      </c>
      <c r="K65" s="42">
        <f>VLOOKUP($A65&amp;K$109,決統データ!$A$3:$DE$365,$E65+19,FALSE)</f>
        <v>0</v>
      </c>
      <c r="L65" s="42">
        <f>VLOOKUP($A65&amp;L$109,決統データ!$A$3:$DE$365,$E65+19,FALSE)</f>
        <v>0</v>
      </c>
      <c r="M65" s="42">
        <f>VLOOKUP($A65&amp;M$109,決統データ!$A$3:$DE$365,$E65+19,FALSE)</f>
        <v>0</v>
      </c>
      <c r="N65" s="275">
        <f t="shared" si="2"/>
        <v>0</v>
      </c>
    </row>
    <row r="66" spans="1:14" ht="15.75" customHeight="1">
      <c r="A66" s="27" t="str">
        <f t="shared" si="1"/>
        <v>1744002</v>
      </c>
      <c r="B66" s="28" t="s">
        <v>380</v>
      </c>
      <c r="C66" s="29">
        <v>40</v>
      </c>
      <c r="D66" s="28" t="s">
        <v>788</v>
      </c>
      <c r="E66" s="24">
        <v>3</v>
      </c>
      <c r="F66" s="759"/>
      <c r="G66" s="760"/>
      <c r="H66" s="746" t="s">
        <v>374</v>
      </c>
      <c r="I66" s="747"/>
      <c r="J66" s="212" t="s">
        <v>601</v>
      </c>
      <c r="K66" s="42">
        <f>VLOOKUP($A66&amp;K$109,決統データ!$A$3:$DE$365,$E66+19,FALSE)</f>
        <v>0</v>
      </c>
      <c r="L66" s="42">
        <f>VLOOKUP($A66&amp;L$109,決統データ!$A$3:$DE$365,$E66+19,FALSE)</f>
        <v>0</v>
      </c>
      <c r="M66" s="42">
        <f>VLOOKUP($A66&amp;M$109,決統データ!$A$3:$DE$365,$E66+19,FALSE)</f>
        <v>0</v>
      </c>
      <c r="N66" s="275">
        <f t="shared" si="2"/>
        <v>0</v>
      </c>
    </row>
    <row r="67" spans="1:14" ht="15.75" customHeight="1">
      <c r="A67" s="27" t="str">
        <f t="shared" si="1"/>
        <v>1744002</v>
      </c>
      <c r="B67" s="28" t="s">
        <v>380</v>
      </c>
      <c r="C67" s="29">
        <v>40</v>
      </c>
      <c r="D67" s="28" t="s">
        <v>788</v>
      </c>
      <c r="E67" s="24">
        <v>4</v>
      </c>
      <c r="F67" s="759"/>
      <c r="G67" s="760"/>
      <c r="H67" s="688"/>
      <c r="I67" s="690"/>
      <c r="J67" s="212" t="s">
        <v>816</v>
      </c>
      <c r="K67" s="42">
        <f>VLOOKUP($A67&amp;K$109,決統データ!$A$3:$DE$365,$E67+19,FALSE)</f>
        <v>0</v>
      </c>
      <c r="L67" s="42">
        <f>VLOOKUP($A67&amp;L$109,決統データ!$A$3:$DE$365,$E67+19,FALSE)</f>
        <v>0</v>
      </c>
      <c r="M67" s="42">
        <f>VLOOKUP($A67&amp;M$109,決統データ!$A$3:$DE$365,$E67+19,FALSE)</f>
        <v>0</v>
      </c>
      <c r="N67" s="275">
        <f t="shared" si="2"/>
        <v>0</v>
      </c>
    </row>
    <row r="68" spans="1:14" ht="15.75" customHeight="1">
      <c r="A68" s="27" t="str">
        <f t="shared" si="1"/>
        <v>1744002</v>
      </c>
      <c r="B68" s="28" t="s">
        <v>380</v>
      </c>
      <c r="C68" s="29">
        <v>40</v>
      </c>
      <c r="D68" s="28" t="s">
        <v>788</v>
      </c>
      <c r="E68" s="24">
        <v>5</v>
      </c>
      <c r="F68" s="759"/>
      <c r="G68" s="760"/>
      <c r="H68" s="763" t="s">
        <v>375</v>
      </c>
      <c r="I68" s="756"/>
      <c r="J68" s="212" t="s">
        <v>601</v>
      </c>
      <c r="K68" s="42">
        <f>VLOOKUP($A68&amp;K$109,決統データ!$A$3:$DE$365,$E68+19,FALSE)</f>
        <v>0</v>
      </c>
      <c r="L68" s="42">
        <f>VLOOKUP($A68&amp;L$109,決統データ!$A$3:$DE$365,$E68+19,FALSE)</f>
        <v>0</v>
      </c>
      <c r="M68" s="42">
        <f>VLOOKUP($A68&amp;M$109,決統データ!$A$3:$DE$365,$E68+19,FALSE)</f>
        <v>6901</v>
      </c>
      <c r="N68" s="275">
        <f t="shared" si="2"/>
        <v>6901</v>
      </c>
    </row>
    <row r="69" spans="1:14" ht="15.75" customHeight="1">
      <c r="A69" s="27" t="str">
        <f t="shared" si="1"/>
        <v>1744002</v>
      </c>
      <c r="B69" s="28" t="s">
        <v>380</v>
      </c>
      <c r="C69" s="29">
        <v>40</v>
      </c>
      <c r="D69" s="28" t="s">
        <v>788</v>
      </c>
      <c r="E69" s="24">
        <v>6</v>
      </c>
      <c r="F69" s="759"/>
      <c r="G69" s="760"/>
      <c r="H69" s="763"/>
      <c r="I69" s="756"/>
      <c r="J69" s="212" t="s">
        <v>816</v>
      </c>
      <c r="K69" s="42">
        <f>VLOOKUP($A69&amp;K$109,決統データ!$A$3:$DE$365,$E69+19,FALSE)</f>
        <v>0</v>
      </c>
      <c r="L69" s="42">
        <f>VLOOKUP($A69&amp;L$109,決統データ!$A$3:$DE$365,$E69+19,FALSE)</f>
        <v>0</v>
      </c>
      <c r="M69" s="42">
        <f>VLOOKUP($A69&amp;M$109,決統データ!$A$3:$DE$365,$E69+19,FALSE)</f>
        <v>6901</v>
      </c>
      <c r="N69" s="275">
        <f t="shared" si="2"/>
        <v>6901</v>
      </c>
    </row>
    <row r="70" spans="1:14" ht="15.75" customHeight="1">
      <c r="A70" s="27" t="str">
        <f t="shared" si="1"/>
        <v>1744002</v>
      </c>
      <c r="B70" s="28" t="s">
        <v>380</v>
      </c>
      <c r="C70" s="29">
        <v>40</v>
      </c>
      <c r="D70" s="28" t="s">
        <v>788</v>
      </c>
      <c r="E70" s="24">
        <v>7</v>
      </c>
      <c r="F70" s="759"/>
      <c r="G70" s="760"/>
      <c r="H70" s="740" t="s">
        <v>85</v>
      </c>
      <c r="I70" s="684"/>
      <c r="J70" s="212" t="s">
        <v>601</v>
      </c>
      <c r="K70" s="42">
        <f>VLOOKUP($A70&amp;K$109,決統データ!$A$3:$DE$365,$E70+19,FALSE)</f>
        <v>0</v>
      </c>
      <c r="L70" s="42">
        <f>VLOOKUP($A70&amp;L$109,決統データ!$A$3:$DE$365,$E70+19,FALSE)</f>
        <v>0</v>
      </c>
      <c r="M70" s="42">
        <f>VLOOKUP($A70&amp;M$109,決統データ!$A$3:$DE$365,$E70+19,FALSE)</f>
        <v>0</v>
      </c>
      <c r="N70" s="275">
        <f t="shared" si="2"/>
        <v>0</v>
      </c>
    </row>
    <row r="71" spans="1:14" ht="15.75" customHeight="1">
      <c r="A71" s="27" t="str">
        <f t="shared" si="1"/>
        <v>1744002</v>
      </c>
      <c r="B71" s="28" t="s">
        <v>380</v>
      </c>
      <c r="C71" s="29">
        <v>40</v>
      </c>
      <c r="D71" s="28" t="s">
        <v>788</v>
      </c>
      <c r="E71" s="24">
        <v>8</v>
      </c>
      <c r="F71" s="759"/>
      <c r="G71" s="760"/>
      <c r="H71" s="740"/>
      <c r="I71" s="684"/>
      <c r="J71" s="212" t="s">
        <v>816</v>
      </c>
      <c r="K71" s="42">
        <f>VLOOKUP($A71&amp;K$109,決統データ!$A$3:$DE$365,$E71+19,FALSE)</f>
        <v>0</v>
      </c>
      <c r="L71" s="42">
        <f>VLOOKUP($A71&amp;L$109,決統データ!$A$3:$DE$365,$E71+19,FALSE)</f>
        <v>0</v>
      </c>
      <c r="M71" s="42">
        <f>VLOOKUP($A71&amp;M$109,決統データ!$A$3:$DE$365,$E71+19,FALSE)</f>
        <v>0</v>
      </c>
      <c r="N71" s="275">
        <f t="shared" si="2"/>
        <v>0</v>
      </c>
    </row>
    <row r="72" spans="1:14" ht="15.75" customHeight="1">
      <c r="A72" s="27" t="str">
        <f t="shared" si="1"/>
        <v>1744002</v>
      </c>
      <c r="B72" s="28" t="s">
        <v>380</v>
      </c>
      <c r="C72" s="29">
        <v>40</v>
      </c>
      <c r="D72" s="28" t="s">
        <v>788</v>
      </c>
      <c r="E72" s="24">
        <v>9</v>
      </c>
      <c r="F72" s="759"/>
      <c r="G72" s="760"/>
      <c r="H72" s="740" t="s">
        <v>84</v>
      </c>
      <c r="I72" s="684"/>
      <c r="J72" s="212" t="s">
        <v>601</v>
      </c>
      <c r="K72" s="42">
        <f>VLOOKUP($A72&amp;K$109,決統データ!$A$3:$DE$365,$E72+19,FALSE)</f>
        <v>0</v>
      </c>
      <c r="L72" s="42">
        <f>VLOOKUP($A72&amp;L$109,決統データ!$A$3:$DE$365,$E72+19,FALSE)</f>
        <v>0</v>
      </c>
      <c r="M72" s="42">
        <f>VLOOKUP($A72&amp;M$109,決統データ!$A$3:$DE$365,$E72+19,FALSE)</f>
        <v>12612</v>
      </c>
      <c r="N72" s="275">
        <f t="shared" si="2"/>
        <v>12612</v>
      </c>
    </row>
    <row r="73" spans="1:14" ht="15.75" customHeight="1">
      <c r="A73" s="27" t="str">
        <f t="shared" si="1"/>
        <v>1744002</v>
      </c>
      <c r="B73" s="28" t="s">
        <v>380</v>
      </c>
      <c r="C73" s="29">
        <v>40</v>
      </c>
      <c r="D73" s="28" t="s">
        <v>788</v>
      </c>
      <c r="E73" s="24">
        <v>10</v>
      </c>
      <c r="F73" s="759"/>
      <c r="G73" s="760"/>
      <c r="H73" s="740"/>
      <c r="I73" s="684"/>
      <c r="J73" s="212" t="s">
        <v>816</v>
      </c>
      <c r="K73" s="42">
        <f>VLOOKUP($A73&amp;K$109,決統データ!$A$3:$DE$365,$E73+19,FALSE)</f>
        <v>0</v>
      </c>
      <c r="L73" s="42">
        <f>VLOOKUP($A73&amp;L$109,決統データ!$A$3:$DE$365,$E73+19,FALSE)</f>
        <v>0</v>
      </c>
      <c r="M73" s="42">
        <f>VLOOKUP($A73&amp;M$109,決統データ!$A$3:$DE$365,$E73+19,FALSE)</f>
        <v>12612</v>
      </c>
      <c r="N73" s="275">
        <f t="shared" si="2"/>
        <v>12612</v>
      </c>
    </row>
    <row r="74" spans="1:14" ht="15.75" customHeight="1">
      <c r="A74" s="27" t="str">
        <f t="shared" si="1"/>
        <v>1744002</v>
      </c>
      <c r="B74" s="28" t="s">
        <v>380</v>
      </c>
      <c r="C74" s="29">
        <v>40</v>
      </c>
      <c r="D74" s="28" t="s">
        <v>788</v>
      </c>
      <c r="E74" s="24">
        <v>11</v>
      </c>
      <c r="F74" s="759"/>
      <c r="G74" s="760"/>
      <c r="H74" s="736" t="s">
        <v>83</v>
      </c>
      <c r="I74" s="628"/>
      <c r="J74" s="212" t="s">
        <v>601</v>
      </c>
      <c r="K74" s="42">
        <f>VLOOKUP($A74&amp;K$109,決統データ!$A$3:$DE$365,$E74+19,FALSE)</f>
        <v>1214</v>
      </c>
      <c r="L74" s="42">
        <f>VLOOKUP($A74&amp;L$109,決統データ!$A$3:$DE$365,$E74+19,FALSE)</f>
        <v>11062</v>
      </c>
      <c r="M74" s="42">
        <f>VLOOKUP($A74&amp;M$109,決統データ!$A$3:$DE$365,$E74+19,FALSE)</f>
        <v>0</v>
      </c>
      <c r="N74" s="275">
        <f t="shared" si="2"/>
        <v>12276</v>
      </c>
    </row>
    <row r="75" spans="1:14" ht="15.75" customHeight="1">
      <c r="A75" s="27" t="str">
        <f t="shared" si="1"/>
        <v>1744002</v>
      </c>
      <c r="B75" s="28" t="s">
        <v>380</v>
      </c>
      <c r="C75" s="29">
        <v>40</v>
      </c>
      <c r="D75" s="28" t="s">
        <v>788</v>
      </c>
      <c r="E75" s="24">
        <v>12</v>
      </c>
      <c r="F75" s="759"/>
      <c r="G75" s="760"/>
      <c r="H75" s="736"/>
      <c r="I75" s="628"/>
      <c r="J75" s="212" t="s">
        <v>816</v>
      </c>
      <c r="K75" s="42">
        <f>VLOOKUP($A75&amp;K$109,決統データ!$A$3:$DE$365,$E75+19,FALSE)</f>
        <v>1214</v>
      </c>
      <c r="L75" s="42">
        <f>VLOOKUP($A75&amp;L$109,決統データ!$A$3:$DE$365,$E75+19,FALSE)</f>
        <v>11062</v>
      </c>
      <c r="M75" s="42">
        <f>VLOOKUP($A75&amp;M$109,決統データ!$A$3:$DE$365,$E75+19,FALSE)</f>
        <v>0</v>
      </c>
      <c r="N75" s="275">
        <f t="shared" si="2"/>
        <v>12276</v>
      </c>
    </row>
    <row r="76" spans="1:14" ht="15.75" customHeight="1">
      <c r="A76" s="27" t="str">
        <f>+B76&amp;C76&amp;D76</f>
        <v>1744002</v>
      </c>
      <c r="B76" s="28" t="s">
        <v>380</v>
      </c>
      <c r="C76" s="29">
        <v>40</v>
      </c>
      <c r="D76" s="28" t="s">
        <v>143</v>
      </c>
      <c r="E76" s="379">
        <v>13</v>
      </c>
      <c r="F76" s="759"/>
      <c r="G76" s="760"/>
      <c r="H76" s="736" t="s">
        <v>1350</v>
      </c>
      <c r="I76" s="628"/>
      <c r="J76" s="212" t="s">
        <v>601</v>
      </c>
      <c r="K76" s="42">
        <f>VLOOKUP($A76&amp;K$109,決統データ!$A$3:$DE$365,$E76+19,FALSE)</f>
        <v>0</v>
      </c>
      <c r="L76" s="42">
        <f>VLOOKUP($A76&amp;L$109,決統データ!$A$3:$DE$365,$E76+19,FALSE)</f>
        <v>0</v>
      </c>
      <c r="M76" s="42">
        <f>VLOOKUP($A76&amp;M$109,決統データ!$A$3:$DE$365,$E76+19,FALSE)</f>
        <v>0</v>
      </c>
      <c r="N76" s="275">
        <f t="shared" si="2"/>
        <v>0</v>
      </c>
    </row>
    <row r="77" spans="1:14" ht="15.75" customHeight="1">
      <c r="A77" s="27" t="str">
        <f>+B77&amp;C77&amp;D77</f>
        <v>1744002</v>
      </c>
      <c r="B77" s="28" t="s">
        <v>380</v>
      </c>
      <c r="C77" s="29">
        <v>40</v>
      </c>
      <c r="D77" s="28" t="s">
        <v>143</v>
      </c>
      <c r="E77" s="379">
        <v>14</v>
      </c>
      <c r="F77" s="759"/>
      <c r="G77" s="760"/>
      <c r="H77" s="736"/>
      <c r="I77" s="628"/>
      <c r="J77" s="212" t="s">
        <v>816</v>
      </c>
      <c r="K77" s="42">
        <f>VLOOKUP($A77&amp;K$109,決統データ!$A$3:$DE$365,$E77+19,FALSE)</f>
        <v>0</v>
      </c>
      <c r="L77" s="42">
        <f>VLOOKUP($A77&amp;L$109,決統データ!$A$3:$DE$365,$E77+19,FALSE)</f>
        <v>0</v>
      </c>
      <c r="M77" s="42">
        <f>VLOOKUP($A77&amp;M$109,決統データ!$A$3:$DE$365,$E77+19,FALSE)</f>
        <v>0</v>
      </c>
      <c r="N77" s="275">
        <f t="shared" si="2"/>
        <v>0</v>
      </c>
    </row>
    <row r="78" spans="1:14" ht="15.75" customHeight="1">
      <c r="A78" s="27" t="str">
        <f t="shared" si="1"/>
        <v>1744002</v>
      </c>
      <c r="B78" s="28" t="s">
        <v>380</v>
      </c>
      <c r="C78" s="29">
        <v>40</v>
      </c>
      <c r="D78" s="28" t="s">
        <v>788</v>
      </c>
      <c r="E78" s="24">
        <v>15</v>
      </c>
      <c r="F78" s="759"/>
      <c r="G78" s="760"/>
      <c r="H78" s="740" t="s">
        <v>82</v>
      </c>
      <c r="I78" s="684"/>
      <c r="J78" s="212" t="s">
        <v>601</v>
      </c>
      <c r="K78" s="42">
        <f>VLOOKUP($A78&amp;K$109,決統データ!$A$3:$DE$365,$E78+19,FALSE)</f>
        <v>0</v>
      </c>
      <c r="L78" s="42">
        <f>VLOOKUP($A78&amp;L$109,決統データ!$A$3:$DE$365,$E78+19,FALSE)</f>
        <v>0</v>
      </c>
      <c r="M78" s="42">
        <f>VLOOKUP($A78&amp;M$109,決統データ!$A$3:$DE$365,$E78+19,FALSE)</f>
        <v>0</v>
      </c>
      <c r="N78" s="275">
        <f t="shared" si="2"/>
        <v>0</v>
      </c>
    </row>
    <row r="79" spans="1:14" ht="15.75" customHeight="1">
      <c r="A79" s="27" t="str">
        <f t="shared" si="1"/>
        <v>1744002</v>
      </c>
      <c r="B79" s="28" t="s">
        <v>380</v>
      </c>
      <c r="C79" s="29">
        <v>40</v>
      </c>
      <c r="D79" s="28" t="s">
        <v>788</v>
      </c>
      <c r="E79" s="24">
        <v>16</v>
      </c>
      <c r="F79" s="759"/>
      <c r="G79" s="760"/>
      <c r="H79" s="740"/>
      <c r="I79" s="684"/>
      <c r="J79" s="212" t="s">
        <v>816</v>
      </c>
      <c r="K79" s="42">
        <f>VLOOKUP($A79&amp;K$109,決統データ!$A$3:$DE$365,$E79+19,FALSE)</f>
        <v>0</v>
      </c>
      <c r="L79" s="42">
        <f>VLOOKUP($A79&amp;L$109,決統データ!$A$3:$DE$365,$E79+19,FALSE)</f>
        <v>0</v>
      </c>
      <c r="M79" s="42">
        <f>VLOOKUP($A79&amp;M$109,決統データ!$A$3:$DE$365,$E79+19,FALSE)</f>
        <v>0</v>
      </c>
      <c r="N79" s="275">
        <f t="shared" si="2"/>
        <v>0</v>
      </c>
    </row>
    <row r="80" spans="1:14" ht="15.75" customHeight="1">
      <c r="A80" s="27" t="str">
        <f t="shared" si="1"/>
        <v>1744002</v>
      </c>
      <c r="B80" s="28" t="s">
        <v>380</v>
      </c>
      <c r="C80" s="29">
        <v>40</v>
      </c>
      <c r="D80" s="28" t="s">
        <v>788</v>
      </c>
      <c r="E80" s="24">
        <v>17</v>
      </c>
      <c r="F80" s="759"/>
      <c r="G80" s="760"/>
      <c r="H80" s="745" t="s">
        <v>81</v>
      </c>
      <c r="I80" s="611"/>
      <c r="J80" s="212" t="s">
        <v>601</v>
      </c>
      <c r="K80" s="42">
        <f>VLOOKUP($A80&amp;K$109,決統データ!$A$3:$DE$365,$E80+19,FALSE)</f>
        <v>0</v>
      </c>
      <c r="L80" s="42">
        <f>VLOOKUP($A80&amp;L$109,決統データ!$A$3:$DE$365,$E80+19,FALSE)</f>
        <v>0</v>
      </c>
      <c r="M80" s="42">
        <f>VLOOKUP($A80&amp;M$109,決統データ!$A$3:$DE$365,$E80+19,FALSE)</f>
        <v>0</v>
      </c>
      <c r="N80" s="275">
        <f t="shared" ref="N80:N105" si="4">SUM(K80:M80)</f>
        <v>0</v>
      </c>
    </row>
    <row r="81" spans="1:14" ht="15.75" customHeight="1">
      <c r="A81" s="27" t="str">
        <f t="shared" si="1"/>
        <v>1744002</v>
      </c>
      <c r="B81" s="28" t="s">
        <v>380</v>
      </c>
      <c r="C81" s="29">
        <v>40</v>
      </c>
      <c r="D81" s="28" t="s">
        <v>788</v>
      </c>
      <c r="E81" s="24">
        <v>18</v>
      </c>
      <c r="F81" s="759"/>
      <c r="G81" s="760"/>
      <c r="H81" s="745"/>
      <c r="I81" s="611"/>
      <c r="J81" s="212" t="s">
        <v>816</v>
      </c>
      <c r="K81" s="42">
        <f>VLOOKUP($A81&amp;K$109,決統データ!$A$3:$DE$365,$E81+19,FALSE)</f>
        <v>0</v>
      </c>
      <c r="L81" s="42">
        <f>VLOOKUP($A81&amp;L$109,決統データ!$A$3:$DE$365,$E81+19,FALSE)</f>
        <v>0</v>
      </c>
      <c r="M81" s="42">
        <f>VLOOKUP($A81&amp;M$109,決統データ!$A$3:$DE$365,$E81+19,FALSE)</f>
        <v>0</v>
      </c>
      <c r="N81" s="275">
        <f t="shared" si="4"/>
        <v>0</v>
      </c>
    </row>
    <row r="82" spans="1:14" ht="15.75" customHeight="1">
      <c r="A82" s="27" t="str">
        <f t="shared" ref="A82:A89" si="5">+B82&amp;C82&amp;D82</f>
        <v>1744002</v>
      </c>
      <c r="B82" s="28" t="s">
        <v>380</v>
      </c>
      <c r="C82" s="29">
        <v>40</v>
      </c>
      <c r="D82" s="28" t="s">
        <v>566</v>
      </c>
      <c r="E82" s="429">
        <v>19</v>
      </c>
      <c r="F82" s="759"/>
      <c r="G82" s="760"/>
      <c r="H82" s="741" t="s">
        <v>378</v>
      </c>
      <c r="I82" s="742"/>
      <c r="J82" s="212" t="s">
        <v>601</v>
      </c>
      <c r="K82" s="42">
        <f>VLOOKUP($A82&amp;K$109,決統データ!$A$3:$DE$365,$E82+19,FALSE)</f>
        <v>0</v>
      </c>
      <c r="L82" s="42">
        <f>VLOOKUP($A82&amp;L$109,決統データ!$A$3:$DE$365,$E82+19,FALSE)</f>
        <v>0</v>
      </c>
      <c r="M82" s="42">
        <f>VLOOKUP($A82&amp;M$109,決統データ!$A$3:$DE$365,$E82+19,FALSE)</f>
        <v>0</v>
      </c>
      <c r="N82" s="275">
        <f t="shared" si="4"/>
        <v>0</v>
      </c>
    </row>
    <row r="83" spans="1:14" ht="15.75" customHeight="1">
      <c r="A83" s="27" t="str">
        <f t="shared" si="5"/>
        <v>1744002</v>
      </c>
      <c r="B83" s="28" t="s">
        <v>380</v>
      </c>
      <c r="C83" s="29">
        <v>40</v>
      </c>
      <c r="D83" s="28" t="s">
        <v>566</v>
      </c>
      <c r="E83" s="429">
        <v>20</v>
      </c>
      <c r="F83" s="759"/>
      <c r="G83" s="760"/>
      <c r="H83" s="743"/>
      <c r="I83" s="744"/>
      <c r="J83" s="212" t="s">
        <v>816</v>
      </c>
      <c r="K83" s="42">
        <f>VLOOKUP($A83&amp;K$109,決統データ!$A$3:$DE$365,$E83+19,FALSE)</f>
        <v>0</v>
      </c>
      <c r="L83" s="42">
        <f>VLOOKUP($A83&amp;L$109,決統データ!$A$3:$DE$365,$E83+19,FALSE)</f>
        <v>0</v>
      </c>
      <c r="M83" s="42">
        <f>VLOOKUP($A83&amp;M$109,決統データ!$A$3:$DE$365,$E83+19,FALSE)</f>
        <v>0</v>
      </c>
      <c r="N83" s="275">
        <f t="shared" si="4"/>
        <v>0</v>
      </c>
    </row>
    <row r="84" spans="1:14" ht="15.75" customHeight="1">
      <c r="A84" s="27" t="str">
        <f t="shared" si="5"/>
        <v>1744002</v>
      </c>
      <c r="B84" s="28" t="s">
        <v>380</v>
      </c>
      <c r="C84" s="29">
        <v>40</v>
      </c>
      <c r="D84" s="28" t="s">
        <v>566</v>
      </c>
      <c r="E84" s="429">
        <v>21</v>
      </c>
      <c r="F84" s="759"/>
      <c r="G84" s="760"/>
      <c r="H84" s="741" t="s">
        <v>1578</v>
      </c>
      <c r="I84" s="742"/>
      <c r="J84" s="212" t="s">
        <v>601</v>
      </c>
      <c r="K84" s="42">
        <f>VLOOKUP($A84&amp;K$109,決統データ!$A$3:$DE$365,$E84+19,FALSE)</f>
        <v>0</v>
      </c>
      <c r="L84" s="42">
        <f>VLOOKUP($A84&amp;L$109,決統データ!$A$3:$DE$365,$E84+19,FALSE)</f>
        <v>0</v>
      </c>
      <c r="M84" s="42">
        <f>VLOOKUP($A84&amp;M$109,決統データ!$A$3:$DE$365,$E84+19,FALSE)</f>
        <v>0</v>
      </c>
      <c r="N84" s="275">
        <f t="shared" si="4"/>
        <v>0</v>
      </c>
    </row>
    <row r="85" spans="1:14" ht="15.75" customHeight="1">
      <c r="A85" s="27" t="str">
        <f t="shared" si="5"/>
        <v>1744002</v>
      </c>
      <c r="B85" s="28" t="s">
        <v>380</v>
      </c>
      <c r="C85" s="29">
        <v>40</v>
      </c>
      <c r="D85" s="28" t="s">
        <v>566</v>
      </c>
      <c r="E85" s="429">
        <v>22</v>
      </c>
      <c r="F85" s="759"/>
      <c r="G85" s="760"/>
      <c r="H85" s="743"/>
      <c r="I85" s="744"/>
      <c r="J85" s="212" t="s">
        <v>816</v>
      </c>
      <c r="K85" s="42">
        <f>VLOOKUP($A85&amp;K$109,決統データ!$A$3:$DE$365,$E85+19,FALSE)</f>
        <v>0</v>
      </c>
      <c r="L85" s="42">
        <f>VLOOKUP($A85&amp;L$109,決統データ!$A$3:$DE$365,$E85+19,FALSE)</f>
        <v>0</v>
      </c>
      <c r="M85" s="42">
        <f>VLOOKUP($A85&amp;M$109,決統データ!$A$3:$DE$365,$E85+19,FALSE)</f>
        <v>0</v>
      </c>
      <c r="N85" s="275">
        <f t="shared" si="4"/>
        <v>0</v>
      </c>
    </row>
    <row r="86" spans="1:14" ht="15.75" customHeight="1">
      <c r="A86" s="27" t="str">
        <f t="shared" si="5"/>
        <v>1744002</v>
      </c>
      <c r="B86" s="28" t="s">
        <v>380</v>
      </c>
      <c r="C86" s="29">
        <v>40</v>
      </c>
      <c r="D86" s="28" t="s">
        <v>566</v>
      </c>
      <c r="E86" s="429">
        <v>23</v>
      </c>
      <c r="F86" s="759"/>
      <c r="G86" s="760"/>
      <c r="H86" s="741" t="s">
        <v>1463</v>
      </c>
      <c r="I86" s="742"/>
      <c r="J86" s="212" t="s">
        <v>601</v>
      </c>
      <c r="K86" s="42">
        <f>VLOOKUP($A86&amp;K$109,決統データ!$A$3:$DE$365,$E86+19,FALSE)</f>
        <v>0</v>
      </c>
      <c r="L86" s="42">
        <f>VLOOKUP($A86&amp;L$109,決統データ!$A$3:$DE$365,$E86+19,FALSE)</f>
        <v>0</v>
      </c>
      <c r="M86" s="42">
        <f>VLOOKUP($A86&amp;M$109,決統データ!$A$3:$DE$365,$E86+19,FALSE)</f>
        <v>0</v>
      </c>
      <c r="N86" s="275">
        <f t="shared" si="4"/>
        <v>0</v>
      </c>
    </row>
    <row r="87" spans="1:14" ht="15.75" customHeight="1">
      <c r="A87" s="27" t="str">
        <f t="shared" si="5"/>
        <v>1744002</v>
      </c>
      <c r="B87" s="28" t="s">
        <v>380</v>
      </c>
      <c r="C87" s="29">
        <v>40</v>
      </c>
      <c r="D87" s="28" t="s">
        <v>566</v>
      </c>
      <c r="E87" s="429">
        <v>24</v>
      </c>
      <c r="F87" s="759"/>
      <c r="G87" s="760"/>
      <c r="H87" s="743"/>
      <c r="I87" s="744"/>
      <c r="J87" s="212" t="s">
        <v>816</v>
      </c>
      <c r="K87" s="42">
        <f>VLOOKUP($A87&amp;K$109,決統データ!$A$3:$DE$365,$E87+19,FALSE)</f>
        <v>0</v>
      </c>
      <c r="L87" s="42">
        <f>VLOOKUP($A87&amp;L$109,決統データ!$A$3:$DE$365,$E87+19,FALSE)</f>
        <v>0</v>
      </c>
      <c r="M87" s="42">
        <f>VLOOKUP($A87&amp;M$109,決統データ!$A$3:$DE$365,$E87+19,FALSE)</f>
        <v>0</v>
      </c>
      <c r="N87" s="275">
        <f t="shared" si="4"/>
        <v>0</v>
      </c>
    </row>
    <row r="88" spans="1:14" ht="15.75" customHeight="1">
      <c r="A88" s="27" t="str">
        <f t="shared" si="5"/>
        <v>1744002</v>
      </c>
      <c r="B88" s="28" t="s">
        <v>380</v>
      </c>
      <c r="C88" s="29">
        <v>40</v>
      </c>
      <c r="D88" s="28" t="s">
        <v>566</v>
      </c>
      <c r="E88" s="429">
        <v>25</v>
      </c>
      <c r="F88" s="759"/>
      <c r="G88" s="760"/>
      <c r="H88" s="740" t="s">
        <v>80</v>
      </c>
      <c r="I88" s="684"/>
      <c r="J88" s="212" t="s">
        <v>601</v>
      </c>
      <c r="K88" s="42">
        <f>VLOOKUP($A88&amp;K$109,決統データ!$A$3:$DE$365,$E88+19,FALSE)</f>
        <v>0</v>
      </c>
      <c r="L88" s="42">
        <f>VLOOKUP($A88&amp;L$109,決統データ!$A$3:$DE$365,$E88+19,FALSE)</f>
        <v>0</v>
      </c>
      <c r="M88" s="42">
        <f>VLOOKUP($A88&amp;M$109,決統データ!$A$3:$DE$365,$E88+19,FALSE)</f>
        <v>0</v>
      </c>
      <c r="N88" s="275">
        <f t="shared" si="4"/>
        <v>0</v>
      </c>
    </row>
    <row r="89" spans="1:14" ht="15.75" customHeight="1">
      <c r="A89" s="27" t="str">
        <f t="shared" si="5"/>
        <v>1744002</v>
      </c>
      <c r="B89" s="28" t="s">
        <v>380</v>
      </c>
      <c r="C89" s="29">
        <v>40</v>
      </c>
      <c r="D89" s="28" t="s">
        <v>566</v>
      </c>
      <c r="E89" s="429">
        <v>26</v>
      </c>
      <c r="F89" s="761"/>
      <c r="G89" s="762"/>
      <c r="H89" s="740"/>
      <c r="I89" s="684"/>
      <c r="J89" s="212" t="s">
        <v>816</v>
      </c>
      <c r="K89" s="42">
        <f>VLOOKUP($A89&amp;K$109,決統データ!$A$3:$DE$365,$E89+19,FALSE)</f>
        <v>0</v>
      </c>
      <c r="L89" s="42">
        <f>VLOOKUP($A89&amp;L$109,決統データ!$A$3:$DE$365,$E89+19,FALSE)</f>
        <v>0</v>
      </c>
      <c r="M89" s="42">
        <f>VLOOKUP($A89&amp;M$109,決統データ!$A$3:$DE$365,$E89+19,FALSE)</f>
        <v>0</v>
      </c>
      <c r="N89" s="275">
        <f t="shared" si="4"/>
        <v>0</v>
      </c>
    </row>
    <row r="90" spans="1:14" ht="15.75" customHeight="1">
      <c r="A90" s="27" t="str">
        <f t="shared" ref="A90:A95" si="6">+B90&amp;C90&amp;D90</f>
        <v>1744002</v>
      </c>
      <c r="B90" s="28" t="s">
        <v>380</v>
      </c>
      <c r="C90" s="29">
        <v>40</v>
      </c>
      <c r="D90" s="28" t="s">
        <v>566</v>
      </c>
      <c r="E90" s="429">
        <v>27</v>
      </c>
      <c r="F90" s="750" t="s">
        <v>377</v>
      </c>
      <c r="G90" s="751"/>
      <c r="H90" s="756" t="s">
        <v>374</v>
      </c>
      <c r="I90" s="756"/>
      <c r="J90" s="212" t="s">
        <v>601</v>
      </c>
      <c r="K90" s="42">
        <f>VLOOKUP($A90&amp;K$109,決統データ!$A$3:$DE$365,$E90+19,FALSE)</f>
        <v>0</v>
      </c>
      <c r="L90" s="42">
        <f>VLOOKUP($A90&amp;L$109,決統データ!$A$3:$DE$365,$E90+19,FALSE)</f>
        <v>0</v>
      </c>
      <c r="M90" s="42">
        <f>VLOOKUP($A90&amp;M$109,決統データ!$A$3:$DE$365,$E90+19,FALSE)</f>
        <v>0</v>
      </c>
      <c r="N90" s="275">
        <f t="shared" si="4"/>
        <v>0</v>
      </c>
    </row>
    <row r="91" spans="1:14" ht="15.75" customHeight="1">
      <c r="A91" s="27" t="str">
        <f t="shared" si="6"/>
        <v>1744002</v>
      </c>
      <c r="B91" s="28" t="s">
        <v>380</v>
      </c>
      <c r="C91" s="29">
        <v>40</v>
      </c>
      <c r="D91" s="28" t="s">
        <v>566</v>
      </c>
      <c r="E91" s="429">
        <v>28</v>
      </c>
      <c r="F91" s="752"/>
      <c r="G91" s="753"/>
      <c r="H91" s="756"/>
      <c r="I91" s="756"/>
      <c r="J91" s="212" t="s">
        <v>816</v>
      </c>
      <c r="K91" s="42">
        <f>VLOOKUP($A91&amp;K$109,決統データ!$A$3:$DE$365,$E91+19,FALSE)</f>
        <v>0</v>
      </c>
      <c r="L91" s="42">
        <f>VLOOKUP($A91&amp;L$109,決統データ!$A$3:$DE$365,$E91+19,FALSE)</f>
        <v>0</v>
      </c>
      <c r="M91" s="42">
        <f>VLOOKUP($A91&amp;M$109,決統データ!$A$3:$DE$365,$E91+19,FALSE)</f>
        <v>0</v>
      </c>
      <c r="N91" s="275">
        <f t="shared" si="4"/>
        <v>0</v>
      </c>
    </row>
    <row r="92" spans="1:14" ht="15.75" customHeight="1">
      <c r="A92" s="27" t="str">
        <f t="shared" si="6"/>
        <v>1744002</v>
      </c>
      <c r="B92" s="28" t="s">
        <v>380</v>
      </c>
      <c r="C92" s="29">
        <v>40</v>
      </c>
      <c r="D92" s="28" t="s">
        <v>566</v>
      </c>
      <c r="E92" s="429">
        <v>29</v>
      </c>
      <c r="F92" s="752"/>
      <c r="G92" s="753"/>
      <c r="H92" s="684" t="s">
        <v>375</v>
      </c>
      <c r="I92" s="684"/>
      <c r="J92" s="212" t="s">
        <v>601</v>
      </c>
      <c r="K92" s="42">
        <f>VLOOKUP($A92&amp;K$109,決統データ!$A$3:$DE$365,$E92+19,FALSE)</f>
        <v>0</v>
      </c>
      <c r="L92" s="42">
        <f>VLOOKUP($A92&amp;L$109,決統データ!$A$3:$DE$365,$E92+19,FALSE)</f>
        <v>0</v>
      </c>
      <c r="M92" s="42">
        <f>VLOOKUP($A92&amp;M$109,決統データ!$A$3:$DE$365,$E92+19,FALSE)</f>
        <v>2253</v>
      </c>
      <c r="N92" s="275">
        <f t="shared" si="4"/>
        <v>2253</v>
      </c>
    </row>
    <row r="93" spans="1:14" ht="15.75" customHeight="1">
      <c r="A93" s="27" t="str">
        <f t="shared" si="6"/>
        <v>1744002</v>
      </c>
      <c r="B93" s="28" t="s">
        <v>380</v>
      </c>
      <c r="C93" s="29">
        <v>40</v>
      </c>
      <c r="D93" s="28" t="s">
        <v>566</v>
      </c>
      <c r="E93" s="429">
        <v>30</v>
      </c>
      <c r="F93" s="752"/>
      <c r="G93" s="753"/>
      <c r="H93" s="684"/>
      <c r="I93" s="684"/>
      <c r="J93" s="212" t="s">
        <v>816</v>
      </c>
      <c r="K93" s="42">
        <f>VLOOKUP($A93&amp;K$109,決統データ!$A$3:$DE$365,$E93+19,FALSE)</f>
        <v>0</v>
      </c>
      <c r="L93" s="42">
        <f>VLOOKUP($A93&amp;L$109,決統データ!$A$3:$DE$365,$E93+19,FALSE)</f>
        <v>0</v>
      </c>
      <c r="M93" s="42">
        <f>VLOOKUP($A93&amp;M$109,決統データ!$A$3:$DE$365,$E93+19,FALSE)</f>
        <v>2253</v>
      </c>
      <c r="N93" s="275">
        <f t="shared" si="4"/>
        <v>2253</v>
      </c>
    </row>
    <row r="94" spans="1:14" ht="15.75" customHeight="1">
      <c r="A94" s="27" t="str">
        <f t="shared" si="6"/>
        <v>1744002</v>
      </c>
      <c r="B94" s="28" t="s">
        <v>380</v>
      </c>
      <c r="C94" s="29">
        <v>40</v>
      </c>
      <c r="D94" s="28" t="s">
        <v>566</v>
      </c>
      <c r="E94" s="429">
        <v>31</v>
      </c>
      <c r="F94" s="752"/>
      <c r="G94" s="753"/>
      <c r="H94" s="684" t="s">
        <v>378</v>
      </c>
      <c r="I94" s="684"/>
      <c r="J94" s="212" t="s">
        <v>601</v>
      </c>
      <c r="K94" s="42">
        <f>VLOOKUP($A94&amp;K$109,決統データ!$A$3:$DE$365,$E94+19,FALSE)</f>
        <v>0</v>
      </c>
      <c r="L94" s="42">
        <f>VLOOKUP($A94&amp;L$109,決統データ!$A$3:$DE$365,$E94+19,FALSE)</f>
        <v>38</v>
      </c>
      <c r="M94" s="42">
        <f>VLOOKUP($A94&amp;M$109,決統データ!$A$3:$DE$365,$E94+19,FALSE)</f>
        <v>0</v>
      </c>
      <c r="N94" s="275">
        <f t="shared" si="4"/>
        <v>38</v>
      </c>
    </row>
    <row r="95" spans="1:14" ht="15.75" customHeight="1">
      <c r="A95" s="27" t="str">
        <f t="shared" si="6"/>
        <v>1744002</v>
      </c>
      <c r="B95" s="28" t="s">
        <v>380</v>
      </c>
      <c r="C95" s="29">
        <v>40</v>
      </c>
      <c r="D95" s="28" t="s">
        <v>566</v>
      </c>
      <c r="E95" s="429">
        <v>32</v>
      </c>
      <c r="F95" s="752"/>
      <c r="G95" s="753"/>
      <c r="H95" s="684"/>
      <c r="I95" s="684"/>
      <c r="J95" s="212" t="s">
        <v>816</v>
      </c>
      <c r="K95" s="42">
        <f>VLOOKUP($A95&amp;K$109,決統データ!$A$3:$DE$365,$E95+19,FALSE)</f>
        <v>0</v>
      </c>
      <c r="L95" s="42">
        <f>VLOOKUP($A95&amp;L$109,決統データ!$A$3:$DE$365,$E95+19,FALSE)</f>
        <v>38</v>
      </c>
      <c r="M95" s="42">
        <f>VLOOKUP($A95&amp;M$109,決統データ!$A$3:$DE$365,$E95+19,FALSE)</f>
        <v>0</v>
      </c>
      <c r="N95" s="275">
        <f t="shared" si="4"/>
        <v>38</v>
      </c>
    </row>
    <row r="96" spans="1:14" ht="15.75" customHeight="1">
      <c r="A96" s="27" t="str">
        <f t="shared" ref="A96:A101" si="7">+B96&amp;C96&amp;D96</f>
        <v>1744002</v>
      </c>
      <c r="B96" s="28" t="s">
        <v>380</v>
      </c>
      <c r="C96" s="29">
        <v>40</v>
      </c>
      <c r="D96" s="28" t="s">
        <v>566</v>
      </c>
      <c r="E96" s="429">
        <v>33</v>
      </c>
      <c r="F96" s="752"/>
      <c r="G96" s="753"/>
      <c r="H96" s="741" t="s">
        <v>1578</v>
      </c>
      <c r="I96" s="742"/>
      <c r="J96" s="212" t="s">
        <v>601</v>
      </c>
      <c r="K96" s="42">
        <f>VLOOKUP($A96&amp;K$109,決統データ!$A$3:$DE$365,$E96+19,FALSE)</f>
        <v>0</v>
      </c>
      <c r="L96" s="42">
        <f>VLOOKUP($A96&amp;L$109,決統データ!$A$3:$DE$365,$E96+19,FALSE)</f>
        <v>0</v>
      </c>
      <c r="M96" s="42">
        <f>VLOOKUP($A96&amp;M$109,決統データ!$A$3:$DE$365,$E96+19,FALSE)</f>
        <v>0</v>
      </c>
      <c r="N96" s="275">
        <f t="shared" si="4"/>
        <v>0</v>
      </c>
    </row>
    <row r="97" spans="1:14" ht="15.75" customHeight="1">
      <c r="A97" s="27" t="str">
        <f t="shared" si="7"/>
        <v>1744002</v>
      </c>
      <c r="B97" s="28" t="s">
        <v>380</v>
      </c>
      <c r="C97" s="29">
        <v>40</v>
      </c>
      <c r="D97" s="28" t="s">
        <v>566</v>
      </c>
      <c r="E97" s="429">
        <v>34</v>
      </c>
      <c r="F97" s="752"/>
      <c r="G97" s="753"/>
      <c r="H97" s="743"/>
      <c r="I97" s="744"/>
      <c r="J97" s="212" t="s">
        <v>816</v>
      </c>
      <c r="K97" s="42">
        <f>VLOOKUP($A97&amp;K$109,決統データ!$A$3:$DE$365,$E97+19,FALSE)</f>
        <v>0</v>
      </c>
      <c r="L97" s="42">
        <f>VLOOKUP($A97&amp;L$109,決統データ!$A$3:$DE$365,$E97+19,FALSE)</f>
        <v>0</v>
      </c>
      <c r="M97" s="42">
        <f>VLOOKUP($A97&amp;M$109,決統データ!$A$3:$DE$365,$E97+19,FALSE)</f>
        <v>0</v>
      </c>
      <c r="N97" s="275">
        <f t="shared" si="4"/>
        <v>0</v>
      </c>
    </row>
    <row r="98" spans="1:14" ht="15.75" customHeight="1">
      <c r="A98" s="27" t="str">
        <f t="shared" si="7"/>
        <v>1744002</v>
      </c>
      <c r="B98" s="28" t="s">
        <v>380</v>
      </c>
      <c r="C98" s="29">
        <v>40</v>
      </c>
      <c r="D98" s="28" t="s">
        <v>566</v>
      </c>
      <c r="E98" s="429">
        <v>35</v>
      </c>
      <c r="F98" s="752"/>
      <c r="G98" s="753"/>
      <c r="H98" s="741" t="s">
        <v>1463</v>
      </c>
      <c r="I98" s="742"/>
      <c r="J98" s="212" t="s">
        <v>601</v>
      </c>
      <c r="K98" s="42">
        <f>VLOOKUP($A98&amp;K$109,決統データ!$A$3:$DE$365,$E98+19,FALSE)</f>
        <v>0</v>
      </c>
      <c r="L98" s="42">
        <f>VLOOKUP($A98&amp;L$109,決統データ!$A$3:$DE$365,$E98+19,FALSE)</f>
        <v>0</v>
      </c>
      <c r="M98" s="42">
        <f>VLOOKUP($A98&amp;M$109,決統データ!$A$3:$DE$365,$E98+19,FALSE)</f>
        <v>0</v>
      </c>
      <c r="N98" s="275">
        <f t="shared" si="4"/>
        <v>0</v>
      </c>
    </row>
    <row r="99" spans="1:14" ht="15.75" customHeight="1">
      <c r="A99" s="27" t="str">
        <f t="shared" si="7"/>
        <v>1744002</v>
      </c>
      <c r="B99" s="28" t="s">
        <v>380</v>
      </c>
      <c r="C99" s="29">
        <v>40</v>
      </c>
      <c r="D99" s="28" t="s">
        <v>566</v>
      </c>
      <c r="E99" s="429">
        <v>36</v>
      </c>
      <c r="F99" s="752"/>
      <c r="G99" s="753"/>
      <c r="H99" s="743"/>
      <c r="I99" s="744"/>
      <c r="J99" s="212" t="s">
        <v>816</v>
      </c>
      <c r="K99" s="42">
        <f>VLOOKUP($A99&amp;K$109,決統データ!$A$3:$DE$365,$E99+19,FALSE)</f>
        <v>0</v>
      </c>
      <c r="L99" s="42">
        <f>VLOOKUP($A99&amp;L$109,決統データ!$A$3:$DE$365,$E99+19,FALSE)</f>
        <v>0</v>
      </c>
      <c r="M99" s="42">
        <f>VLOOKUP($A99&amp;M$109,決統データ!$A$3:$DE$365,$E99+19,FALSE)</f>
        <v>0</v>
      </c>
      <c r="N99" s="275">
        <f t="shared" si="4"/>
        <v>0</v>
      </c>
    </row>
    <row r="100" spans="1:14" ht="15.75" customHeight="1">
      <c r="A100" s="27" t="str">
        <f t="shared" si="7"/>
        <v>1744002</v>
      </c>
      <c r="B100" s="28" t="s">
        <v>380</v>
      </c>
      <c r="C100" s="29">
        <v>40</v>
      </c>
      <c r="D100" s="28" t="s">
        <v>566</v>
      </c>
      <c r="E100" s="429">
        <v>37</v>
      </c>
      <c r="F100" s="752"/>
      <c r="G100" s="753"/>
      <c r="H100" s="628" t="s">
        <v>1350</v>
      </c>
      <c r="I100" s="628"/>
      <c r="J100" s="212" t="s">
        <v>601</v>
      </c>
      <c r="K100" s="42">
        <f>VLOOKUP($A100&amp;K$109,決統データ!$A$3:$DE$365,$E100+19,FALSE)</f>
        <v>0</v>
      </c>
      <c r="L100" s="42">
        <f>VLOOKUP($A100&amp;L$109,決統データ!$A$3:$DE$365,$E100+19,FALSE)</f>
        <v>0</v>
      </c>
      <c r="M100" s="42">
        <f>VLOOKUP($A100&amp;M$109,決統データ!$A$3:$DE$365,$E100+19,FALSE)</f>
        <v>0</v>
      </c>
      <c r="N100" s="275">
        <f t="shared" si="4"/>
        <v>0</v>
      </c>
    </row>
    <row r="101" spans="1:14" ht="15.75" customHeight="1">
      <c r="A101" s="27" t="str">
        <f t="shared" si="7"/>
        <v>1744002</v>
      </c>
      <c r="B101" s="28" t="s">
        <v>380</v>
      </c>
      <c r="C101" s="29">
        <v>40</v>
      </c>
      <c r="D101" s="28" t="s">
        <v>566</v>
      </c>
      <c r="E101" s="429">
        <v>38</v>
      </c>
      <c r="F101" s="752"/>
      <c r="G101" s="753"/>
      <c r="H101" s="628"/>
      <c r="I101" s="628"/>
      <c r="J101" s="212" t="s">
        <v>816</v>
      </c>
      <c r="K101" s="42">
        <f>VLOOKUP($A101&amp;K$109,決統データ!$A$3:$DE$365,$E101+19,FALSE)</f>
        <v>0</v>
      </c>
      <c r="L101" s="42">
        <f>VLOOKUP($A101&amp;L$109,決統データ!$A$3:$DE$365,$E101+19,FALSE)</f>
        <v>0</v>
      </c>
      <c r="M101" s="42">
        <f>VLOOKUP($A101&amp;M$109,決統データ!$A$3:$DE$365,$E101+19,FALSE)</f>
        <v>0</v>
      </c>
      <c r="N101" s="275">
        <f t="shared" si="4"/>
        <v>0</v>
      </c>
    </row>
    <row r="102" spans="1:14" ht="15.75" customHeight="1">
      <c r="A102" s="27" t="str">
        <f>+B102&amp;C102&amp;D102</f>
        <v>1744002</v>
      </c>
      <c r="B102" s="28" t="s">
        <v>380</v>
      </c>
      <c r="C102" s="29">
        <v>40</v>
      </c>
      <c r="D102" s="28" t="s">
        <v>566</v>
      </c>
      <c r="E102" s="429">
        <v>39</v>
      </c>
      <c r="F102" s="752"/>
      <c r="G102" s="753"/>
      <c r="H102" s="684" t="s">
        <v>373</v>
      </c>
      <c r="I102" s="684"/>
      <c r="J102" s="212" t="s">
        <v>601</v>
      </c>
      <c r="K102" s="42">
        <f>VLOOKUP($A102&amp;K$109,決統データ!$A$3:$DE$365,$E102+19,FALSE)</f>
        <v>0</v>
      </c>
      <c r="L102" s="42">
        <f>VLOOKUP($A102&amp;L$109,決統データ!$A$3:$DE$365,$E102+19,FALSE)</f>
        <v>0</v>
      </c>
      <c r="M102" s="42">
        <f>VLOOKUP($A102&amp;M$109,決統データ!$A$3:$DE$365,$E102+19,FALSE)</f>
        <v>0</v>
      </c>
      <c r="N102" s="275">
        <f t="shared" si="4"/>
        <v>0</v>
      </c>
    </row>
    <row r="103" spans="1:14" ht="15.75" customHeight="1">
      <c r="A103" s="27" t="str">
        <f>+B103&amp;C103&amp;D103</f>
        <v>1744002</v>
      </c>
      <c r="B103" s="28" t="s">
        <v>380</v>
      </c>
      <c r="C103" s="29">
        <v>40</v>
      </c>
      <c r="D103" s="28" t="s">
        <v>566</v>
      </c>
      <c r="E103" s="429">
        <v>40</v>
      </c>
      <c r="F103" s="752"/>
      <c r="G103" s="753"/>
      <c r="H103" s="684"/>
      <c r="I103" s="684"/>
      <c r="J103" s="212" t="s">
        <v>816</v>
      </c>
      <c r="K103" s="42">
        <f>VLOOKUP($A103&amp;K$109,決統データ!$A$3:$DE$365,$E103+19,FALSE)</f>
        <v>0</v>
      </c>
      <c r="L103" s="42">
        <f>VLOOKUP($A103&amp;L$109,決統データ!$A$3:$DE$365,$E103+19,FALSE)</f>
        <v>0</v>
      </c>
      <c r="M103" s="42">
        <f>VLOOKUP($A103&amp;M$109,決統データ!$A$3:$DE$365,$E103+19,FALSE)</f>
        <v>0</v>
      </c>
      <c r="N103" s="275">
        <f t="shared" si="4"/>
        <v>0</v>
      </c>
    </row>
    <row r="104" spans="1:14" ht="15.75" customHeight="1">
      <c r="A104" s="27" t="str">
        <f>+B104&amp;C104&amp;D104</f>
        <v>1744002</v>
      </c>
      <c r="B104" s="28" t="s">
        <v>380</v>
      </c>
      <c r="C104" s="29">
        <v>40</v>
      </c>
      <c r="D104" s="28" t="s">
        <v>566</v>
      </c>
      <c r="E104" s="429">
        <v>41</v>
      </c>
      <c r="F104" s="752"/>
      <c r="G104" s="753"/>
      <c r="H104" s="684" t="s">
        <v>731</v>
      </c>
      <c r="I104" s="684"/>
      <c r="J104" s="212" t="s">
        <v>601</v>
      </c>
      <c r="K104" s="42">
        <f>VLOOKUP($A104&amp;K$109,決統データ!$A$3:$DE$365,$E104+19,FALSE)</f>
        <v>0</v>
      </c>
      <c r="L104" s="42">
        <f>VLOOKUP($A104&amp;L$109,決統データ!$A$3:$DE$365,$E104+19,FALSE)</f>
        <v>0</v>
      </c>
      <c r="M104" s="42">
        <f>VLOOKUP($A104&amp;M$109,決統データ!$A$3:$DE$365,$E104+19,FALSE)</f>
        <v>0</v>
      </c>
      <c r="N104" s="275">
        <f t="shared" si="4"/>
        <v>0</v>
      </c>
    </row>
    <row r="105" spans="1:14" ht="15.75" customHeight="1">
      <c r="A105" s="27" t="str">
        <f>+B105&amp;C105&amp;D105</f>
        <v>1744002</v>
      </c>
      <c r="B105" s="28" t="s">
        <v>380</v>
      </c>
      <c r="C105" s="29">
        <v>40</v>
      </c>
      <c r="D105" s="28" t="s">
        <v>566</v>
      </c>
      <c r="E105" s="429">
        <v>42</v>
      </c>
      <c r="F105" s="754"/>
      <c r="G105" s="755"/>
      <c r="H105" s="684"/>
      <c r="I105" s="684"/>
      <c r="J105" s="212" t="s">
        <v>816</v>
      </c>
      <c r="K105" s="42">
        <f>VLOOKUP($A105&amp;K$109,決統データ!$A$3:$DE$365,$E105+19,FALSE)</f>
        <v>0</v>
      </c>
      <c r="L105" s="42">
        <f>VLOOKUP($A105&amp;L$109,決統データ!$A$3:$DE$365,$E105+19,FALSE)</f>
        <v>13321</v>
      </c>
      <c r="M105" s="42">
        <f>VLOOKUP($A105&amp;M$109,決統データ!$A$3:$DE$365,$E105+19,FALSE)</f>
        <v>8738</v>
      </c>
      <c r="N105" s="275">
        <f t="shared" si="4"/>
        <v>22059</v>
      </c>
    </row>
    <row r="106" spans="1:14">
      <c r="F106" s="163"/>
    </row>
    <row r="107" spans="1:14">
      <c r="F107" s="163"/>
    </row>
    <row r="108" spans="1:14">
      <c r="F108" s="163"/>
    </row>
    <row r="109" spans="1:14">
      <c r="K109" s="229" t="str">
        <f t="shared" ref="K109:M109" si="8">+K110&amp;K112</f>
        <v>263656000</v>
      </c>
      <c r="L109" s="229" t="str">
        <f t="shared" si="8"/>
        <v>264075000</v>
      </c>
      <c r="M109" s="229" t="str">
        <f t="shared" si="8"/>
        <v>264652000</v>
      </c>
    </row>
    <row r="110" spans="1:14">
      <c r="K110" s="229" t="s">
        <v>589</v>
      </c>
      <c r="L110" s="229" t="s">
        <v>591</v>
      </c>
      <c r="M110" s="229" t="s">
        <v>594</v>
      </c>
    </row>
    <row r="111" spans="1:14">
      <c r="K111" s="229" t="s">
        <v>476</v>
      </c>
      <c r="L111" s="229" t="s">
        <v>592</v>
      </c>
      <c r="M111" s="229" t="s">
        <v>595</v>
      </c>
    </row>
    <row r="112" spans="1:14">
      <c r="K112" s="229" t="s">
        <v>562</v>
      </c>
      <c r="L112" s="229" t="s">
        <v>562</v>
      </c>
      <c r="M112" s="229" t="s">
        <v>562</v>
      </c>
    </row>
    <row r="134" spans="6:10" s="1" customFormat="1">
      <c r="F134" s="152"/>
      <c r="G134" s="152"/>
      <c r="H134" s="152"/>
      <c r="I134" s="152"/>
      <c r="J134" s="152"/>
    </row>
    <row r="135" spans="6:10" s="1" customFormat="1">
      <c r="F135" s="152"/>
      <c r="G135" s="152"/>
      <c r="H135" s="152"/>
      <c r="I135" s="152"/>
      <c r="J135" s="152"/>
    </row>
    <row r="136" spans="6:10" s="1" customFormat="1">
      <c r="F136" s="152"/>
      <c r="G136" s="152"/>
      <c r="H136" s="152"/>
      <c r="I136" s="152"/>
      <c r="J136" s="152"/>
    </row>
    <row r="137" spans="6:10" s="1" customFormat="1">
      <c r="F137" s="152"/>
      <c r="G137" s="152"/>
      <c r="H137" s="152"/>
      <c r="I137" s="152"/>
      <c r="J137" s="152"/>
    </row>
    <row r="138" spans="6:10" s="1" customFormat="1">
      <c r="F138" s="152"/>
      <c r="G138" s="152"/>
      <c r="H138" s="152"/>
      <c r="I138" s="152"/>
      <c r="J138" s="152"/>
    </row>
    <row r="139" spans="6:10" s="1" customFormat="1">
      <c r="F139" s="152"/>
      <c r="G139" s="152"/>
      <c r="H139" s="152"/>
      <c r="I139" s="152"/>
      <c r="J139" s="152"/>
    </row>
    <row r="140" spans="6:10" s="1" customFormat="1">
      <c r="F140" s="152"/>
      <c r="G140" s="152"/>
      <c r="H140" s="152"/>
      <c r="I140" s="152"/>
      <c r="J140" s="152"/>
    </row>
    <row r="141" spans="6:10" s="1" customFormat="1">
      <c r="F141" s="152"/>
      <c r="G141" s="152"/>
      <c r="H141" s="152"/>
      <c r="I141" s="152"/>
      <c r="J141" s="152"/>
    </row>
    <row r="142" spans="6:10" s="1" customFormat="1">
      <c r="F142" s="152"/>
      <c r="G142" s="152"/>
      <c r="H142" s="152"/>
      <c r="I142" s="152"/>
      <c r="J142" s="152"/>
    </row>
    <row r="143" spans="6:10" s="1" customFormat="1">
      <c r="F143" s="152"/>
      <c r="G143" s="152"/>
      <c r="H143" s="152"/>
      <c r="I143" s="152"/>
      <c r="J143" s="152"/>
    </row>
    <row r="144" spans="6:10" s="1" customFormat="1">
      <c r="F144" s="152"/>
      <c r="G144" s="152"/>
      <c r="H144" s="152"/>
      <c r="I144" s="152"/>
      <c r="J144" s="152"/>
    </row>
    <row r="145" spans="6:10" s="1" customFormat="1">
      <c r="F145" s="152"/>
      <c r="G145" s="152"/>
      <c r="H145" s="152"/>
      <c r="I145" s="152"/>
      <c r="J145" s="152"/>
    </row>
  </sheetData>
  <customSheetViews>
    <customSheetView guid="{247A5D4D-80F1-4466-92F7-7A3BC78E450F}" showPageBreaks="1" printArea="1">
      <selection activeCell="C43" sqref="C43"/>
      <pageMargins left="0.78740157480314965" right="0.59055118110236227" top="0.31496062992125984" bottom="0.59055118110236227" header="0.51181102362204722" footer="0.35433070866141736"/>
      <pageSetup paperSize="9" scale="54" orientation="portrait" blackAndWhite="1" horizontalDpi="300" verticalDpi="300"/>
      <headerFooter alignWithMargins="0"/>
    </customSheetView>
  </customSheetViews>
  <mergeCells count="61">
    <mergeCell ref="F2:J2"/>
    <mergeCell ref="G3:G4"/>
    <mergeCell ref="H3:I4"/>
    <mergeCell ref="H5:I6"/>
    <mergeCell ref="H7:H30"/>
    <mergeCell ref="I27:I28"/>
    <mergeCell ref="I29:I30"/>
    <mergeCell ref="I23:I24"/>
    <mergeCell ref="I25:I26"/>
    <mergeCell ref="I7:I8"/>
    <mergeCell ref="F3:F30"/>
    <mergeCell ref="I17:I18"/>
    <mergeCell ref="I19:I20"/>
    <mergeCell ref="I9:I10"/>
    <mergeCell ref="F49:H50"/>
    <mergeCell ref="I56:I57"/>
    <mergeCell ref="H92:I93"/>
    <mergeCell ref="H70:I71"/>
    <mergeCell ref="I11:I12"/>
    <mergeCell ref="I13:I14"/>
    <mergeCell ref="H33:I34"/>
    <mergeCell ref="H35:I36"/>
    <mergeCell ref="I15:I16"/>
    <mergeCell ref="G5:G30"/>
    <mergeCell ref="I21:I22"/>
    <mergeCell ref="H44:I45"/>
    <mergeCell ref="F31:F41"/>
    <mergeCell ref="G31:I32"/>
    <mergeCell ref="H39:I40"/>
    <mergeCell ref="H41:I41"/>
    <mergeCell ref="H37:I38"/>
    <mergeCell ref="F44:G48"/>
    <mergeCell ref="H46:I47"/>
    <mergeCell ref="F42:I43"/>
    <mergeCell ref="H102:I103"/>
    <mergeCell ref="H88:I89"/>
    <mergeCell ref="H80:I81"/>
    <mergeCell ref="H94:I95"/>
    <mergeCell ref="F54:H57"/>
    <mergeCell ref="I54:I55"/>
    <mergeCell ref="F51:H52"/>
    <mergeCell ref="H76:I77"/>
    <mergeCell ref="I58:I59"/>
    <mergeCell ref="H90:I91"/>
    <mergeCell ref="F64:G89"/>
    <mergeCell ref="H64:I65"/>
    <mergeCell ref="H66:I67"/>
    <mergeCell ref="F90:G105"/>
    <mergeCell ref="H68:I69"/>
    <mergeCell ref="F58:H61"/>
    <mergeCell ref="I60:I61"/>
    <mergeCell ref="H104:I105"/>
    <mergeCell ref="H72:I73"/>
    <mergeCell ref="H74:I75"/>
    <mergeCell ref="H78:I79"/>
    <mergeCell ref="H100:I101"/>
    <mergeCell ref="H86:I87"/>
    <mergeCell ref="H84:I85"/>
    <mergeCell ref="H82:I83"/>
    <mergeCell ref="H98:I99"/>
    <mergeCell ref="H96:I97"/>
  </mergeCells>
  <phoneticPr fontId="3"/>
  <pageMargins left="0.78740157480314965" right="0.59055118110236227" top="0.31496062992125984" bottom="0.59055118110236227" header="0.51181102362204722" footer="0.35433070866141736"/>
  <pageSetup paperSize="9" scale="49" orientation="portrait" blackAndWhite="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M44"/>
  <sheetViews>
    <sheetView view="pageBreakPreview" topLeftCell="F1" zoomScaleNormal="100" zoomScaleSheetLayoutView="100" workbookViewId="0">
      <pane ySplit="2" topLeftCell="A3" activePane="bottomLeft" state="frozen"/>
      <selection pane="bottomLeft"/>
    </sheetView>
  </sheetViews>
  <sheetFormatPr defaultColWidth="9" defaultRowHeight="14.4" outlineLevelRow="1"/>
  <cols>
    <col min="1" max="1" width="9.69921875" style="1" customWidth="1"/>
    <col min="2" max="2" width="4.296875" style="1" customWidth="1"/>
    <col min="3" max="4" width="3.296875" style="1" customWidth="1"/>
    <col min="5" max="5" width="6.296875" style="24" customWidth="1"/>
    <col min="6" max="6" width="5.19921875" style="1" customWidth="1"/>
    <col min="7" max="7" width="6" style="1" customWidth="1"/>
    <col min="8" max="8" width="4.796875" style="1" customWidth="1"/>
    <col min="9" max="9" width="28.19921875" style="1" customWidth="1"/>
    <col min="10" max="13" width="13.19921875" style="1" customWidth="1"/>
    <col min="14" max="16384" width="9" style="1"/>
  </cols>
  <sheetData>
    <row r="1" spans="1:13" ht="20.25" customHeight="1">
      <c r="F1" s="1" t="s">
        <v>132</v>
      </c>
      <c r="J1" s="164"/>
      <c r="L1" s="164"/>
      <c r="M1" s="164" t="s">
        <v>529</v>
      </c>
    </row>
    <row r="2" spans="1:13" ht="30" customHeight="1">
      <c r="A2" s="26"/>
      <c r="B2" s="67" t="s">
        <v>778</v>
      </c>
      <c r="C2" s="26" t="s">
        <v>779</v>
      </c>
      <c r="D2" s="26" t="s">
        <v>780</v>
      </c>
      <c r="E2" s="30" t="s">
        <v>781</v>
      </c>
      <c r="F2" s="618"/>
      <c r="G2" s="619"/>
      <c r="H2" s="619"/>
      <c r="I2" s="619"/>
      <c r="J2" s="11" t="s">
        <v>198</v>
      </c>
      <c r="K2" s="11" t="s">
        <v>197</v>
      </c>
      <c r="L2" s="11" t="s">
        <v>598</v>
      </c>
      <c r="M2" s="11" t="s">
        <v>605</v>
      </c>
    </row>
    <row r="3" spans="1:13" ht="18.75" customHeight="1">
      <c r="A3" s="27" t="str">
        <f>+B3&amp;C3&amp;D3</f>
        <v>1745201</v>
      </c>
      <c r="B3" s="28" t="s">
        <v>202</v>
      </c>
      <c r="C3" s="29">
        <v>52</v>
      </c>
      <c r="D3" s="28" t="s">
        <v>782</v>
      </c>
      <c r="E3" s="24">
        <v>1</v>
      </c>
      <c r="F3" s="799" t="s">
        <v>128</v>
      </c>
      <c r="G3" s="800"/>
      <c r="H3" s="800"/>
      <c r="I3" s="801"/>
      <c r="J3" s="42">
        <f>VLOOKUP($A3&amp;J$41,決統データ!$A$3:$DE$365,$E3+19,FALSE)</f>
        <v>131487</v>
      </c>
      <c r="K3" s="42">
        <f>VLOOKUP($A3&amp;K$41,決統データ!$A$3:$DE$365,$E3+19,FALSE)</f>
        <v>233928</v>
      </c>
      <c r="L3" s="42">
        <f>VLOOKUP($A3&amp;L$41,決統データ!$A$3:$DE$365,$E3+19,FALSE)</f>
        <v>581486</v>
      </c>
      <c r="M3" s="279">
        <f t="shared" ref="M3:M36" si="0">SUM(J3:L3)</f>
        <v>946901</v>
      </c>
    </row>
    <row r="4" spans="1:13" ht="18.75" customHeight="1">
      <c r="A4" s="27" t="str">
        <f t="shared" ref="A4:A36" si="1">+B4&amp;C4&amp;D4</f>
        <v>1745201</v>
      </c>
      <c r="B4" s="28" t="s">
        <v>202</v>
      </c>
      <c r="C4" s="29">
        <v>52</v>
      </c>
      <c r="D4" s="28" t="s">
        <v>782</v>
      </c>
      <c r="E4" s="199">
        <v>2</v>
      </c>
      <c r="F4" s="201"/>
      <c r="G4" s="796" t="s">
        <v>195</v>
      </c>
      <c r="H4" s="202" t="s">
        <v>124</v>
      </c>
      <c r="I4" s="203"/>
      <c r="J4" s="42">
        <f>VLOOKUP($A4&amp;J$41,決統データ!$A$3:$DE$365,$E4+19,FALSE)</f>
        <v>0</v>
      </c>
      <c r="K4" s="42">
        <f>VLOOKUP($A4&amp;K$41,決統データ!$A$3:$DE$365,$E4+19,FALSE)</f>
        <v>0</v>
      </c>
      <c r="L4" s="42">
        <f>VLOOKUP($A4&amp;L$41,決統データ!$A$3:$DE$365,$E4+19,FALSE)</f>
        <v>0</v>
      </c>
      <c r="M4" s="279">
        <f t="shared" si="0"/>
        <v>0</v>
      </c>
    </row>
    <row r="5" spans="1:13" ht="18.75" customHeight="1">
      <c r="A5" s="27" t="str">
        <f t="shared" si="1"/>
        <v>1745201</v>
      </c>
      <c r="B5" s="28" t="s">
        <v>202</v>
      </c>
      <c r="C5" s="29">
        <v>52</v>
      </c>
      <c r="D5" s="28" t="s">
        <v>782</v>
      </c>
      <c r="E5" s="199">
        <v>3</v>
      </c>
      <c r="F5" s="201"/>
      <c r="G5" s="797"/>
      <c r="H5" s="204" t="s">
        <v>123</v>
      </c>
      <c r="I5" s="204"/>
      <c r="J5" s="42">
        <f>VLOOKUP($A5&amp;J$41,決統データ!$A$3:$DE$365,$E5+19,FALSE)</f>
        <v>0</v>
      </c>
      <c r="K5" s="42">
        <f>VLOOKUP($A5&amp;K$41,決統データ!$A$3:$DE$365,$E5+19,FALSE)</f>
        <v>0</v>
      </c>
      <c r="L5" s="42">
        <f>VLOOKUP($A5&amp;L$41,決統データ!$A$3:$DE$365,$E5+19,FALSE)</f>
        <v>0</v>
      </c>
      <c r="M5" s="279">
        <f t="shared" si="0"/>
        <v>0</v>
      </c>
    </row>
    <row r="6" spans="1:13" ht="18.75" customHeight="1">
      <c r="A6" s="27" t="str">
        <f t="shared" si="1"/>
        <v>1745201</v>
      </c>
      <c r="B6" s="28" t="s">
        <v>202</v>
      </c>
      <c r="C6" s="29">
        <v>52</v>
      </c>
      <c r="D6" s="28" t="s">
        <v>782</v>
      </c>
      <c r="E6" s="199">
        <v>4</v>
      </c>
      <c r="F6" s="201"/>
      <c r="G6" s="797"/>
      <c r="H6" s="202" t="s">
        <v>122</v>
      </c>
      <c r="I6" s="203"/>
      <c r="J6" s="42">
        <f>VLOOKUP($A6&amp;J$41,決統データ!$A$3:$DE$365,$E6+19,FALSE)</f>
        <v>0</v>
      </c>
      <c r="K6" s="42">
        <f>VLOOKUP($A6&amp;K$41,決統データ!$A$3:$DE$365,$E6+19,FALSE)</f>
        <v>0</v>
      </c>
      <c r="L6" s="42">
        <f>VLOOKUP($A6&amp;L$41,決統データ!$A$3:$DE$365,$E6+19,FALSE)</f>
        <v>22931</v>
      </c>
      <c r="M6" s="279">
        <f t="shared" si="0"/>
        <v>22931</v>
      </c>
    </row>
    <row r="7" spans="1:13" ht="18.75" customHeight="1">
      <c r="A7" s="27" t="str">
        <f t="shared" si="1"/>
        <v>1745201</v>
      </c>
      <c r="B7" s="28" t="s">
        <v>202</v>
      </c>
      <c r="C7" s="29">
        <v>52</v>
      </c>
      <c r="D7" s="28" t="s">
        <v>782</v>
      </c>
      <c r="E7" s="199">
        <v>5</v>
      </c>
      <c r="F7" s="205"/>
      <c r="G7" s="797"/>
      <c r="H7" s="202" t="s">
        <v>121</v>
      </c>
      <c r="I7" s="203"/>
      <c r="J7" s="42">
        <f>VLOOKUP($A7&amp;J$41,決統データ!$A$3:$DE$365,$E7+19,FALSE)</f>
        <v>1214</v>
      </c>
      <c r="K7" s="42">
        <f>VLOOKUP($A7&amp;K$41,決統データ!$A$3:$DE$365,$E7+19,FALSE)</f>
        <v>11062</v>
      </c>
      <c r="L7" s="42">
        <f>VLOOKUP($A7&amp;L$41,決統データ!$A$3:$DE$365,$E7+19,FALSE)</f>
        <v>6901</v>
      </c>
      <c r="M7" s="279">
        <f t="shared" si="0"/>
        <v>19177</v>
      </c>
    </row>
    <row r="8" spans="1:13" ht="18.75" customHeight="1">
      <c r="A8" s="27" t="str">
        <f t="shared" si="1"/>
        <v>1745201</v>
      </c>
      <c r="B8" s="28" t="s">
        <v>202</v>
      </c>
      <c r="C8" s="29">
        <v>52</v>
      </c>
      <c r="D8" s="28" t="s">
        <v>782</v>
      </c>
      <c r="E8" s="199">
        <v>6</v>
      </c>
      <c r="F8" s="206"/>
      <c r="G8" s="797"/>
      <c r="H8" s="202" t="s">
        <v>120</v>
      </c>
      <c r="I8" s="203"/>
      <c r="J8" s="42">
        <f>VLOOKUP($A8&amp;J$41,決統データ!$A$3:$DE$365,$E8+19,FALSE)</f>
        <v>0</v>
      </c>
      <c r="K8" s="42">
        <f>VLOOKUP($A8&amp;K$41,決統データ!$A$3:$DE$365,$E8+19,FALSE)</f>
        <v>0</v>
      </c>
      <c r="L8" s="42">
        <f>VLOOKUP($A8&amp;L$41,決統データ!$A$3:$DE$365,$E8+19,FALSE)</f>
        <v>0</v>
      </c>
      <c r="M8" s="279">
        <f t="shared" si="0"/>
        <v>0</v>
      </c>
    </row>
    <row r="9" spans="1:13" ht="18.75" customHeight="1">
      <c r="A9" s="27" t="str">
        <f t="shared" si="1"/>
        <v>1745201</v>
      </c>
      <c r="B9" s="28" t="s">
        <v>202</v>
      </c>
      <c r="C9" s="29">
        <v>52</v>
      </c>
      <c r="D9" s="28" t="s">
        <v>782</v>
      </c>
      <c r="E9" s="199">
        <v>7</v>
      </c>
      <c r="F9" s="206"/>
      <c r="G9" s="797"/>
      <c r="H9" s="204" t="s">
        <v>1522</v>
      </c>
      <c r="I9" s="204"/>
      <c r="J9" s="42">
        <f>VLOOKUP($A9&amp;J$41,決統データ!$A$3:$DE$365,$E9+19,FALSE)</f>
        <v>0</v>
      </c>
      <c r="K9" s="42">
        <f>VLOOKUP($A9&amp;K$41,決統データ!$A$3:$DE$365,$E9+19,FALSE)</f>
        <v>0</v>
      </c>
      <c r="L9" s="42">
        <f>VLOOKUP($A9&amp;L$41,決統データ!$A$3:$DE$365,$E9+19,FALSE)</f>
        <v>0</v>
      </c>
      <c r="M9" s="279">
        <f t="shared" si="0"/>
        <v>0</v>
      </c>
    </row>
    <row r="10" spans="1:13" ht="18.75" customHeight="1">
      <c r="A10" s="27" t="str">
        <f t="shared" si="1"/>
        <v>1745201</v>
      </c>
      <c r="B10" s="28" t="s">
        <v>202</v>
      </c>
      <c r="C10" s="29">
        <v>52</v>
      </c>
      <c r="D10" s="28" t="s">
        <v>782</v>
      </c>
      <c r="E10" s="199">
        <v>8</v>
      </c>
      <c r="F10" s="206"/>
      <c r="G10" s="797"/>
      <c r="H10" s="202" t="s">
        <v>119</v>
      </c>
      <c r="I10" s="203"/>
      <c r="J10" s="42">
        <f>VLOOKUP($A10&amp;J$41,決統データ!$A$3:$DE$365,$E10+19,FALSE)</f>
        <v>1349</v>
      </c>
      <c r="K10" s="42">
        <f>VLOOKUP($A10&amp;K$41,決統データ!$A$3:$DE$365,$E10+19,FALSE)</f>
        <v>4722</v>
      </c>
      <c r="L10" s="42">
        <f>VLOOKUP($A10&amp;L$41,決統データ!$A$3:$DE$365,$E10+19,FALSE)</f>
        <v>10978</v>
      </c>
      <c r="M10" s="279">
        <f t="shared" si="0"/>
        <v>17049</v>
      </c>
    </row>
    <row r="11" spans="1:13" ht="18.75" customHeight="1">
      <c r="A11" s="27" t="str">
        <f t="shared" si="1"/>
        <v>1745201</v>
      </c>
      <c r="B11" s="28" t="s">
        <v>202</v>
      </c>
      <c r="C11" s="29">
        <v>52</v>
      </c>
      <c r="D11" s="28" t="s">
        <v>782</v>
      </c>
      <c r="E11" s="199">
        <v>9</v>
      </c>
      <c r="F11" s="206"/>
      <c r="G11" s="797"/>
      <c r="H11" s="202" t="s">
        <v>118</v>
      </c>
      <c r="I11" s="203"/>
      <c r="J11" s="42">
        <f>VLOOKUP($A11&amp;J$41,決統データ!$A$3:$DE$365,$E11+19,FALSE)</f>
        <v>0</v>
      </c>
      <c r="K11" s="42">
        <f>VLOOKUP($A11&amp;K$41,決統データ!$A$3:$DE$365,$E11+19,FALSE)</f>
        <v>0</v>
      </c>
      <c r="L11" s="42">
        <f>VLOOKUP($A11&amp;L$41,決統データ!$A$3:$DE$365,$E11+19,FALSE)</f>
        <v>3704</v>
      </c>
      <c r="M11" s="279">
        <f t="shared" si="0"/>
        <v>3704</v>
      </c>
    </row>
    <row r="12" spans="1:13" ht="18.75" customHeight="1">
      <c r="A12" s="27" t="str">
        <f t="shared" si="1"/>
        <v>1745201</v>
      </c>
      <c r="B12" s="28" t="s">
        <v>202</v>
      </c>
      <c r="C12" s="29">
        <v>52</v>
      </c>
      <c r="D12" s="28" t="s">
        <v>782</v>
      </c>
      <c r="E12" s="199">
        <v>10</v>
      </c>
      <c r="F12" s="205"/>
      <c r="G12" s="797"/>
      <c r="H12" s="202" t="s">
        <v>117</v>
      </c>
      <c r="I12" s="203"/>
      <c r="J12" s="42">
        <f>VLOOKUP($A12&amp;J$41,決統データ!$A$3:$DE$365,$E12+19,FALSE)</f>
        <v>15910</v>
      </c>
      <c r="K12" s="42">
        <f>VLOOKUP($A12&amp;K$41,決統データ!$A$3:$DE$365,$E12+19,FALSE)</f>
        <v>66321</v>
      </c>
      <c r="L12" s="42">
        <f>VLOOKUP($A12&amp;L$41,決統データ!$A$3:$DE$365,$E12+19,FALSE)</f>
        <v>205965</v>
      </c>
      <c r="M12" s="279">
        <f t="shared" si="0"/>
        <v>288196</v>
      </c>
    </row>
    <row r="13" spans="1:13" ht="18.75" customHeight="1">
      <c r="A13" s="27" t="str">
        <f t="shared" si="1"/>
        <v>1745201</v>
      </c>
      <c r="B13" s="28" t="s">
        <v>202</v>
      </c>
      <c r="C13" s="29">
        <v>52</v>
      </c>
      <c r="D13" s="28" t="s">
        <v>782</v>
      </c>
      <c r="E13" s="199">
        <v>11</v>
      </c>
      <c r="F13" s="207"/>
      <c r="G13" s="797"/>
      <c r="H13" s="204" t="s">
        <v>116</v>
      </c>
      <c r="I13" s="204"/>
      <c r="J13" s="42">
        <f>VLOOKUP($A13&amp;J$41,決統データ!$A$3:$DE$365,$E13+19,FALSE)</f>
        <v>0</v>
      </c>
      <c r="K13" s="42">
        <f>VLOOKUP($A13&amp;K$41,決統データ!$A$3:$DE$365,$E13+19,FALSE)</f>
        <v>0</v>
      </c>
      <c r="L13" s="42">
        <f>VLOOKUP($A13&amp;L$41,決統データ!$A$3:$DE$365,$E13+19,FALSE)</f>
        <v>0</v>
      </c>
      <c r="M13" s="279">
        <f t="shared" si="0"/>
        <v>0</v>
      </c>
    </row>
    <row r="14" spans="1:13" ht="18.75" customHeight="1">
      <c r="A14" s="27" t="str">
        <f t="shared" si="1"/>
        <v>1745201</v>
      </c>
      <c r="B14" s="28" t="s">
        <v>202</v>
      </c>
      <c r="C14" s="29">
        <v>52</v>
      </c>
      <c r="D14" s="28" t="s">
        <v>782</v>
      </c>
      <c r="E14" s="199">
        <v>12</v>
      </c>
      <c r="F14" s="207"/>
      <c r="G14" s="797"/>
      <c r="H14" s="208" t="s">
        <v>80</v>
      </c>
      <c r="I14" s="208"/>
      <c r="J14" s="42">
        <f>VLOOKUP($A14&amp;J$41,決統データ!$A$3:$DE$365,$E14+19,FALSE)</f>
        <v>0</v>
      </c>
      <c r="K14" s="42">
        <f>VLOOKUP($A14&amp;K$41,決統データ!$A$3:$DE$365,$E14+19,FALSE)</f>
        <v>0</v>
      </c>
      <c r="L14" s="42">
        <f>VLOOKUP($A14&amp;L$41,決統データ!$A$3:$DE$365,$E14+19,FALSE)</f>
        <v>0</v>
      </c>
      <c r="M14" s="279">
        <f t="shared" si="0"/>
        <v>0</v>
      </c>
    </row>
    <row r="15" spans="1:13" ht="18.75" customHeight="1" outlineLevel="1">
      <c r="A15" s="27" t="str">
        <f t="shared" si="1"/>
        <v>1745201</v>
      </c>
      <c r="B15" s="28" t="s">
        <v>202</v>
      </c>
      <c r="C15" s="29">
        <v>52</v>
      </c>
      <c r="D15" s="28" t="s">
        <v>782</v>
      </c>
      <c r="E15" s="199">
        <v>13</v>
      </c>
      <c r="F15" s="207"/>
      <c r="G15" s="798"/>
      <c r="H15" s="208" t="s">
        <v>196</v>
      </c>
      <c r="I15" s="208"/>
      <c r="J15" s="42">
        <f>VLOOKUP($A15&amp;J$41,決統データ!$A$3:$DE$365,$E15+19,FALSE)</f>
        <v>0</v>
      </c>
      <c r="K15" s="42">
        <f>VLOOKUP($A15&amp;K$41,決統データ!$A$3:$DE$365,$E15+19,FALSE)</f>
        <v>0</v>
      </c>
      <c r="L15" s="42">
        <f>VLOOKUP($A15&amp;L$41,決統データ!$A$3:$DE$365,$E15+19,FALSE)</f>
        <v>0</v>
      </c>
      <c r="M15" s="279">
        <f t="shared" si="0"/>
        <v>0</v>
      </c>
    </row>
    <row r="16" spans="1:13" ht="18.75" customHeight="1">
      <c r="A16" s="27" t="str">
        <f t="shared" si="1"/>
        <v>1745201</v>
      </c>
      <c r="B16" s="28" t="s">
        <v>202</v>
      </c>
      <c r="C16" s="29">
        <v>52</v>
      </c>
      <c r="D16" s="28" t="s">
        <v>782</v>
      </c>
      <c r="E16" s="199">
        <v>15</v>
      </c>
      <c r="F16" s="799" t="s">
        <v>126</v>
      </c>
      <c r="G16" s="800"/>
      <c r="H16" s="800"/>
      <c r="I16" s="801"/>
      <c r="J16" s="42">
        <f>VLOOKUP($A16&amp;J$41,決統データ!$A$3:$DE$365,$E16+19,FALSE)</f>
        <v>22587</v>
      </c>
      <c r="K16" s="42">
        <f>VLOOKUP($A16&amp;K$41,決統データ!$A$3:$DE$365,$E16+19,FALSE)</f>
        <v>28849</v>
      </c>
      <c r="L16" s="42">
        <f>VLOOKUP($A16&amp;L$41,決統データ!$A$3:$DE$365,$E16+19,FALSE)</f>
        <v>78883</v>
      </c>
      <c r="M16" s="279">
        <f t="shared" si="0"/>
        <v>130319</v>
      </c>
    </row>
    <row r="17" spans="1:13" ht="18.75" customHeight="1">
      <c r="A17" s="27" t="str">
        <f t="shared" si="1"/>
        <v>1745201</v>
      </c>
      <c r="B17" s="28" t="s">
        <v>202</v>
      </c>
      <c r="C17" s="29">
        <v>52</v>
      </c>
      <c r="D17" s="28" t="s">
        <v>782</v>
      </c>
      <c r="E17" s="199">
        <v>16</v>
      </c>
      <c r="F17" s="201"/>
      <c r="G17" s="796" t="s">
        <v>195</v>
      </c>
      <c r="H17" s="211" t="s">
        <v>124</v>
      </c>
      <c r="I17" s="203"/>
      <c r="J17" s="42">
        <f>VLOOKUP($A17&amp;J$41,決統データ!$A$3:$DE$365,$E17+19,FALSE)</f>
        <v>0</v>
      </c>
      <c r="K17" s="42">
        <f>VLOOKUP($A17&amp;K$41,決統データ!$A$3:$DE$365,$E17+19,FALSE)</f>
        <v>0</v>
      </c>
      <c r="L17" s="42">
        <f>VLOOKUP($A17&amp;L$41,決統データ!$A$3:$DE$365,$E17+19,FALSE)</f>
        <v>0</v>
      </c>
      <c r="M17" s="279">
        <f t="shared" si="0"/>
        <v>0</v>
      </c>
    </row>
    <row r="18" spans="1:13" ht="18.75" customHeight="1">
      <c r="A18" s="27" t="str">
        <f t="shared" si="1"/>
        <v>1745201</v>
      </c>
      <c r="B18" s="28" t="s">
        <v>202</v>
      </c>
      <c r="C18" s="29">
        <v>52</v>
      </c>
      <c r="D18" s="28" t="s">
        <v>782</v>
      </c>
      <c r="E18" s="199">
        <v>17</v>
      </c>
      <c r="F18" s="201"/>
      <c r="G18" s="797"/>
      <c r="H18" s="203" t="s">
        <v>123</v>
      </c>
      <c r="I18" s="204"/>
      <c r="J18" s="42">
        <f>VLOOKUP($A18&amp;J$41,決統データ!$A$3:$DE$365,$E18+19,FALSE)</f>
        <v>0</v>
      </c>
      <c r="K18" s="42">
        <f>VLOOKUP($A18&amp;K$41,決統データ!$A$3:$DE$365,$E18+19,FALSE)</f>
        <v>0</v>
      </c>
      <c r="L18" s="42">
        <f>VLOOKUP($A18&amp;L$41,決統データ!$A$3:$DE$365,$E18+19,FALSE)</f>
        <v>0</v>
      </c>
      <c r="M18" s="279">
        <f t="shared" si="0"/>
        <v>0</v>
      </c>
    </row>
    <row r="19" spans="1:13" ht="18.75" customHeight="1">
      <c r="A19" s="27" t="str">
        <f t="shared" si="1"/>
        <v>1745201</v>
      </c>
      <c r="B19" s="28" t="s">
        <v>202</v>
      </c>
      <c r="C19" s="29">
        <v>52</v>
      </c>
      <c r="D19" s="28" t="s">
        <v>782</v>
      </c>
      <c r="E19" s="199">
        <v>18</v>
      </c>
      <c r="F19" s="201"/>
      <c r="G19" s="797"/>
      <c r="H19" s="211" t="s">
        <v>122</v>
      </c>
      <c r="I19" s="203"/>
      <c r="J19" s="42">
        <f>VLOOKUP($A19&amp;J$41,決統データ!$A$3:$DE$365,$E19+19,FALSE)</f>
        <v>0</v>
      </c>
      <c r="K19" s="42">
        <f>VLOOKUP($A19&amp;K$41,決統データ!$A$3:$DE$365,$E19+19,FALSE)</f>
        <v>0</v>
      </c>
      <c r="L19" s="42">
        <f>VLOOKUP($A19&amp;L$41,決統データ!$A$3:$DE$365,$E19+19,FALSE)</f>
        <v>2988</v>
      </c>
      <c r="M19" s="279">
        <f t="shared" si="0"/>
        <v>2988</v>
      </c>
    </row>
    <row r="20" spans="1:13" ht="18.75" customHeight="1">
      <c r="A20" s="27" t="str">
        <f t="shared" si="1"/>
        <v>1745201</v>
      </c>
      <c r="B20" s="28" t="s">
        <v>202</v>
      </c>
      <c r="C20" s="29">
        <v>52</v>
      </c>
      <c r="D20" s="28" t="s">
        <v>782</v>
      </c>
      <c r="E20" s="199">
        <v>19</v>
      </c>
      <c r="F20" s="205"/>
      <c r="G20" s="797"/>
      <c r="H20" s="211" t="s">
        <v>121</v>
      </c>
      <c r="I20" s="203"/>
      <c r="J20" s="42">
        <f>VLOOKUP($A20&amp;J$41,決統データ!$A$3:$DE$365,$E20+19,FALSE)</f>
        <v>167</v>
      </c>
      <c r="K20" s="42">
        <f>VLOOKUP($A20&amp;K$41,決統データ!$A$3:$DE$365,$E20+19,FALSE)</f>
        <v>1256</v>
      </c>
      <c r="L20" s="42">
        <f>VLOOKUP($A20&amp;L$41,決統データ!$A$3:$DE$365,$E20+19,FALSE)</f>
        <v>2253</v>
      </c>
      <c r="M20" s="279">
        <f t="shared" si="0"/>
        <v>3676</v>
      </c>
    </row>
    <row r="21" spans="1:13" ht="18.75" customHeight="1">
      <c r="A21" s="27" t="str">
        <f t="shared" si="1"/>
        <v>1745201</v>
      </c>
      <c r="B21" s="28" t="s">
        <v>202</v>
      </c>
      <c r="C21" s="29">
        <v>52</v>
      </c>
      <c r="D21" s="28" t="s">
        <v>782</v>
      </c>
      <c r="E21" s="199">
        <v>20</v>
      </c>
      <c r="F21" s="206"/>
      <c r="G21" s="797"/>
      <c r="H21" s="211" t="s">
        <v>120</v>
      </c>
      <c r="I21" s="203"/>
      <c r="J21" s="42">
        <f>VLOOKUP($A21&amp;J$41,決統データ!$A$3:$DE$365,$E21+19,FALSE)</f>
        <v>0</v>
      </c>
      <c r="K21" s="42">
        <f>VLOOKUP($A21&amp;K$41,決統データ!$A$3:$DE$365,$E21+19,FALSE)</f>
        <v>0</v>
      </c>
      <c r="L21" s="42">
        <f>VLOOKUP($A21&amp;L$41,決統データ!$A$3:$DE$365,$E21+19,FALSE)</f>
        <v>0</v>
      </c>
      <c r="M21" s="279">
        <f t="shared" si="0"/>
        <v>0</v>
      </c>
    </row>
    <row r="22" spans="1:13" ht="18.75" customHeight="1">
      <c r="A22" s="27" t="str">
        <f t="shared" si="1"/>
        <v>1745201</v>
      </c>
      <c r="B22" s="28" t="s">
        <v>202</v>
      </c>
      <c r="C22" s="29">
        <v>52</v>
      </c>
      <c r="D22" s="28" t="s">
        <v>782</v>
      </c>
      <c r="E22" s="199">
        <v>21</v>
      </c>
      <c r="F22" s="206"/>
      <c r="G22" s="797"/>
      <c r="H22" s="211" t="s">
        <v>119</v>
      </c>
      <c r="I22" s="203"/>
      <c r="J22" s="42">
        <f>VLOOKUP($A22&amp;J$41,決統データ!$A$3:$DE$365,$E22+19,FALSE)</f>
        <v>186</v>
      </c>
      <c r="K22" s="42">
        <f>VLOOKUP($A22&amp;K$41,決統データ!$A$3:$DE$365,$E22+19,FALSE)</f>
        <v>419</v>
      </c>
      <c r="L22" s="42">
        <f>VLOOKUP($A22&amp;L$41,決統データ!$A$3:$DE$365,$E22+19,FALSE)</f>
        <v>393</v>
      </c>
      <c r="M22" s="279">
        <f t="shared" si="0"/>
        <v>998</v>
      </c>
    </row>
    <row r="23" spans="1:13" ht="18.75" customHeight="1">
      <c r="A23" s="27" t="str">
        <f t="shared" si="1"/>
        <v>1745201</v>
      </c>
      <c r="B23" s="28" t="s">
        <v>202</v>
      </c>
      <c r="C23" s="29">
        <v>52</v>
      </c>
      <c r="D23" s="28" t="s">
        <v>782</v>
      </c>
      <c r="E23" s="199">
        <v>22</v>
      </c>
      <c r="F23" s="206"/>
      <c r="G23" s="797"/>
      <c r="H23" s="211" t="s">
        <v>118</v>
      </c>
      <c r="I23" s="203"/>
      <c r="J23" s="42">
        <f>VLOOKUP($A23&amp;J$41,決統データ!$A$3:$DE$365,$E23+19,FALSE)</f>
        <v>0</v>
      </c>
      <c r="K23" s="42">
        <f>VLOOKUP($A23&amp;K$41,決統データ!$A$3:$DE$365,$E23+19,FALSE)</f>
        <v>0</v>
      </c>
      <c r="L23" s="42">
        <f>VLOOKUP($A23&amp;L$41,決統データ!$A$3:$DE$365,$E23+19,FALSE)</f>
        <v>160</v>
      </c>
      <c r="M23" s="279">
        <f t="shared" si="0"/>
        <v>160</v>
      </c>
    </row>
    <row r="24" spans="1:13" ht="18.75" customHeight="1">
      <c r="A24" s="27" t="str">
        <f t="shared" si="1"/>
        <v>1745201</v>
      </c>
      <c r="B24" s="28" t="s">
        <v>202</v>
      </c>
      <c r="C24" s="29">
        <v>52</v>
      </c>
      <c r="D24" s="28" t="s">
        <v>782</v>
      </c>
      <c r="E24" s="199">
        <v>23</v>
      </c>
      <c r="F24" s="205"/>
      <c r="G24" s="797"/>
      <c r="H24" s="211" t="s">
        <v>117</v>
      </c>
      <c r="I24" s="203"/>
      <c r="J24" s="42">
        <f>VLOOKUP($A24&amp;J$41,決統データ!$A$3:$DE$365,$E24+19,FALSE)</f>
        <v>1484</v>
      </c>
      <c r="K24" s="42">
        <f>VLOOKUP($A24&amp;K$41,決統データ!$A$3:$DE$365,$E24+19,FALSE)</f>
        <v>4960</v>
      </c>
      <c r="L24" s="42">
        <f>VLOOKUP($A24&amp;L$41,決統データ!$A$3:$DE$365,$E24+19,FALSE)</f>
        <v>3306</v>
      </c>
      <c r="M24" s="279">
        <f t="shared" si="0"/>
        <v>9750</v>
      </c>
    </row>
    <row r="25" spans="1:13" ht="18.75" customHeight="1">
      <c r="A25" s="27" t="str">
        <f t="shared" si="1"/>
        <v>1745201</v>
      </c>
      <c r="B25" s="28" t="s">
        <v>202</v>
      </c>
      <c r="C25" s="29">
        <v>52</v>
      </c>
      <c r="D25" s="28" t="s">
        <v>782</v>
      </c>
      <c r="E25" s="199">
        <v>24</v>
      </c>
      <c r="F25" s="206"/>
      <c r="G25" s="797"/>
      <c r="H25" s="203" t="s">
        <v>116</v>
      </c>
      <c r="I25" s="204"/>
      <c r="J25" s="42">
        <f>VLOOKUP($A25&amp;J$41,決統データ!$A$3:$DE$365,$E25+19,FALSE)</f>
        <v>0</v>
      </c>
      <c r="K25" s="42">
        <f>VLOOKUP($A25&amp;K$41,決統データ!$A$3:$DE$365,$E25+19,FALSE)</f>
        <v>0</v>
      </c>
      <c r="L25" s="42">
        <f>VLOOKUP($A25&amp;L$41,決統データ!$A$3:$DE$365,$E25+19,FALSE)</f>
        <v>0</v>
      </c>
      <c r="M25" s="279">
        <f t="shared" si="0"/>
        <v>0</v>
      </c>
    </row>
    <row r="26" spans="1:13" ht="18.75" customHeight="1">
      <c r="A26" s="27" t="str">
        <f t="shared" si="1"/>
        <v>1745201</v>
      </c>
      <c r="B26" s="28" t="s">
        <v>202</v>
      </c>
      <c r="C26" s="29">
        <v>52</v>
      </c>
      <c r="D26" s="28" t="s">
        <v>782</v>
      </c>
      <c r="E26" s="199">
        <v>25</v>
      </c>
      <c r="F26" s="207"/>
      <c r="G26" s="798"/>
      <c r="H26" s="208" t="s">
        <v>80</v>
      </c>
      <c r="I26" s="208"/>
      <c r="J26" s="42">
        <f>VLOOKUP($A26&amp;J$41,決統データ!$A$3:$DE$365,$E26+19,FALSE)</f>
        <v>0</v>
      </c>
      <c r="K26" s="42">
        <f>VLOOKUP($A26&amp;K$41,決統データ!$A$3:$DE$365,$E26+19,FALSE)</f>
        <v>0</v>
      </c>
      <c r="L26" s="42">
        <f>VLOOKUP($A26&amp;L$41,決統データ!$A$3:$DE$365,$E26+19,FALSE)</f>
        <v>0</v>
      </c>
      <c r="M26" s="279">
        <f t="shared" si="0"/>
        <v>0</v>
      </c>
    </row>
    <row r="27" spans="1:13" ht="18.75" customHeight="1">
      <c r="A27" s="27" t="str">
        <f t="shared" si="1"/>
        <v>1745201</v>
      </c>
      <c r="B27" s="28" t="s">
        <v>202</v>
      </c>
      <c r="C27" s="29">
        <v>52</v>
      </c>
      <c r="D27" s="28" t="s">
        <v>782</v>
      </c>
      <c r="E27" s="199">
        <v>33</v>
      </c>
      <c r="F27" s="884" t="s">
        <v>115</v>
      </c>
      <c r="G27" s="884" t="s">
        <v>114</v>
      </c>
      <c r="H27" s="794" t="s">
        <v>113</v>
      </c>
      <c r="I27" s="887"/>
      <c r="J27" s="42">
        <f>VLOOKUP($A27&amp;J$41,決統データ!$A$3:$DE$365,$E27+19,FALSE)</f>
        <v>131487</v>
      </c>
      <c r="K27" s="42">
        <f>VLOOKUP($A27&amp;K$41,決統データ!$A$3:$DE$365,$E27+19,FALSE)</f>
        <v>233928</v>
      </c>
      <c r="L27" s="42">
        <f>VLOOKUP($A27&amp;L$41,決統データ!$A$3:$DE$365,$E27+19,FALSE)</f>
        <v>581486</v>
      </c>
      <c r="M27" s="279">
        <f t="shared" si="0"/>
        <v>946901</v>
      </c>
    </row>
    <row r="28" spans="1:13" ht="18.75" customHeight="1">
      <c r="A28" s="27" t="str">
        <f t="shared" si="1"/>
        <v>1745201</v>
      </c>
      <c r="B28" s="28" t="s">
        <v>202</v>
      </c>
      <c r="C28" s="29">
        <v>52</v>
      </c>
      <c r="D28" s="28" t="s">
        <v>782</v>
      </c>
      <c r="E28" s="199">
        <v>34</v>
      </c>
      <c r="F28" s="885"/>
      <c r="G28" s="885"/>
      <c r="H28" s="884" t="s">
        <v>195</v>
      </c>
      <c r="I28" s="203" t="s">
        <v>112</v>
      </c>
      <c r="J28" s="42">
        <f>VLOOKUP($A28&amp;J$41,決統データ!$A$3:$DE$365,$E28+19,FALSE)</f>
        <v>1214</v>
      </c>
      <c r="K28" s="42">
        <f>VLOOKUP($A28&amp;K$41,決統データ!$A$3:$DE$365,$E28+19,FALSE)</f>
        <v>11062</v>
      </c>
      <c r="L28" s="42">
        <f>VLOOKUP($A28&amp;L$41,決統データ!$A$3:$DE$365,$E28+19,FALSE)</f>
        <v>6901</v>
      </c>
      <c r="M28" s="279">
        <f t="shared" si="0"/>
        <v>19177</v>
      </c>
    </row>
    <row r="29" spans="1:13" ht="18.75" customHeight="1">
      <c r="A29" s="27" t="str">
        <f t="shared" si="1"/>
        <v>1745201</v>
      </c>
      <c r="B29" s="28" t="s">
        <v>202</v>
      </c>
      <c r="C29" s="29">
        <v>52</v>
      </c>
      <c r="D29" s="28" t="s">
        <v>782</v>
      </c>
      <c r="E29" s="199">
        <v>35</v>
      </c>
      <c r="F29" s="885"/>
      <c r="G29" s="885"/>
      <c r="H29" s="885"/>
      <c r="I29" s="203" t="s">
        <v>105</v>
      </c>
      <c r="J29" s="42">
        <f>VLOOKUP($A29&amp;J$41,決統データ!$A$3:$DE$365,$E29+19,FALSE)</f>
        <v>50800</v>
      </c>
      <c r="K29" s="42">
        <f>VLOOKUP($A29&amp;K$41,決統データ!$A$3:$DE$365,$E29+19,FALSE)</f>
        <v>55400</v>
      </c>
      <c r="L29" s="42">
        <f>VLOOKUP($A29&amp;L$41,決統データ!$A$3:$DE$365,$E29+19,FALSE)</f>
        <v>121000</v>
      </c>
      <c r="M29" s="279">
        <f t="shared" si="0"/>
        <v>227200</v>
      </c>
    </row>
    <row r="30" spans="1:13" ht="18.75" customHeight="1">
      <c r="A30" s="27" t="str">
        <f t="shared" si="1"/>
        <v>1745201</v>
      </c>
      <c r="B30" s="28" t="s">
        <v>202</v>
      </c>
      <c r="C30" s="29">
        <v>52</v>
      </c>
      <c r="D30" s="28" t="s">
        <v>782</v>
      </c>
      <c r="E30" s="199">
        <v>37</v>
      </c>
      <c r="F30" s="885"/>
      <c r="G30" s="885"/>
      <c r="H30" s="885"/>
      <c r="I30" s="203" t="s">
        <v>111</v>
      </c>
      <c r="J30" s="42">
        <f>VLOOKUP($A30&amp;J$41,決統データ!$A$3:$DE$365,$E30+19,FALSE)</f>
        <v>0</v>
      </c>
      <c r="K30" s="42">
        <f>VLOOKUP($A30&amp;K$41,決統データ!$A$3:$DE$365,$E30+19,FALSE)</f>
        <v>0</v>
      </c>
      <c r="L30" s="42">
        <f>VLOOKUP($A30&amp;L$41,決統データ!$A$3:$DE$365,$E30+19,FALSE)</f>
        <v>0</v>
      </c>
      <c r="M30" s="279">
        <f t="shared" si="0"/>
        <v>0</v>
      </c>
    </row>
    <row r="31" spans="1:13" ht="18.75" customHeight="1">
      <c r="A31" s="27" t="str">
        <f t="shared" si="1"/>
        <v>1745201</v>
      </c>
      <c r="B31" s="28" t="s">
        <v>202</v>
      </c>
      <c r="C31" s="29">
        <v>52</v>
      </c>
      <c r="D31" s="28" t="s">
        <v>782</v>
      </c>
      <c r="E31" s="199">
        <v>38</v>
      </c>
      <c r="F31" s="885"/>
      <c r="G31" s="885"/>
      <c r="H31" s="885"/>
      <c r="I31" s="203" t="s">
        <v>110</v>
      </c>
      <c r="J31" s="42">
        <f>VLOOKUP($A31&amp;J$41,決統データ!$A$3:$DE$365,$E31+19,FALSE)</f>
        <v>1349</v>
      </c>
      <c r="K31" s="42">
        <f>VLOOKUP($A31&amp;K$41,決統データ!$A$3:$DE$365,$E31+19,FALSE)</f>
        <v>4722</v>
      </c>
      <c r="L31" s="42">
        <f>VLOOKUP($A31&amp;L$41,決統データ!$A$3:$DE$365,$E31+19,FALSE)</f>
        <v>10978</v>
      </c>
      <c r="M31" s="279">
        <f t="shared" si="0"/>
        <v>17049</v>
      </c>
    </row>
    <row r="32" spans="1:13" ht="18.75" customHeight="1">
      <c r="A32" s="27" t="str">
        <f t="shared" si="1"/>
        <v>1745201</v>
      </c>
      <c r="B32" s="28" t="s">
        <v>202</v>
      </c>
      <c r="C32" s="29">
        <v>52</v>
      </c>
      <c r="D32" s="28" t="s">
        <v>782</v>
      </c>
      <c r="E32" s="199">
        <v>39</v>
      </c>
      <c r="F32" s="885"/>
      <c r="G32" s="885"/>
      <c r="H32" s="886"/>
      <c r="I32" s="64" t="s">
        <v>109</v>
      </c>
      <c r="J32" s="42">
        <f>VLOOKUP($A32&amp;J$41,決統データ!$A$3:$DE$365,$E32+19,FALSE)</f>
        <v>0</v>
      </c>
      <c r="K32" s="42">
        <f>VLOOKUP($A32&amp;K$41,決統データ!$A$3:$DE$365,$E32+19,FALSE)</f>
        <v>0</v>
      </c>
      <c r="L32" s="42">
        <f>VLOOKUP($A32&amp;L$41,決統データ!$A$3:$DE$365,$E32+19,FALSE)</f>
        <v>0</v>
      </c>
      <c r="M32" s="279">
        <f t="shared" si="0"/>
        <v>0</v>
      </c>
    </row>
    <row r="33" spans="1:13" ht="18.75" customHeight="1">
      <c r="A33" s="27" t="str">
        <f t="shared" si="1"/>
        <v>1745201</v>
      </c>
      <c r="B33" s="28" t="s">
        <v>202</v>
      </c>
      <c r="C33" s="29">
        <v>52</v>
      </c>
      <c r="D33" s="28" t="s">
        <v>782</v>
      </c>
      <c r="E33" s="199">
        <v>41</v>
      </c>
      <c r="F33" s="885"/>
      <c r="G33" s="885"/>
      <c r="H33" s="795" t="s">
        <v>108</v>
      </c>
      <c r="I33" s="888"/>
      <c r="J33" s="42">
        <f>VLOOKUP($A33&amp;J$41,決統データ!$A$3:$DE$365,$E33+19,FALSE)</f>
        <v>22587</v>
      </c>
      <c r="K33" s="42">
        <f>VLOOKUP($A33&amp;K$41,決統データ!$A$3:$DE$365,$E33+19,FALSE)</f>
        <v>28849</v>
      </c>
      <c r="L33" s="42">
        <f>VLOOKUP($A33&amp;L$41,決統データ!$A$3:$DE$365,$E33+19,FALSE)</f>
        <v>78883</v>
      </c>
      <c r="M33" s="279">
        <f t="shared" si="0"/>
        <v>130319</v>
      </c>
    </row>
    <row r="34" spans="1:13" ht="18.75" customHeight="1">
      <c r="A34" s="27" t="str">
        <f t="shared" si="1"/>
        <v>1745201</v>
      </c>
      <c r="B34" s="28" t="s">
        <v>202</v>
      </c>
      <c r="C34" s="29">
        <v>52</v>
      </c>
      <c r="D34" s="28" t="s">
        <v>782</v>
      </c>
      <c r="E34" s="199">
        <v>42</v>
      </c>
      <c r="F34" s="885"/>
      <c r="G34" s="885"/>
      <c r="H34" s="604" t="s">
        <v>195</v>
      </c>
      <c r="I34" s="64" t="s">
        <v>106</v>
      </c>
      <c r="J34" s="42">
        <f>VLOOKUP($A34&amp;J$41,決統データ!$A$3:$DE$365,$E34+19,FALSE)</f>
        <v>167</v>
      </c>
      <c r="K34" s="42">
        <f>VLOOKUP($A34&amp;K$41,決統データ!$A$3:$DE$365,$E34+19,FALSE)</f>
        <v>1256</v>
      </c>
      <c r="L34" s="42">
        <f>VLOOKUP($A34&amp;L$41,決統データ!$A$3:$DE$365,$E34+19,FALSE)</f>
        <v>2253</v>
      </c>
      <c r="M34" s="279">
        <f t="shared" si="0"/>
        <v>3676</v>
      </c>
    </row>
    <row r="35" spans="1:13" ht="18.75" customHeight="1">
      <c r="A35" s="27" t="str">
        <f t="shared" si="1"/>
        <v>1745201</v>
      </c>
      <c r="B35" s="28" t="s">
        <v>202</v>
      </c>
      <c r="C35" s="29">
        <v>52</v>
      </c>
      <c r="D35" s="28" t="s">
        <v>782</v>
      </c>
      <c r="E35" s="199">
        <v>43</v>
      </c>
      <c r="F35" s="885"/>
      <c r="G35" s="885"/>
      <c r="H35" s="605"/>
      <c r="I35" s="64" t="s">
        <v>105</v>
      </c>
      <c r="J35" s="42">
        <f>VLOOKUP($A35&amp;J$41,決統データ!$A$3:$DE$365,$E35+19,FALSE)</f>
        <v>0</v>
      </c>
      <c r="K35" s="42">
        <f>VLOOKUP($A35&amp;K$41,決統データ!$A$3:$DE$365,$E35+19,FALSE)</f>
        <v>0</v>
      </c>
      <c r="L35" s="42">
        <f>VLOOKUP($A35&amp;L$41,決統データ!$A$3:$DE$365,$E35+19,FALSE)</f>
        <v>28100</v>
      </c>
      <c r="M35" s="279">
        <f t="shared" si="0"/>
        <v>28100</v>
      </c>
    </row>
    <row r="36" spans="1:13" ht="18.75" customHeight="1">
      <c r="A36" s="27" t="str">
        <f t="shared" si="1"/>
        <v>1745201</v>
      </c>
      <c r="B36" s="28" t="s">
        <v>202</v>
      </c>
      <c r="C36" s="29">
        <v>52</v>
      </c>
      <c r="D36" s="28" t="s">
        <v>782</v>
      </c>
      <c r="E36" s="199">
        <v>45</v>
      </c>
      <c r="F36" s="886"/>
      <c r="G36" s="886"/>
      <c r="H36" s="606"/>
      <c r="I36" s="64" t="s">
        <v>104</v>
      </c>
      <c r="J36" s="42">
        <f>VLOOKUP($A36&amp;J$41,決統データ!$A$3:$DE$365,$E36+19,FALSE)</f>
        <v>186</v>
      </c>
      <c r="K36" s="42">
        <f>VLOOKUP($A36&amp;K$41,決統データ!$A$3:$DE$365,$E36+19,FALSE)</f>
        <v>419</v>
      </c>
      <c r="L36" s="42">
        <f>VLOOKUP($A36&amp;L$41,決統データ!$A$3:$DE$365,$E36+19,FALSE)</f>
        <v>393</v>
      </c>
      <c r="M36" s="279">
        <f t="shared" si="0"/>
        <v>998</v>
      </c>
    </row>
    <row r="41" spans="1:13">
      <c r="J41" s="229" t="str">
        <f t="shared" ref="J41:L41" si="2">+J42&amp;J44</f>
        <v>263656000</v>
      </c>
      <c r="K41" s="229" t="str">
        <f t="shared" si="2"/>
        <v>264075000</v>
      </c>
      <c r="L41" s="229" t="str">
        <f t="shared" si="2"/>
        <v>264652000</v>
      </c>
    </row>
    <row r="42" spans="1:13">
      <c r="J42" s="229" t="s">
        <v>589</v>
      </c>
      <c r="K42" s="229" t="s">
        <v>591</v>
      </c>
      <c r="L42" s="229" t="s">
        <v>594</v>
      </c>
    </row>
    <row r="43" spans="1:13">
      <c r="J43" s="229" t="s">
        <v>476</v>
      </c>
      <c r="K43" s="229" t="s">
        <v>592</v>
      </c>
      <c r="L43" s="229" t="s">
        <v>595</v>
      </c>
    </row>
    <row r="44" spans="1:13">
      <c r="J44" s="229" t="s">
        <v>562</v>
      </c>
      <c r="K44" s="229" t="s">
        <v>562</v>
      </c>
      <c r="L44" s="229" t="s">
        <v>562</v>
      </c>
    </row>
  </sheetData>
  <customSheetViews>
    <customSheetView guid="{247A5D4D-80F1-4466-92F7-7A3BC78E450F}" showPageBreaks="1" printArea="1" topLeftCell="A7">
      <selection activeCell="C43" sqref="C43"/>
      <pageMargins left="1.1811023622047245" right="0.78740157480314965" top="0.78740157480314965" bottom="0.78740157480314965" header="0.51181102362204722" footer="0.51181102362204722"/>
      <pageSetup paperSize="9" scale="61" orientation="landscape" blackAndWhite="1" horizontalDpi="300" verticalDpi="300"/>
      <headerFooter alignWithMargins="0"/>
    </customSheetView>
  </customSheetViews>
  <mergeCells count="11">
    <mergeCell ref="H34:H36"/>
    <mergeCell ref="G17:G26"/>
    <mergeCell ref="F2:I2"/>
    <mergeCell ref="F3:I3"/>
    <mergeCell ref="F16:I16"/>
    <mergeCell ref="G4:G15"/>
    <mergeCell ref="F27:F36"/>
    <mergeCell ref="G27:G36"/>
    <mergeCell ref="H27:I27"/>
    <mergeCell ref="H28:H32"/>
    <mergeCell ref="H33:I33"/>
  </mergeCells>
  <phoneticPr fontId="3"/>
  <pageMargins left="1.1811023622047245" right="0.78740157480314965" top="0.78740157480314965" bottom="0.78740157480314965" header="0.51181102362204722" footer="0.51181102362204722"/>
  <pageSetup paperSize="9" scale="61" orientation="landscape" blackAndWhite="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A1:L91"/>
  <sheetViews>
    <sheetView view="pageBreakPreview" topLeftCell="F1" zoomScaleNormal="100" zoomScaleSheetLayoutView="100" workbookViewId="0">
      <pane ySplit="3" topLeftCell="A4" activePane="bottomLeft" state="frozen"/>
      <selection pane="bottomLeft"/>
    </sheetView>
  </sheetViews>
  <sheetFormatPr defaultColWidth="9" defaultRowHeight="14.4"/>
  <cols>
    <col min="1" max="1" width="9.69921875" style="1" customWidth="1"/>
    <col min="2" max="2" width="4.296875" style="1" customWidth="1"/>
    <col min="3" max="4" width="3.296875" style="1" customWidth="1"/>
    <col min="5" max="5" width="6.296875" style="24" customWidth="1"/>
    <col min="6" max="6" width="4.09765625" style="1" customWidth="1"/>
    <col min="7" max="7" width="9.19921875" style="1" customWidth="1"/>
    <col min="8" max="8" width="29" style="1" customWidth="1"/>
    <col min="9" max="9" width="11.59765625" style="1" customWidth="1"/>
    <col min="10" max="11" width="11.09765625" style="1" customWidth="1"/>
    <col min="12" max="12" width="11.69921875" style="152" bestFit="1" customWidth="1"/>
    <col min="13" max="16384" width="9" style="1"/>
  </cols>
  <sheetData>
    <row r="1" spans="1:12" ht="19.2">
      <c r="F1" s="8" t="s">
        <v>216</v>
      </c>
    </row>
    <row r="2" spans="1:12">
      <c r="F2" s="1" t="s">
        <v>1291</v>
      </c>
      <c r="L2" s="255"/>
    </row>
    <row r="3" spans="1:12" ht="28.2" customHeight="1">
      <c r="A3" s="26"/>
      <c r="B3" s="67" t="s">
        <v>778</v>
      </c>
      <c r="C3" s="26" t="s">
        <v>779</v>
      </c>
      <c r="D3" s="26" t="s">
        <v>780</v>
      </c>
      <c r="E3" s="30" t="s">
        <v>781</v>
      </c>
      <c r="F3" s="618"/>
      <c r="G3" s="619"/>
      <c r="H3" s="620"/>
      <c r="I3" s="11" t="s">
        <v>469</v>
      </c>
      <c r="J3" s="11" t="s">
        <v>197</v>
      </c>
      <c r="K3" s="11" t="s">
        <v>598</v>
      </c>
      <c r="L3" s="165" t="s">
        <v>605</v>
      </c>
    </row>
    <row r="4" spans="1:12" s="3" customFormat="1">
      <c r="A4" s="27" t="str">
        <f>+B4&amp;C4&amp;D4</f>
        <v>1751001</v>
      </c>
      <c r="B4" s="28" t="s">
        <v>238</v>
      </c>
      <c r="C4" s="29">
        <v>10</v>
      </c>
      <c r="D4" s="28" t="s">
        <v>782</v>
      </c>
      <c r="E4" s="24">
        <v>1</v>
      </c>
      <c r="F4" s="236" t="s">
        <v>1286</v>
      </c>
      <c r="G4" s="236"/>
      <c r="H4" s="237"/>
      <c r="I4" s="35">
        <f>VLOOKUP($A4&amp;I$89,決統データ!$A$2:$DE$365,$E4+19,FALSE)</f>
        <v>3550218</v>
      </c>
      <c r="J4" s="35">
        <f>VLOOKUP($A4&amp;J$89,決統データ!$A$3:$DE$365,$E4+19,FALSE)</f>
        <v>3571125</v>
      </c>
      <c r="K4" s="35">
        <f>VLOOKUP($A4&amp;K$89,決統データ!$A$3:$DE$365,$E4+19,FALSE)</f>
        <v>4120609</v>
      </c>
      <c r="L4" s="348"/>
    </row>
    <row r="5" spans="1:12" s="3" customFormat="1">
      <c r="A5" s="27" t="str">
        <f>+B5&amp;C5&amp;D5</f>
        <v>1751001</v>
      </c>
      <c r="B5" s="28" t="s">
        <v>238</v>
      </c>
      <c r="C5" s="29">
        <v>10</v>
      </c>
      <c r="D5" s="28" t="s">
        <v>782</v>
      </c>
      <c r="E5" s="24">
        <v>2</v>
      </c>
      <c r="F5" s="236" t="s">
        <v>1285</v>
      </c>
      <c r="G5" s="236"/>
      <c r="H5" s="237"/>
      <c r="I5" s="35">
        <f>VLOOKUP($A5&amp;I$89,決統データ!$A$2:$DE$365,$E5+19,FALSE)</f>
        <v>3580601</v>
      </c>
      <c r="J5" s="35">
        <f>VLOOKUP($A5&amp;J$89,決統データ!$A$3:$DE$365,$E5+19,FALSE)</f>
        <v>3611201</v>
      </c>
      <c r="K5" s="35">
        <f>VLOOKUP($A5&amp;K$89,決統データ!$A$3:$DE$365,$E5+19,FALSE)</f>
        <v>4150331</v>
      </c>
      <c r="L5" s="348"/>
    </row>
    <row r="6" spans="1:12" s="3" customFormat="1">
      <c r="A6" s="27" t="str">
        <f>+B6&amp;C6&amp;D6</f>
        <v>1751001</v>
      </c>
      <c r="B6" s="28" t="s">
        <v>238</v>
      </c>
      <c r="C6" s="29">
        <v>10</v>
      </c>
      <c r="D6" s="28" t="s">
        <v>782</v>
      </c>
      <c r="E6" s="193" t="s">
        <v>201</v>
      </c>
      <c r="F6" s="236" t="s">
        <v>1284</v>
      </c>
      <c r="G6" s="173"/>
      <c r="H6" s="174"/>
      <c r="I6" s="35">
        <f>VLOOKUP($A6&amp;I$89,決統データ!$A$2:$DE$365,$E6+19,FALSE)</f>
        <v>3610401</v>
      </c>
      <c r="J6" s="35">
        <f>VLOOKUP($A6&amp;J$89,決統データ!$A$3:$DE$365,$E6+19,FALSE)</f>
        <v>3610401</v>
      </c>
      <c r="K6" s="35">
        <f>VLOOKUP($A6&amp;K$89,決統データ!$A$3:$DE$365,$E6+19,FALSE)</f>
        <v>4110401</v>
      </c>
      <c r="L6" s="348"/>
    </row>
    <row r="7" spans="1:12">
      <c r="A7" s="27" t="str">
        <f t="shared" ref="A7:A18" si="0">+B7&amp;C7&amp;D7</f>
        <v>1751001</v>
      </c>
      <c r="B7" s="28" t="s">
        <v>238</v>
      </c>
      <c r="C7" s="29">
        <v>10</v>
      </c>
      <c r="D7" s="28" t="s">
        <v>782</v>
      </c>
      <c r="E7" s="24">
        <v>4</v>
      </c>
      <c r="F7" s="175" t="s">
        <v>1283</v>
      </c>
      <c r="G7" s="238"/>
      <c r="H7" s="238"/>
      <c r="I7" s="35">
        <f>VLOOKUP($A7&amp;I$89,決統データ!$A$2:$DE$365,$E7+19,FALSE)</f>
        <v>22</v>
      </c>
      <c r="J7" s="35">
        <f>VLOOKUP($A7&amp;J$89,決統データ!$A$3:$DE$365,$E7+19,FALSE)</f>
        <v>5</v>
      </c>
      <c r="K7" s="35">
        <f>VLOOKUP($A7&amp;K$89,決統データ!$A$3:$DE$365,$E7+19,FALSE)</f>
        <v>3</v>
      </c>
      <c r="L7" s="348">
        <f t="shared" ref="L7:L18" si="1">SUM(I7:K7)</f>
        <v>30</v>
      </c>
    </row>
    <row r="8" spans="1:12" ht="14.25" customHeight="1">
      <c r="A8" s="27" t="str">
        <f t="shared" si="0"/>
        <v>1751001</v>
      </c>
      <c r="B8" s="28" t="s">
        <v>238</v>
      </c>
      <c r="C8" s="29">
        <v>10</v>
      </c>
      <c r="D8" s="28" t="s">
        <v>782</v>
      </c>
      <c r="E8" s="24">
        <v>7</v>
      </c>
      <c r="F8" s="621" t="s">
        <v>1282</v>
      </c>
      <c r="G8" s="701" t="s">
        <v>1281</v>
      </c>
      <c r="H8" s="703"/>
      <c r="I8" s="35">
        <f>VLOOKUP($A8&amp;I$89,決統データ!$A$2:$DE$365,$E8+19,FALSE)</f>
        <v>75471</v>
      </c>
      <c r="J8" s="35">
        <f>VLOOKUP($A8&amp;J$89,決統データ!$A$3:$DE$365,$E8+19,FALSE)</f>
        <v>12876</v>
      </c>
      <c r="K8" s="35">
        <f>VLOOKUP($A8&amp;K$89,決統データ!$A$3:$DE$365,$E8+19,FALSE)</f>
        <v>20019</v>
      </c>
      <c r="L8" s="348">
        <f t="shared" si="1"/>
        <v>108366</v>
      </c>
    </row>
    <row r="9" spans="1:12">
      <c r="A9" s="27" t="str">
        <f t="shared" si="0"/>
        <v>1751001</v>
      </c>
      <c r="B9" s="28" t="s">
        <v>238</v>
      </c>
      <c r="C9" s="29">
        <v>10</v>
      </c>
      <c r="D9" s="28" t="s">
        <v>782</v>
      </c>
      <c r="E9" s="24">
        <v>8</v>
      </c>
      <c r="F9" s="622"/>
      <c r="G9" s="701" t="s">
        <v>1280</v>
      </c>
      <c r="H9" s="703"/>
      <c r="I9" s="35">
        <f>VLOOKUP($A9&amp;I$89,決統データ!$A$2:$DE$365,$E9+19,FALSE)</f>
        <v>31882</v>
      </c>
      <c r="J9" s="35">
        <f>VLOOKUP($A9&amp;J$89,決統データ!$A$3:$DE$365,$E9+19,FALSE)</f>
        <v>0</v>
      </c>
      <c r="K9" s="35">
        <f>VLOOKUP($A9&amp;K$89,決統データ!$A$3:$DE$365,$E9+19,FALSE)</f>
        <v>0</v>
      </c>
      <c r="L9" s="348">
        <f t="shared" si="1"/>
        <v>31882</v>
      </c>
    </row>
    <row r="10" spans="1:12" ht="14.25" customHeight="1">
      <c r="A10" s="27" t="str">
        <f t="shared" si="0"/>
        <v>1751001</v>
      </c>
      <c r="B10" s="28" t="s">
        <v>238</v>
      </c>
      <c r="C10" s="29">
        <v>10</v>
      </c>
      <c r="D10" s="28" t="s">
        <v>782</v>
      </c>
      <c r="E10" s="24">
        <v>9</v>
      </c>
      <c r="F10" s="622"/>
      <c r="G10" s="701" t="s">
        <v>1279</v>
      </c>
      <c r="H10" s="703"/>
      <c r="I10" s="35">
        <f>VLOOKUP($A10&amp;I$89,決統データ!$A$2:$DE$365,$E10+19,FALSE)</f>
        <v>16400</v>
      </c>
      <c r="J10" s="35">
        <f>VLOOKUP($A10&amp;J$89,決統データ!$A$3:$DE$365,$E10+19,FALSE)</f>
        <v>8140</v>
      </c>
      <c r="K10" s="35">
        <f>VLOOKUP($A10&amp;K$89,決統データ!$A$3:$DE$365,$E10+19,FALSE)</f>
        <v>400</v>
      </c>
      <c r="L10" s="348">
        <f t="shared" si="1"/>
        <v>24940</v>
      </c>
    </row>
    <row r="11" spans="1:12">
      <c r="A11" s="27" t="str">
        <f t="shared" si="0"/>
        <v>1751001</v>
      </c>
      <c r="B11" s="28" t="s">
        <v>238</v>
      </c>
      <c r="C11" s="29">
        <v>10</v>
      </c>
      <c r="D11" s="28" t="s">
        <v>782</v>
      </c>
      <c r="E11" s="24">
        <v>10</v>
      </c>
      <c r="F11" s="622"/>
      <c r="G11" s="701" t="s">
        <v>1278</v>
      </c>
      <c r="H11" s="703"/>
      <c r="I11" s="35">
        <f>VLOOKUP($A11&amp;I$89,決統データ!$A$2:$DE$365,$E11+19,FALSE)</f>
        <v>7441</v>
      </c>
      <c r="J11" s="35">
        <f>VLOOKUP($A11&amp;J$89,決統データ!$A$3:$DE$365,$E11+19,FALSE)</f>
        <v>4061</v>
      </c>
      <c r="K11" s="35">
        <f>VLOOKUP($A11&amp;K$89,決統データ!$A$3:$DE$365,$E11+19,FALSE)</f>
        <v>204</v>
      </c>
      <c r="L11" s="348">
        <f t="shared" si="1"/>
        <v>11706</v>
      </c>
    </row>
    <row r="12" spans="1:12">
      <c r="A12" s="27" t="str">
        <f t="shared" si="0"/>
        <v>1751001</v>
      </c>
      <c r="B12" s="28" t="s">
        <v>238</v>
      </c>
      <c r="C12" s="29">
        <v>10</v>
      </c>
      <c r="D12" s="28" t="s">
        <v>782</v>
      </c>
      <c r="E12" s="24">
        <v>11</v>
      </c>
      <c r="F12" s="622"/>
      <c r="G12" s="701" t="s">
        <v>1277</v>
      </c>
      <c r="H12" s="703"/>
      <c r="I12" s="35">
        <f>VLOOKUP($A12&amp;I$89,決統データ!$A$2:$DE$365,$E12+19,FALSE)</f>
        <v>7441</v>
      </c>
      <c r="J12" s="35">
        <f>VLOOKUP($A12&amp;J$89,決統データ!$A$3:$DE$365,$E12+19,FALSE)</f>
        <v>4061</v>
      </c>
      <c r="K12" s="35">
        <f>VLOOKUP($A12&amp;K$89,決統データ!$A$3:$DE$365,$E12+19,FALSE)</f>
        <v>204</v>
      </c>
      <c r="L12" s="348">
        <f t="shared" si="1"/>
        <v>11706</v>
      </c>
    </row>
    <row r="13" spans="1:12">
      <c r="A13" s="27" t="str">
        <f t="shared" si="0"/>
        <v>1751001</v>
      </c>
      <c r="B13" s="28" t="s">
        <v>238</v>
      </c>
      <c r="C13" s="29">
        <v>10</v>
      </c>
      <c r="D13" s="28" t="s">
        <v>782</v>
      </c>
      <c r="E13" s="24">
        <v>12</v>
      </c>
      <c r="F13" s="622"/>
      <c r="G13" s="701" t="s">
        <v>162</v>
      </c>
      <c r="H13" s="703"/>
      <c r="I13" s="35">
        <f>VLOOKUP($A13&amp;I$89,決統データ!$A$2:$DE$365,$E13+19,FALSE)</f>
        <v>7122</v>
      </c>
      <c r="J13" s="35">
        <f>VLOOKUP($A13&amp;J$89,決統データ!$A$3:$DE$365,$E13+19,FALSE)</f>
        <v>3851</v>
      </c>
      <c r="K13" s="35">
        <f>VLOOKUP($A13&amp;K$89,決統データ!$A$3:$DE$365,$E13+19,FALSE)</f>
        <v>156</v>
      </c>
      <c r="L13" s="348">
        <f t="shared" si="1"/>
        <v>11129</v>
      </c>
    </row>
    <row r="14" spans="1:12" ht="14.25" customHeight="1">
      <c r="A14" s="27" t="str">
        <f t="shared" si="0"/>
        <v>1751001</v>
      </c>
      <c r="B14" s="28" t="s">
        <v>238</v>
      </c>
      <c r="C14" s="29">
        <v>10</v>
      </c>
      <c r="D14" s="28" t="s">
        <v>782</v>
      </c>
      <c r="E14" s="24">
        <v>13</v>
      </c>
      <c r="F14" s="622"/>
      <c r="G14" s="701" t="s">
        <v>1275</v>
      </c>
      <c r="H14" s="703"/>
      <c r="I14" s="35">
        <f>VLOOKUP($A14&amp;I$89,決統データ!$A$2:$DE$365,$E14+19,FALSE)</f>
        <v>55257</v>
      </c>
      <c r="J14" s="35">
        <f>VLOOKUP($A14&amp;J$89,決統データ!$A$3:$DE$365,$E14+19,FALSE)</f>
        <v>30307</v>
      </c>
      <c r="K14" s="35">
        <f>VLOOKUP($A14&amp;K$89,決統データ!$A$3:$DE$365,$E14+19,FALSE)</f>
        <v>10830</v>
      </c>
      <c r="L14" s="348">
        <f t="shared" si="1"/>
        <v>96394</v>
      </c>
    </row>
    <row r="15" spans="1:12">
      <c r="A15" s="27" t="str">
        <f t="shared" si="0"/>
        <v>1751001</v>
      </c>
      <c r="B15" s="28" t="s">
        <v>238</v>
      </c>
      <c r="C15" s="29">
        <v>10</v>
      </c>
      <c r="D15" s="28" t="s">
        <v>782</v>
      </c>
      <c r="E15" s="24">
        <v>14</v>
      </c>
      <c r="F15" s="622"/>
      <c r="G15" s="701" t="s">
        <v>1274</v>
      </c>
      <c r="H15" s="703"/>
      <c r="I15" s="35">
        <f>VLOOKUP($A15&amp;I$89,決統データ!$A$2:$DE$365,$E15+19,FALSE)</f>
        <v>1226</v>
      </c>
      <c r="J15" s="35">
        <f>VLOOKUP($A15&amp;J$89,決統データ!$A$3:$DE$365,$E15+19,FALSE)</f>
        <v>0</v>
      </c>
      <c r="K15" s="35">
        <f>VLOOKUP($A15&amp;K$89,決統データ!$A$3:$DE$365,$E15+19,FALSE)</f>
        <v>0</v>
      </c>
      <c r="L15" s="348">
        <f t="shared" si="1"/>
        <v>1226</v>
      </c>
    </row>
    <row r="16" spans="1:12">
      <c r="A16" s="27" t="str">
        <f t="shared" si="0"/>
        <v>1751001</v>
      </c>
      <c r="B16" s="28" t="s">
        <v>238</v>
      </c>
      <c r="C16" s="29">
        <v>10</v>
      </c>
      <c r="D16" s="28" t="s">
        <v>782</v>
      </c>
      <c r="E16" s="24">
        <v>15</v>
      </c>
      <c r="F16" s="622"/>
      <c r="G16" s="701" t="s">
        <v>1273</v>
      </c>
      <c r="H16" s="703"/>
      <c r="I16" s="35">
        <f>VLOOKUP($A16&amp;I$89,決統データ!$A$2:$DE$365,$E16+19,FALSE)</f>
        <v>656</v>
      </c>
      <c r="J16" s="35">
        <f>VLOOKUP($A16&amp;J$89,決統データ!$A$3:$DE$365,$E16+19,FALSE)</f>
        <v>307</v>
      </c>
      <c r="K16" s="35">
        <f>VLOOKUP($A16&amp;K$89,決統データ!$A$3:$DE$365,$E16+19,FALSE)</f>
        <v>7</v>
      </c>
      <c r="L16" s="348">
        <f t="shared" si="1"/>
        <v>970</v>
      </c>
    </row>
    <row r="17" spans="1:12">
      <c r="A17" s="27" t="str">
        <f t="shared" si="0"/>
        <v>1751001</v>
      </c>
      <c r="B17" s="28" t="s">
        <v>238</v>
      </c>
      <c r="C17" s="29">
        <v>10</v>
      </c>
      <c r="D17" s="28" t="s">
        <v>782</v>
      </c>
      <c r="E17" s="24">
        <v>16</v>
      </c>
      <c r="F17" s="622"/>
      <c r="G17" s="701" t="s">
        <v>1272</v>
      </c>
      <c r="H17" s="703"/>
      <c r="I17" s="35">
        <f>VLOOKUP($A17&amp;I$89,決統データ!$A$2:$DE$365,$E17+19,FALSE)</f>
        <v>656</v>
      </c>
      <c r="J17" s="35">
        <f>VLOOKUP($A17&amp;J$89,決統データ!$A$3:$DE$365,$E17+19,FALSE)</f>
        <v>307</v>
      </c>
      <c r="K17" s="35">
        <f>VLOOKUP($A17&amp;K$89,決統データ!$A$3:$DE$365,$E17+19,FALSE)</f>
        <v>7</v>
      </c>
      <c r="L17" s="348">
        <f t="shared" si="1"/>
        <v>970</v>
      </c>
    </row>
    <row r="18" spans="1:12">
      <c r="A18" s="27" t="str">
        <f t="shared" si="0"/>
        <v>1751001</v>
      </c>
      <c r="B18" s="28" t="s">
        <v>238</v>
      </c>
      <c r="C18" s="29">
        <v>10</v>
      </c>
      <c r="D18" s="28" t="s">
        <v>782</v>
      </c>
      <c r="E18" s="24">
        <v>17</v>
      </c>
      <c r="F18" s="623"/>
      <c r="G18" s="701" t="s">
        <v>1271</v>
      </c>
      <c r="H18" s="703"/>
      <c r="I18" s="35">
        <f>VLOOKUP($A18&amp;I$89,決統データ!$A$2:$DE$365,$E18+19,FALSE)</f>
        <v>656</v>
      </c>
      <c r="J18" s="35">
        <f>VLOOKUP($A18&amp;J$89,決統データ!$A$3:$DE$365,$E18+19,FALSE)</f>
        <v>307</v>
      </c>
      <c r="K18" s="35">
        <f>VLOOKUP($A18&amp;K$89,決統データ!$A$3:$DE$365,$E18+19,FALSE)</f>
        <v>7</v>
      </c>
      <c r="L18" s="348">
        <f t="shared" si="1"/>
        <v>970</v>
      </c>
    </row>
    <row r="19" spans="1:12">
      <c r="F19" s="892" t="s">
        <v>500</v>
      </c>
      <c r="G19" s="893"/>
      <c r="H19" s="178" t="s">
        <v>215</v>
      </c>
      <c r="I19" s="166">
        <f>I12/I8*100</f>
        <v>9.8594161995998455</v>
      </c>
      <c r="J19" s="166">
        <f t="shared" ref="J19:K19" si="2">J12/J8*100</f>
        <v>31.539297918608263</v>
      </c>
      <c r="K19" s="166">
        <f t="shared" si="2"/>
        <v>1.0190319196763074</v>
      </c>
      <c r="L19" s="274">
        <f>L12/L8*100</f>
        <v>10.802281158296882</v>
      </c>
    </row>
    <row r="20" spans="1:12">
      <c r="F20" s="894"/>
      <c r="G20" s="895"/>
      <c r="H20" s="178" t="s">
        <v>214</v>
      </c>
      <c r="I20" s="166">
        <f>+I12/I10*100</f>
        <v>45.371951219512198</v>
      </c>
      <c r="J20" s="166">
        <f t="shared" ref="J20:K20" si="3">+J12/J10*100</f>
        <v>49.889434889434895</v>
      </c>
      <c r="K20" s="166">
        <f t="shared" si="3"/>
        <v>51</v>
      </c>
      <c r="L20" s="274">
        <f>+L12/L10*100</f>
        <v>46.936647955092219</v>
      </c>
    </row>
    <row r="21" spans="1:12">
      <c r="F21" s="894"/>
      <c r="G21" s="895"/>
      <c r="H21" s="178" t="s">
        <v>213</v>
      </c>
      <c r="I21" s="166">
        <f>+I13/I12*100</f>
        <v>95.712941808896659</v>
      </c>
      <c r="J21" s="166">
        <f t="shared" ref="J21:K21" si="4">+J13/J12*100</f>
        <v>94.828859886727415</v>
      </c>
      <c r="K21" s="166">
        <f t="shared" si="4"/>
        <v>76.470588235294116</v>
      </c>
      <c r="L21" s="274">
        <f>+L13/L12*100</f>
        <v>95.07090381001197</v>
      </c>
    </row>
    <row r="22" spans="1:12">
      <c r="F22" s="894"/>
      <c r="G22" s="895"/>
      <c r="H22" s="178" t="s">
        <v>212</v>
      </c>
      <c r="I22" s="166">
        <f>+I18/I14*100</f>
        <v>1.1871799048084406</v>
      </c>
      <c r="J22" s="166">
        <f t="shared" ref="J22:K22" si="5">+J18/J14*100</f>
        <v>1.0129673012835319</v>
      </c>
      <c r="K22" s="166">
        <f t="shared" si="5"/>
        <v>6.4635272391505086E-2</v>
      </c>
      <c r="L22" s="274">
        <f>+L18/L14*100</f>
        <v>1.0062866983422205</v>
      </c>
    </row>
    <row r="23" spans="1:12">
      <c r="F23" s="896"/>
      <c r="G23" s="897"/>
      <c r="H23" s="178" t="s">
        <v>211</v>
      </c>
      <c r="I23" s="166">
        <f>+I18/I16*100</f>
        <v>100</v>
      </c>
      <c r="J23" s="166">
        <f t="shared" ref="J23:K23" si="6">+J18/J16*100</f>
        <v>100</v>
      </c>
      <c r="K23" s="166">
        <f t="shared" si="6"/>
        <v>100</v>
      </c>
      <c r="L23" s="274">
        <f>+L18/L16*100</f>
        <v>100</v>
      </c>
    </row>
    <row r="24" spans="1:12" ht="14.25" customHeight="1">
      <c r="A24" s="27" t="str">
        <f t="shared" ref="A24:A71" si="7">+B24&amp;C24&amp;D24</f>
        <v>1751001</v>
      </c>
      <c r="B24" s="28" t="s">
        <v>238</v>
      </c>
      <c r="C24" s="29">
        <v>10</v>
      </c>
      <c r="D24" s="28" t="s">
        <v>782</v>
      </c>
      <c r="E24" s="24">
        <v>19</v>
      </c>
      <c r="F24" s="621" t="s">
        <v>1265</v>
      </c>
      <c r="G24" s="175" t="s">
        <v>1264</v>
      </c>
      <c r="H24" s="176"/>
      <c r="I24" s="42">
        <f>VLOOKUP($A24&amp;I$89,決統データ!$A$2:$DE$365,$E24+19,FALSE)</f>
        <v>23728717</v>
      </c>
      <c r="J24" s="42">
        <f>VLOOKUP($A24&amp;J$89,決統データ!$A$3:$DE$365,$E24+19,FALSE)</f>
        <v>12389897</v>
      </c>
      <c r="K24" s="42">
        <f>VLOOKUP($A24&amp;K$89,決統データ!$A$3:$DE$365,$E24+19,FALSE)</f>
        <v>661760</v>
      </c>
      <c r="L24" s="348">
        <f t="shared" ref="L24:L57" si="8">SUM(I24:K24)</f>
        <v>36780374</v>
      </c>
    </row>
    <row r="25" spans="1:12" ht="25.2">
      <c r="A25" s="27" t="str">
        <f t="shared" si="7"/>
        <v>1751001</v>
      </c>
      <c r="B25" s="28" t="s">
        <v>238</v>
      </c>
      <c r="C25" s="29">
        <v>10</v>
      </c>
      <c r="D25" s="28" t="s">
        <v>782</v>
      </c>
      <c r="E25" s="24">
        <v>20</v>
      </c>
      <c r="F25" s="622"/>
      <c r="G25" s="889" t="s">
        <v>1263</v>
      </c>
      <c r="H25" s="179" t="s">
        <v>1262</v>
      </c>
      <c r="I25" s="42">
        <f>VLOOKUP($A25&amp;I$89,決統データ!$A$2:$DE$365,$E25+19,FALSE)</f>
        <v>7871228</v>
      </c>
      <c r="J25" s="42">
        <f>VLOOKUP($A25&amp;J$89,決統データ!$A$3:$DE$365,$E25+19,FALSE)</f>
        <v>4174151</v>
      </c>
      <c r="K25" s="42">
        <f>VLOOKUP($A25&amp;K$89,決統データ!$A$3:$DE$365,$E25+19,FALSE)</f>
        <v>271095</v>
      </c>
      <c r="L25" s="348">
        <f t="shared" si="8"/>
        <v>12316474</v>
      </c>
    </row>
    <row r="26" spans="1:12">
      <c r="A26" s="27" t="str">
        <f t="shared" si="7"/>
        <v>1751001</v>
      </c>
      <c r="B26" s="28" t="s">
        <v>238</v>
      </c>
      <c r="C26" s="29">
        <v>10</v>
      </c>
      <c r="D26" s="28" t="s">
        <v>782</v>
      </c>
      <c r="E26" s="24">
        <v>21</v>
      </c>
      <c r="F26" s="622"/>
      <c r="G26" s="890"/>
      <c r="H26" s="176" t="s">
        <v>1261</v>
      </c>
      <c r="I26" s="42">
        <f>VLOOKUP($A26&amp;I$89,決統データ!$A$2:$DE$365,$E26+19,FALSE)</f>
        <v>10074621</v>
      </c>
      <c r="J26" s="42">
        <f>VLOOKUP($A26&amp;J$89,決統データ!$A$3:$DE$365,$E26+19,FALSE)</f>
        <v>4684100</v>
      </c>
      <c r="K26" s="42">
        <f>VLOOKUP($A26&amp;K$89,決統データ!$A$3:$DE$365,$E26+19,FALSE)</f>
        <v>338400</v>
      </c>
      <c r="L26" s="348">
        <f t="shared" si="8"/>
        <v>15097121</v>
      </c>
    </row>
    <row r="27" spans="1:12">
      <c r="A27" s="27" t="str">
        <f t="shared" si="7"/>
        <v>1751001</v>
      </c>
      <c r="B27" s="28" t="s">
        <v>238</v>
      </c>
      <c r="C27" s="29">
        <v>10</v>
      </c>
      <c r="D27" s="28" t="s">
        <v>782</v>
      </c>
      <c r="E27" s="24">
        <v>22</v>
      </c>
      <c r="F27" s="622"/>
      <c r="G27" s="890"/>
      <c r="H27" s="176" t="s">
        <v>1260</v>
      </c>
      <c r="I27" s="42">
        <f>VLOOKUP($A27&amp;I$89,決統データ!$A$2:$DE$365,$E27+19,FALSE)</f>
        <v>1567519</v>
      </c>
      <c r="J27" s="42">
        <f>VLOOKUP($A27&amp;J$89,決統データ!$A$3:$DE$365,$E27+19,FALSE)</f>
        <v>1388491</v>
      </c>
      <c r="K27" s="42">
        <f>VLOOKUP($A27&amp;K$89,決統データ!$A$3:$DE$365,$E27+19,FALSE)</f>
        <v>13461</v>
      </c>
      <c r="L27" s="348">
        <f t="shared" si="8"/>
        <v>2969471</v>
      </c>
    </row>
    <row r="28" spans="1:12">
      <c r="A28" s="27" t="str">
        <f t="shared" si="7"/>
        <v>1751001</v>
      </c>
      <c r="B28" s="28" t="s">
        <v>238</v>
      </c>
      <c r="C28" s="29">
        <v>10</v>
      </c>
      <c r="D28" s="28" t="s">
        <v>782</v>
      </c>
      <c r="E28" s="24">
        <v>23</v>
      </c>
      <c r="F28" s="622"/>
      <c r="G28" s="890"/>
      <c r="H28" s="176" t="s">
        <v>1255</v>
      </c>
      <c r="I28" s="42">
        <f>VLOOKUP($A28&amp;I$89,決統データ!$A$2:$DE$365,$E28+19,FALSE)</f>
        <v>0</v>
      </c>
      <c r="J28" s="42">
        <f>VLOOKUP($A28&amp;J$89,決統データ!$A$3:$DE$365,$E28+19,FALSE)</f>
        <v>0</v>
      </c>
      <c r="K28" s="42">
        <f>VLOOKUP($A28&amp;K$89,決統データ!$A$3:$DE$365,$E28+19,FALSE)</f>
        <v>0</v>
      </c>
      <c r="L28" s="348">
        <f t="shared" si="8"/>
        <v>0</v>
      </c>
    </row>
    <row r="29" spans="1:12" ht="14.25" customHeight="1">
      <c r="A29" s="27" t="str">
        <f t="shared" si="7"/>
        <v>1751001</v>
      </c>
      <c r="B29" s="28" t="s">
        <v>238</v>
      </c>
      <c r="C29" s="29">
        <v>10</v>
      </c>
      <c r="D29" s="28" t="s">
        <v>782</v>
      </c>
      <c r="E29" s="24">
        <v>24</v>
      </c>
      <c r="F29" s="622"/>
      <c r="G29" s="891"/>
      <c r="H29" s="176" t="s">
        <v>1254</v>
      </c>
      <c r="I29" s="42">
        <f>VLOOKUP($A29&amp;I$89,決統データ!$A$2:$DE$365,$E29+19,FALSE)</f>
        <v>4215349</v>
      </c>
      <c r="J29" s="42">
        <f>VLOOKUP($A29&amp;J$89,決統データ!$A$3:$DE$365,$E29+19,FALSE)</f>
        <v>2143155</v>
      </c>
      <c r="K29" s="42">
        <f>VLOOKUP($A29&amp;K$89,決統データ!$A$3:$DE$365,$E29+19,FALSE)</f>
        <v>38804</v>
      </c>
      <c r="L29" s="348">
        <f t="shared" si="8"/>
        <v>6397308</v>
      </c>
    </row>
    <row r="30" spans="1:12" ht="14.25" customHeight="1">
      <c r="A30" s="27" t="str">
        <f t="shared" si="7"/>
        <v>1751001</v>
      </c>
      <c r="B30" s="28" t="s">
        <v>238</v>
      </c>
      <c r="C30" s="29">
        <v>10</v>
      </c>
      <c r="D30" s="28" t="s">
        <v>782</v>
      </c>
      <c r="E30" s="24">
        <v>25</v>
      </c>
      <c r="F30" s="622"/>
      <c r="G30" s="889" t="s">
        <v>1259</v>
      </c>
      <c r="H30" s="176" t="s">
        <v>1258</v>
      </c>
      <c r="I30" s="42">
        <f>VLOOKUP($A30&amp;I$89,決統データ!$A$2:$DE$365,$E30+19,FALSE)</f>
        <v>17128145</v>
      </c>
      <c r="J30" s="42">
        <f>VLOOKUP($A30&amp;J$89,決統データ!$A$3:$DE$365,$E30+19,FALSE)</f>
        <v>7242851</v>
      </c>
      <c r="K30" s="42">
        <f>VLOOKUP($A30&amp;K$89,決統データ!$A$3:$DE$365,$E30+19,FALSE)</f>
        <v>410826</v>
      </c>
      <c r="L30" s="348">
        <f t="shared" si="8"/>
        <v>24781822</v>
      </c>
    </row>
    <row r="31" spans="1:12" ht="14.25" customHeight="1">
      <c r="A31" s="27" t="str">
        <f t="shared" si="7"/>
        <v>1751001</v>
      </c>
      <c r="B31" s="28" t="s">
        <v>238</v>
      </c>
      <c r="C31" s="29">
        <v>10</v>
      </c>
      <c r="D31" s="28" t="s">
        <v>782</v>
      </c>
      <c r="E31" s="24">
        <v>26</v>
      </c>
      <c r="F31" s="622"/>
      <c r="G31" s="890"/>
      <c r="H31" s="176" t="s">
        <v>1257</v>
      </c>
      <c r="I31" s="42">
        <f>VLOOKUP($A31&amp;I$89,決統データ!$A$2:$DE$365,$E31+19,FALSE)</f>
        <v>561780</v>
      </c>
      <c r="J31" s="42">
        <f>VLOOKUP($A31&amp;J$89,決統データ!$A$3:$DE$365,$E31+19,FALSE)</f>
        <v>142275</v>
      </c>
      <c r="K31" s="42">
        <f>VLOOKUP($A31&amp;K$89,決統データ!$A$3:$DE$365,$E31+19,FALSE)</f>
        <v>0</v>
      </c>
      <c r="L31" s="348">
        <f t="shared" si="8"/>
        <v>704055</v>
      </c>
    </row>
    <row r="32" spans="1:12">
      <c r="A32" s="27" t="str">
        <f t="shared" si="7"/>
        <v>1751001</v>
      </c>
      <c r="B32" s="28" t="s">
        <v>238</v>
      </c>
      <c r="C32" s="29">
        <v>10</v>
      </c>
      <c r="D32" s="28" t="s">
        <v>782</v>
      </c>
      <c r="E32" s="24">
        <v>27</v>
      </c>
      <c r="F32" s="622"/>
      <c r="G32" s="890"/>
      <c r="H32" s="176" t="s">
        <v>1256</v>
      </c>
      <c r="I32" s="42">
        <f>VLOOKUP($A32&amp;I$89,決統データ!$A$2:$DE$365,$E32+19,FALSE)</f>
        <v>5906525</v>
      </c>
      <c r="J32" s="42">
        <f>VLOOKUP($A32&amp;J$89,決統データ!$A$3:$DE$365,$E32+19,FALSE)</f>
        <v>3218984</v>
      </c>
      <c r="K32" s="42">
        <f>VLOOKUP($A32&amp;K$89,決統データ!$A$3:$DE$365,$E32+19,FALSE)</f>
        <v>250934</v>
      </c>
      <c r="L32" s="348">
        <f t="shared" si="8"/>
        <v>9376443</v>
      </c>
    </row>
    <row r="33" spans="1:12">
      <c r="A33" s="27" t="str">
        <f t="shared" si="7"/>
        <v>1751001</v>
      </c>
      <c r="B33" s="28" t="s">
        <v>238</v>
      </c>
      <c r="C33" s="29">
        <v>10</v>
      </c>
      <c r="D33" s="28" t="s">
        <v>782</v>
      </c>
      <c r="E33" s="24">
        <v>28</v>
      </c>
      <c r="F33" s="622"/>
      <c r="G33" s="890"/>
      <c r="H33" s="176" t="s">
        <v>1255</v>
      </c>
      <c r="I33" s="42">
        <f>VLOOKUP($A33&amp;I$89,決統データ!$A$2:$DE$365,$E33+19,FALSE)</f>
        <v>0</v>
      </c>
      <c r="J33" s="42">
        <f>VLOOKUP($A33&amp;J$89,決統データ!$A$3:$DE$365,$E33+19,FALSE)</f>
        <v>0</v>
      </c>
      <c r="K33" s="42">
        <f>VLOOKUP($A33&amp;K$89,決統データ!$A$3:$DE$365,$E33+19,FALSE)</f>
        <v>0</v>
      </c>
      <c r="L33" s="348">
        <f t="shared" si="8"/>
        <v>0</v>
      </c>
    </row>
    <row r="34" spans="1:12" ht="14.25" customHeight="1">
      <c r="A34" s="27" t="str">
        <f t="shared" si="7"/>
        <v>1751001</v>
      </c>
      <c r="B34" s="28" t="s">
        <v>238</v>
      </c>
      <c r="C34" s="29">
        <v>10</v>
      </c>
      <c r="D34" s="28" t="s">
        <v>782</v>
      </c>
      <c r="E34" s="24">
        <v>29</v>
      </c>
      <c r="F34" s="622"/>
      <c r="G34" s="891"/>
      <c r="H34" s="176" t="s">
        <v>1254</v>
      </c>
      <c r="I34" s="42">
        <f>VLOOKUP($A34&amp;I$89,決統データ!$A$2:$DE$365,$E34+19,FALSE)</f>
        <v>132267</v>
      </c>
      <c r="J34" s="42">
        <f>VLOOKUP($A34&amp;J$89,決統データ!$A$3:$DE$365,$E34+19,FALSE)</f>
        <v>1785787</v>
      </c>
      <c r="K34" s="42">
        <f>VLOOKUP($A34&amp;K$89,決統データ!$A$3:$DE$365,$E34+19,FALSE)</f>
        <v>0</v>
      </c>
      <c r="L34" s="348">
        <f t="shared" si="8"/>
        <v>1918054</v>
      </c>
    </row>
    <row r="35" spans="1:12" ht="14.25" customHeight="1">
      <c r="A35" s="27" t="str">
        <f t="shared" si="7"/>
        <v>1751001</v>
      </c>
      <c r="B35" s="28" t="s">
        <v>238</v>
      </c>
      <c r="C35" s="29">
        <v>10</v>
      </c>
      <c r="D35" s="28" t="s">
        <v>782</v>
      </c>
      <c r="E35" s="24">
        <v>30</v>
      </c>
      <c r="F35" s="623"/>
      <c r="G35" s="175" t="s">
        <v>1253</v>
      </c>
      <c r="H35" s="176"/>
      <c r="I35" s="42">
        <f>VLOOKUP($A35&amp;I$89,決統データ!$A$2:$DE$365,$E35+19,FALSE)</f>
        <v>16900912</v>
      </c>
      <c r="J35" s="42">
        <f>VLOOKUP($A35&amp;J$89,決統データ!$A$3:$DE$365,$E35+19,FALSE)</f>
        <v>7828398</v>
      </c>
      <c r="K35" s="42">
        <f>VLOOKUP($A35&amp;K$89,決統データ!$A$3:$DE$365,$E35+19,FALSE)</f>
        <v>527325</v>
      </c>
      <c r="L35" s="348">
        <f t="shared" si="8"/>
        <v>25256635</v>
      </c>
    </row>
    <row r="36" spans="1:12" ht="13.5" customHeight="1">
      <c r="A36" s="27" t="str">
        <f t="shared" si="7"/>
        <v>1751001</v>
      </c>
      <c r="B36" s="28" t="s">
        <v>238</v>
      </c>
      <c r="C36" s="29">
        <v>10</v>
      </c>
      <c r="D36" s="28" t="s">
        <v>782</v>
      </c>
      <c r="E36" s="24">
        <v>31</v>
      </c>
      <c r="F36" s="621" t="s">
        <v>1252</v>
      </c>
      <c r="G36" s="175" t="s">
        <v>1251</v>
      </c>
      <c r="H36" s="176"/>
      <c r="I36" s="42">
        <f>VLOOKUP($A36&amp;I$89,決統データ!$A$2:$DE$365,$E36+19,FALSE)</f>
        <v>203</v>
      </c>
      <c r="J36" s="42">
        <f>VLOOKUP($A36&amp;J$89,決統データ!$A$3:$DE$365,$E36+19,FALSE)</f>
        <v>114</v>
      </c>
      <c r="K36" s="42">
        <f>VLOOKUP($A36&amp;K$89,決統データ!$A$3:$DE$365,$E36+19,FALSE)</f>
        <v>5</v>
      </c>
      <c r="L36" s="348">
        <f t="shared" si="8"/>
        <v>322</v>
      </c>
    </row>
    <row r="37" spans="1:12" ht="14.25" customHeight="1">
      <c r="A37" s="27" t="str">
        <f t="shared" si="7"/>
        <v>1751001</v>
      </c>
      <c r="B37" s="28" t="s">
        <v>238</v>
      </c>
      <c r="C37" s="29">
        <v>10</v>
      </c>
      <c r="D37" s="28" t="s">
        <v>782</v>
      </c>
      <c r="E37" s="24">
        <v>32</v>
      </c>
      <c r="F37" s="622"/>
      <c r="G37" s="889" t="s">
        <v>1250</v>
      </c>
      <c r="H37" s="176" t="s">
        <v>1248</v>
      </c>
      <c r="I37" s="42">
        <f>VLOOKUP($A37&amp;I$89,決統データ!$A$2:$DE$365,$E37+19,FALSE)</f>
        <v>203</v>
      </c>
      <c r="J37" s="42">
        <f>VLOOKUP($A37&amp;J$89,決統データ!$A$3:$DE$365,$E37+19,FALSE)</f>
        <v>114</v>
      </c>
      <c r="K37" s="42">
        <f>VLOOKUP($A37&amp;K$89,決統データ!$A$3:$DE$365,$E37+19,FALSE)</f>
        <v>5</v>
      </c>
      <c r="L37" s="348">
        <f t="shared" si="8"/>
        <v>322</v>
      </c>
    </row>
    <row r="38" spans="1:12" ht="14.25" customHeight="1">
      <c r="A38" s="27" t="str">
        <f t="shared" si="7"/>
        <v>1751001</v>
      </c>
      <c r="B38" s="28" t="s">
        <v>238</v>
      </c>
      <c r="C38" s="29">
        <v>10</v>
      </c>
      <c r="D38" s="28" t="s">
        <v>782</v>
      </c>
      <c r="E38" s="24">
        <v>33</v>
      </c>
      <c r="F38" s="622"/>
      <c r="G38" s="890"/>
      <c r="H38" s="176" t="s">
        <v>1247</v>
      </c>
      <c r="I38" s="42">
        <f>VLOOKUP($A38&amp;I$89,決統データ!$A$2:$DE$365,$E38+19,FALSE)</f>
        <v>0</v>
      </c>
      <c r="J38" s="42">
        <f>VLOOKUP($A38&amp;J$89,決統データ!$A$3:$DE$365,$E38+19,FALSE)</f>
        <v>0</v>
      </c>
      <c r="K38" s="42">
        <f>VLOOKUP($A38&amp;K$89,決統データ!$A$3:$DE$365,$E38+19,FALSE)</f>
        <v>0</v>
      </c>
      <c r="L38" s="348">
        <f t="shared" si="8"/>
        <v>0</v>
      </c>
    </row>
    <row r="39" spans="1:12">
      <c r="A39" s="27" t="str">
        <f t="shared" si="7"/>
        <v>1751001</v>
      </c>
      <c r="B39" s="28" t="s">
        <v>238</v>
      </c>
      <c r="C39" s="29">
        <v>10</v>
      </c>
      <c r="D39" s="28" t="s">
        <v>782</v>
      </c>
      <c r="E39" s="24">
        <v>34</v>
      </c>
      <c r="F39" s="622"/>
      <c r="G39" s="891"/>
      <c r="H39" s="176" t="s">
        <v>1246</v>
      </c>
      <c r="I39" s="42">
        <f>VLOOKUP($A39&amp;I$89,決統データ!$A$2:$DE$365,$E39+19,FALSE)</f>
        <v>0</v>
      </c>
      <c r="J39" s="42">
        <f>VLOOKUP($A39&amp;J$89,決統データ!$A$3:$DE$365,$E39+19,FALSE)</f>
        <v>0</v>
      </c>
      <c r="K39" s="42">
        <f>VLOOKUP($A39&amp;K$89,決統データ!$A$3:$DE$365,$E39+19,FALSE)</f>
        <v>0</v>
      </c>
      <c r="L39" s="348">
        <f t="shared" si="8"/>
        <v>0</v>
      </c>
    </row>
    <row r="40" spans="1:12">
      <c r="A40" s="27" t="str">
        <f t="shared" si="7"/>
        <v>1751001</v>
      </c>
      <c r="B40" s="28" t="s">
        <v>238</v>
      </c>
      <c r="C40" s="29">
        <v>10</v>
      </c>
      <c r="D40" s="28" t="s">
        <v>782</v>
      </c>
      <c r="E40" s="24">
        <v>35</v>
      </c>
      <c r="F40" s="622"/>
      <c r="G40" s="889" t="s">
        <v>1249</v>
      </c>
      <c r="H40" s="176" t="s">
        <v>1248</v>
      </c>
      <c r="I40" s="42">
        <f>VLOOKUP($A40&amp;I$89,決統データ!$A$2:$DE$365,$E40+19,FALSE)</f>
        <v>0</v>
      </c>
      <c r="J40" s="42">
        <f>VLOOKUP($A40&amp;J$89,決統データ!$A$3:$DE$365,$E40+19,FALSE)</f>
        <v>0</v>
      </c>
      <c r="K40" s="42">
        <f>VLOOKUP($A40&amp;K$89,決統データ!$A$3:$DE$365,$E40+19,FALSE)</f>
        <v>0</v>
      </c>
      <c r="L40" s="348">
        <f t="shared" si="8"/>
        <v>0</v>
      </c>
    </row>
    <row r="41" spans="1:12" ht="14.25" customHeight="1">
      <c r="A41" s="27" t="str">
        <f t="shared" si="7"/>
        <v>1751001</v>
      </c>
      <c r="B41" s="28" t="s">
        <v>238</v>
      </c>
      <c r="C41" s="29">
        <v>10</v>
      </c>
      <c r="D41" s="28" t="s">
        <v>782</v>
      </c>
      <c r="E41" s="24">
        <v>36</v>
      </c>
      <c r="F41" s="622"/>
      <c r="G41" s="890"/>
      <c r="H41" s="176" t="s">
        <v>1247</v>
      </c>
      <c r="I41" s="42">
        <f>VLOOKUP($A41&amp;I$89,決統データ!$A$2:$DE$365,$E41+19,FALSE)</f>
        <v>0</v>
      </c>
      <c r="J41" s="42">
        <f>VLOOKUP($A41&amp;J$89,決統データ!$A$3:$DE$365,$E41+19,FALSE)</f>
        <v>0</v>
      </c>
      <c r="K41" s="42">
        <f>VLOOKUP($A41&amp;K$89,決統データ!$A$3:$DE$365,$E41+19,FALSE)</f>
        <v>0</v>
      </c>
      <c r="L41" s="348">
        <f t="shared" si="8"/>
        <v>0</v>
      </c>
    </row>
    <row r="42" spans="1:12" ht="14.25" customHeight="1">
      <c r="A42" s="27" t="str">
        <f t="shared" si="7"/>
        <v>1751001</v>
      </c>
      <c r="B42" s="28" t="s">
        <v>238</v>
      </c>
      <c r="C42" s="29">
        <v>10</v>
      </c>
      <c r="D42" s="28" t="s">
        <v>782</v>
      </c>
      <c r="E42" s="24">
        <v>37</v>
      </c>
      <c r="F42" s="623"/>
      <c r="G42" s="891"/>
      <c r="H42" s="176" t="s">
        <v>1246</v>
      </c>
      <c r="I42" s="42">
        <f>VLOOKUP($A42&amp;I$89,決統データ!$A$2:$DE$365,$E42+19,FALSE)</f>
        <v>0</v>
      </c>
      <c r="J42" s="42">
        <f>VLOOKUP($A42&amp;J$89,決統データ!$A$3:$DE$365,$E42+19,FALSE)</f>
        <v>0</v>
      </c>
      <c r="K42" s="42">
        <f>VLOOKUP($A42&amp;K$89,決統データ!$A$3:$DE$365,$E42+19,FALSE)</f>
        <v>0</v>
      </c>
      <c r="L42" s="348">
        <f t="shared" si="8"/>
        <v>0</v>
      </c>
    </row>
    <row r="43" spans="1:12" ht="14.25" customHeight="1">
      <c r="A43" s="27" t="str">
        <f t="shared" si="7"/>
        <v>1751001</v>
      </c>
      <c r="B43" s="28" t="s">
        <v>238</v>
      </c>
      <c r="C43" s="29">
        <v>10</v>
      </c>
      <c r="D43" s="28" t="s">
        <v>782</v>
      </c>
      <c r="E43" s="24">
        <v>38</v>
      </c>
      <c r="F43" s="621" t="s">
        <v>1245</v>
      </c>
      <c r="G43" s="701" t="s">
        <v>1244</v>
      </c>
      <c r="H43" s="703"/>
      <c r="I43" s="42">
        <f>VLOOKUP($A43&amp;I$89,決統データ!$A$2:$DE$365,$E43+19,FALSE)</f>
        <v>17</v>
      </c>
      <c r="J43" s="42">
        <f>VLOOKUP($A43&amp;J$89,決統データ!$A$3:$DE$365,$E43+19,FALSE)</f>
        <v>15</v>
      </c>
      <c r="K43" s="42">
        <f>VLOOKUP($A43&amp;K$89,決統データ!$A$3:$DE$365,$E43+19,FALSE)</f>
        <v>2</v>
      </c>
      <c r="L43" s="348">
        <f t="shared" si="8"/>
        <v>34</v>
      </c>
    </row>
    <row r="44" spans="1:12" ht="14.25" customHeight="1">
      <c r="A44" s="27" t="str">
        <f t="shared" si="7"/>
        <v>1751001</v>
      </c>
      <c r="B44" s="28" t="s">
        <v>238</v>
      </c>
      <c r="C44" s="29">
        <v>10</v>
      </c>
      <c r="D44" s="28" t="s">
        <v>782</v>
      </c>
      <c r="E44" s="24">
        <v>39</v>
      </c>
      <c r="F44" s="622"/>
      <c r="G44" s="594" t="s">
        <v>1243</v>
      </c>
      <c r="H44" s="176" t="s">
        <v>1242</v>
      </c>
      <c r="I44" s="42">
        <f>VLOOKUP($A44&amp;I$89,決統データ!$A$2:$DE$365,$E44+19,FALSE)</f>
        <v>0</v>
      </c>
      <c r="J44" s="42">
        <f>VLOOKUP($A44&amp;J$89,決統データ!$A$3:$DE$365,$E44+19,FALSE)</f>
        <v>0</v>
      </c>
      <c r="K44" s="42">
        <f>VLOOKUP($A44&amp;K$89,決統データ!$A$3:$DE$365,$E44+19,FALSE)</f>
        <v>0</v>
      </c>
      <c r="L44" s="348">
        <f t="shared" si="8"/>
        <v>0</v>
      </c>
    </row>
    <row r="45" spans="1:12" ht="14.25" customHeight="1">
      <c r="A45" s="27" t="str">
        <f t="shared" si="7"/>
        <v>1751001</v>
      </c>
      <c r="B45" s="28" t="s">
        <v>238</v>
      </c>
      <c r="C45" s="29">
        <v>10</v>
      </c>
      <c r="D45" s="28" t="s">
        <v>782</v>
      </c>
      <c r="E45" s="24">
        <v>40</v>
      </c>
      <c r="F45" s="622"/>
      <c r="G45" s="802"/>
      <c r="H45" s="176" t="s">
        <v>1241</v>
      </c>
      <c r="I45" s="42">
        <f>VLOOKUP($A45&amp;I$89,決統データ!$A$2:$DE$365,$E45+19,FALSE)</f>
        <v>17</v>
      </c>
      <c r="J45" s="42">
        <f>VLOOKUP($A45&amp;J$89,決統データ!$A$3:$DE$365,$E45+19,FALSE)</f>
        <v>15</v>
      </c>
      <c r="K45" s="42">
        <f>VLOOKUP($A45&amp;K$89,決統データ!$A$3:$DE$365,$E45+19,FALSE)</f>
        <v>2</v>
      </c>
      <c r="L45" s="348">
        <f t="shared" si="8"/>
        <v>34</v>
      </c>
    </row>
    <row r="46" spans="1:12">
      <c r="A46" s="27" t="str">
        <f t="shared" si="7"/>
        <v>1751001</v>
      </c>
      <c r="B46" s="28" t="s">
        <v>238</v>
      </c>
      <c r="C46" s="29">
        <v>10</v>
      </c>
      <c r="D46" s="28" t="s">
        <v>782</v>
      </c>
      <c r="E46" s="24">
        <v>41</v>
      </c>
      <c r="F46" s="622"/>
      <c r="G46" s="802"/>
      <c r="H46" s="176" t="s">
        <v>1240</v>
      </c>
      <c r="I46" s="42">
        <f>VLOOKUP($A46&amp;I$89,決統データ!$A$2:$DE$365,$E46+19,FALSE)</f>
        <v>0</v>
      </c>
      <c r="J46" s="42">
        <f>VLOOKUP($A46&amp;J$89,決統データ!$A$3:$DE$365,$E46+19,FALSE)</f>
        <v>0</v>
      </c>
      <c r="K46" s="42">
        <f>VLOOKUP($A46&amp;K$89,決統データ!$A$3:$DE$365,$E46+19,FALSE)</f>
        <v>0</v>
      </c>
      <c r="L46" s="348">
        <f t="shared" si="8"/>
        <v>0</v>
      </c>
    </row>
    <row r="47" spans="1:12" ht="14.25" customHeight="1">
      <c r="A47" s="27" t="str">
        <f t="shared" si="7"/>
        <v>1751001</v>
      </c>
      <c r="B47" s="28" t="s">
        <v>238</v>
      </c>
      <c r="C47" s="29">
        <v>10</v>
      </c>
      <c r="D47" s="28" t="s">
        <v>782</v>
      </c>
      <c r="E47" s="24">
        <v>42</v>
      </c>
      <c r="F47" s="622"/>
      <c r="G47" s="595"/>
      <c r="H47" s="176" t="s">
        <v>1239</v>
      </c>
      <c r="I47" s="42">
        <f>VLOOKUP($A47&amp;I$89,決統データ!$A$2:$DE$365,$E47+19,FALSE)</f>
        <v>0</v>
      </c>
      <c r="J47" s="42">
        <f>VLOOKUP($A47&amp;J$89,決統データ!$A$3:$DE$365,$E47+19,FALSE)</f>
        <v>0</v>
      </c>
      <c r="K47" s="42">
        <f>VLOOKUP($A47&amp;K$89,決統データ!$A$3:$DE$365,$E47+19,FALSE)</f>
        <v>0</v>
      </c>
      <c r="L47" s="348">
        <f t="shared" si="8"/>
        <v>0</v>
      </c>
    </row>
    <row r="48" spans="1:12" ht="14.25" customHeight="1">
      <c r="A48" s="27" t="str">
        <f t="shared" si="7"/>
        <v>1751001</v>
      </c>
      <c r="B48" s="28" t="s">
        <v>238</v>
      </c>
      <c r="C48" s="29">
        <v>10</v>
      </c>
      <c r="D48" s="28" t="s">
        <v>782</v>
      </c>
      <c r="E48" s="24">
        <v>43</v>
      </c>
      <c r="F48" s="622"/>
      <c r="G48" s="701" t="s">
        <v>1238</v>
      </c>
      <c r="H48" s="703"/>
      <c r="I48" s="42">
        <f>VLOOKUP($A48&amp;I$89,決統データ!$A$2:$DE$365,$E48+19,FALSE)</f>
        <v>4952</v>
      </c>
      <c r="J48" s="42">
        <f>VLOOKUP($A48&amp;J$89,決統データ!$A$3:$DE$365,$E48+19,FALSE)</f>
        <v>2404</v>
      </c>
      <c r="K48" s="42">
        <f>VLOOKUP($A48&amp;K$89,決統データ!$A$3:$DE$365,$E48+19,FALSE)</f>
        <v>132</v>
      </c>
      <c r="L48" s="348">
        <f t="shared" si="8"/>
        <v>7488</v>
      </c>
    </row>
    <row r="49" spans="1:12" ht="14.25" customHeight="1">
      <c r="A49" s="27" t="str">
        <f t="shared" si="7"/>
        <v>1751001</v>
      </c>
      <c r="B49" s="28" t="s">
        <v>238</v>
      </c>
      <c r="C49" s="29">
        <v>10</v>
      </c>
      <c r="D49" s="28" t="s">
        <v>782</v>
      </c>
      <c r="E49" s="24">
        <v>44</v>
      </c>
      <c r="F49" s="622"/>
      <c r="G49" s="594" t="s">
        <v>210</v>
      </c>
      <c r="H49" s="176" t="s">
        <v>1236</v>
      </c>
      <c r="I49" s="42">
        <f>VLOOKUP($A49&amp;I$89,決統データ!$A$2:$DE$365,$E49+19,FALSE)</f>
        <v>4952</v>
      </c>
      <c r="J49" s="42">
        <f>VLOOKUP($A49&amp;J$89,決統データ!$A$3:$DE$365,$E49+19,FALSE)</f>
        <v>2404</v>
      </c>
      <c r="K49" s="42">
        <f>VLOOKUP($A49&amp;K$89,決統データ!$A$3:$DE$365,$E49+19,FALSE)</f>
        <v>132</v>
      </c>
      <c r="L49" s="348">
        <f t="shared" si="8"/>
        <v>7488</v>
      </c>
    </row>
    <row r="50" spans="1:12" ht="14.25" customHeight="1">
      <c r="A50" s="27" t="str">
        <f t="shared" si="7"/>
        <v>1751001</v>
      </c>
      <c r="B50" s="28" t="s">
        <v>238</v>
      </c>
      <c r="C50" s="29">
        <v>10</v>
      </c>
      <c r="D50" s="28" t="s">
        <v>782</v>
      </c>
      <c r="E50" s="24">
        <v>45</v>
      </c>
      <c r="F50" s="622"/>
      <c r="G50" s="595"/>
      <c r="H50" s="176" t="s">
        <v>1235</v>
      </c>
      <c r="I50" s="42">
        <f>VLOOKUP($A50&amp;I$89,決統データ!$A$2:$DE$365,$E50+19,FALSE)</f>
        <v>0</v>
      </c>
      <c r="J50" s="42">
        <f>VLOOKUP($A50&amp;J$89,決統データ!$A$3:$DE$365,$E50+19,FALSE)</f>
        <v>0</v>
      </c>
      <c r="K50" s="42">
        <f>VLOOKUP($A50&amp;K$89,決統データ!$A$3:$DE$365,$E50+19,FALSE)</f>
        <v>0</v>
      </c>
      <c r="L50" s="348">
        <f t="shared" si="8"/>
        <v>0</v>
      </c>
    </row>
    <row r="51" spans="1:12" ht="14.25" customHeight="1">
      <c r="A51" s="27" t="str">
        <f t="shared" si="7"/>
        <v>1751001</v>
      </c>
      <c r="B51" s="28" t="s">
        <v>238</v>
      </c>
      <c r="C51" s="29">
        <v>10</v>
      </c>
      <c r="D51" s="28" t="s">
        <v>782</v>
      </c>
      <c r="E51" s="24">
        <v>46</v>
      </c>
      <c r="F51" s="622"/>
      <c r="G51" s="594" t="s">
        <v>209</v>
      </c>
      <c r="H51" s="176" t="s">
        <v>1233</v>
      </c>
      <c r="I51" s="42">
        <f>VLOOKUP($A51&amp;I$89,決統データ!$A$2:$DE$365,$E51+19,FALSE)</f>
        <v>4729</v>
      </c>
      <c r="J51" s="42">
        <f>VLOOKUP($A51&amp;J$89,決統データ!$A$3:$DE$365,$E51+19,FALSE)</f>
        <v>1388</v>
      </c>
      <c r="K51" s="42">
        <f>VLOOKUP($A51&amp;K$89,決統データ!$A$3:$DE$365,$E51+19,FALSE)</f>
        <v>45</v>
      </c>
      <c r="L51" s="348">
        <f t="shared" si="8"/>
        <v>6162</v>
      </c>
    </row>
    <row r="52" spans="1:12">
      <c r="A52" s="27" t="str">
        <f t="shared" si="7"/>
        <v>1751001</v>
      </c>
      <c r="B52" s="28" t="s">
        <v>238</v>
      </c>
      <c r="C52" s="29">
        <v>10</v>
      </c>
      <c r="D52" s="28" t="s">
        <v>782</v>
      </c>
      <c r="E52" s="24">
        <v>47</v>
      </c>
      <c r="F52" s="622"/>
      <c r="G52" s="595"/>
      <c r="H52" s="176" t="s">
        <v>1232</v>
      </c>
      <c r="I52" s="42">
        <f>VLOOKUP($A52&amp;I$89,決統データ!$A$2:$DE$365,$E52+19,FALSE)</f>
        <v>0</v>
      </c>
      <c r="J52" s="42">
        <f>VLOOKUP($A52&amp;J$89,決統データ!$A$3:$DE$365,$E52+19,FALSE)</f>
        <v>0</v>
      </c>
      <c r="K52" s="42">
        <f>VLOOKUP($A52&amp;K$89,決統データ!$A$3:$DE$365,$E52+19,FALSE)</f>
        <v>0</v>
      </c>
      <c r="L52" s="348">
        <f t="shared" si="8"/>
        <v>0</v>
      </c>
    </row>
    <row r="53" spans="1:12" ht="14.25" customHeight="1">
      <c r="A53" s="27" t="str">
        <f t="shared" si="7"/>
        <v>1751001</v>
      </c>
      <c r="B53" s="28" t="s">
        <v>238</v>
      </c>
      <c r="C53" s="29">
        <v>10</v>
      </c>
      <c r="D53" s="28" t="s">
        <v>782</v>
      </c>
      <c r="E53" s="24">
        <v>48</v>
      </c>
      <c r="F53" s="622"/>
      <c r="G53" s="701" t="s">
        <v>208</v>
      </c>
      <c r="H53" s="703"/>
      <c r="I53" s="42">
        <f>VLOOKUP($A53&amp;I$89,決統データ!$A$2:$DE$365,$E53+19,FALSE)</f>
        <v>2448</v>
      </c>
      <c r="J53" s="42">
        <f>VLOOKUP($A53&amp;J$89,決統データ!$A$3:$DE$365,$E53+19,FALSE)</f>
        <v>1068</v>
      </c>
      <c r="K53" s="42">
        <f>VLOOKUP($A53&amp;K$89,決統データ!$A$3:$DE$365,$E53+19,FALSE)</f>
        <v>20</v>
      </c>
      <c r="L53" s="348">
        <f t="shared" si="8"/>
        <v>3536</v>
      </c>
    </row>
    <row r="54" spans="1:12" ht="14.25" customHeight="1">
      <c r="A54" s="27" t="str">
        <f t="shared" si="7"/>
        <v>1751001</v>
      </c>
      <c r="B54" s="28" t="s">
        <v>238</v>
      </c>
      <c r="C54" s="29">
        <v>10</v>
      </c>
      <c r="D54" s="28" t="s">
        <v>782</v>
      </c>
      <c r="E54" s="24">
        <v>49</v>
      </c>
      <c r="F54" s="622"/>
      <c r="G54" s="701" t="s">
        <v>1230</v>
      </c>
      <c r="H54" s="703"/>
      <c r="I54" s="42">
        <f>VLOOKUP($A54&amp;I$89,決統データ!$A$2:$DE$365,$E54+19,FALSE)</f>
        <v>943018</v>
      </c>
      <c r="J54" s="42">
        <f>VLOOKUP($A54&amp;J$89,決統データ!$A$3:$DE$365,$E54+19,FALSE)</f>
        <v>389719</v>
      </c>
      <c r="K54" s="42">
        <f>VLOOKUP($A54&amp;K$89,決統データ!$A$3:$DE$365,$E54+19,FALSE)</f>
        <v>14240</v>
      </c>
      <c r="L54" s="348">
        <f t="shared" si="8"/>
        <v>1346977</v>
      </c>
    </row>
    <row r="55" spans="1:12">
      <c r="A55" s="27" t="str">
        <f t="shared" si="7"/>
        <v>1751001</v>
      </c>
      <c r="B55" s="28" t="s">
        <v>238</v>
      </c>
      <c r="C55" s="29">
        <v>10</v>
      </c>
      <c r="D55" s="28" t="s">
        <v>782</v>
      </c>
      <c r="E55" s="24">
        <v>50</v>
      </c>
      <c r="F55" s="622"/>
      <c r="G55" s="597" t="s">
        <v>644</v>
      </c>
      <c r="H55" s="176" t="s">
        <v>1229</v>
      </c>
      <c r="I55" s="42">
        <f>VLOOKUP($A55&amp;I$89,決統データ!$A$2:$DE$365,$E55+19,FALSE)</f>
        <v>943018</v>
      </c>
      <c r="J55" s="42">
        <f>VLOOKUP($A55&amp;J$89,決統データ!$A$3:$DE$365,$E55+19,FALSE)</f>
        <v>389719</v>
      </c>
      <c r="K55" s="42">
        <f>VLOOKUP($A55&amp;K$89,決統データ!$A$3:$DE$365,$E55+19,FALSE)</f>
        <v>14240</v>
      </c>
      <c r="L55" s="348">
        <f t="shared" si="8"/>
        <v>1346977</v>
      </c>
    </row>
    <row r="56" spans="1:12" ht="14.25" customHeight="1">
      <c r="A56" s="27" t="str">
        <f t="shared" si="7"/>
        <v>1751001</v>
      </c>
      <c r="B56" s="28" t="s">
        <v>238</v>
      </c>
      <c r="C56" s="29">
        <v>10</v>
      </c>
      <c r="D56" s="28" t="s">
        <v>782</v>
      </c>
      <c r="E56" s="24">
        <v>51</v>
      </c>
      <c r="F56" s="622"/>
      <c r="G56" s="599"/>
      <c r="H56" s="176" t="s">
        <v>1228</v>
      </c>
      <c r="I56" s="42">
        <f>VLOOKUP($A56&amp;I$89,決統データ!$A$2:$DE$365,$E56+19,FALSE)</f>
        <v>0</v>
      </c>
      <c r="J56" s="42">
        <f>VLOOKUP($A56&amp;J$89,決統データ!$A$3:$DE$365,$E56+19,FALSE)</f>
        <v>0</v>
      </c>
      <c r="K56" s="42">
        <f>VLOOKUP($A56&amp;K$89,決統データ!$A$3:$DE$365,$E56+19,FALSE)</f>
        <v>0</v>
      </c>
      <c r="L56" s="348">
        <f t="shared" si="8"/>
        <v>0</v>
      </c>
    </row>
    <row r="57" spans="1:12" ht="14.25" customHeight="1">
      <c r="A57" s="27" t="str">
        <f t="shared" si="7"/>
        <v>1751001</v>
      </c>
      <c r="B57" s="28" t="s">
        <v>238</v>
      </c>
      <c r="C57" s="29">
        <v>10</v>
      </c>
      <c r="D57" s="28" t="s">
        <v>782</v>
      </c>
      <c r="E57" s="24">
        <v>52</v>
      </c>
      <c r="F57" s="622"/>
      <c r="G57" s="776" t="s">
        <v>1227</v>
      </c>
      <c r="H57" s="777"/>
      <c r="I57" s="42">
        <f>VLOOKUP($A57&amp;I$89,決統データ!$A$2:$DE$365,$E57+19,FALSE)</f>
        <v>741917</v>
      </c>
      <c r="J57" s="42">
        <f>VLOOKUP($A57&amp;J$89,決統データ!$A$3:$DE$365,$E57+19,FALSE)</f>
        <v>389719</v>
      </c>
      <c r="K57" s="42">
        <f>VLOOKUP($A57&amp;K$89,決統データ!$A$3:$DE$365,$E57+19,FALSE)</f>
        <v>13693</v>
      </c>
      <c r="L57" s="348">
        <f t="shared" si="8"/>
        <v>1145329</v>
      </c>
    </row>
    <row r="58" spans="1:12" ht="14.25" customHeight="1">
      <c r="A58" s="27"/>
      <c r="B58" s="28"/>
      <c r="C58" s="29"/>
      <c r="D58" s="28"/>
      <c r="F58" s="622"/>
      <c r="G58" s="182"/>
      <c r="H58" s="176" t="s">
        <v>1226</v>
      </c>
      <c r="I58" s="166">
        <f>I57/I55*100</f>
        <v>78.674744278476126</v>
      </c>
      <c r="J58" s="166">
        <f t="shared" ref="J58:K58" si="9">J57/J55*100</f>
        <v>100</v>
      </c>
      <c r="K58" s="166">
        <f t="shared" si="9"/>
        <v>96.158707865168537</v>
      </c>
      <c r="L58" s="274">
        <f>L57/L55*100</f>
        <v>85.029588478496663</v>
      </c>
    </row>
    <row r="59" spans="1:12" ht="14.25" customHeight="1">
      <c r="A59" s="27" t="str">
        <f t="shared" si="7"/>
        <v>1751001</v>
      </c>
      <c r="B59" s="28" t="s">
        <v>238</v>
      </c>
      <c r="C59" s="29">
        <v>10</v>
      </c>
      <c r="D59" s="28" t="s">
        <v>782</v>
      </c>
      <c r="E59" s="24">
        <v>53</v>
      </c>
      <c r="F59" s="622"/>
      <c r="G59" s="594" t="s">
        <v>1225</v>
      </c>
      <c r="H59" s="176" t="s">
        <v>1224</v>
      </c>
      <c r="I59" s="42">
        <f>VLOOKUP($A59&amp;I$89,決統データ!$A$2:$DE$365,$E59+19,FALSE)</f>
        <v>1</v>
      </c>
      <c r="J59" s="42">
        <f>VLOOKUP($A59&amp;J$89,決統データ!$A$3:$DE$365,$E59+19,FALSE)</f>
        <v>0</v>
      </c>
      <c r="K59" s="42">
        <f>VLOOKUP($A59&amp;K$89,決統データ!$A$3:$DE$365,$E59+19,FALSE)</f>
        <v>1</v>
      </c>
      <c r="L59" s="348">
        <f>SUM(I59:K59)</f>
        <v>2</v>
      </c>
    </row>
    <row r="60" spans="1:12" ht="14.25" customHeight="1">
      <c r="A60" s="27" t="str">
        <f t="shared" si="7"/>
        <v>1751001</v>
      </c>
      <c r="B60" s="28" t="s">
        <v>238</v>
      </c>
      <c r="C60" s="29">
        <v>10</v>
      </c>
      <c r="D60" s="28" t="s">
        <v>782</v>
      </c>
      <c r="E60" s="24">
        <v>54</v>
      </c>
      <c r="F60" s="622"/>
      <c r="G60" s="595"/>
      <c r="H60" s="176" t="s">
        <v>149</v>
      </c>
      <c r="I60" s="42">
        <f>VLOOKUP($A60&amp;I$89,決統データ!$A$2:$DE$365,$E60+19,FALSE)</f>
        <v>99</v>
      </c>
      <c r="J60" s="42">
        <f>VLOOKUP($A60&amp;J$89,決統データ!$A$3:$DE$365,$E60+19,FALSE)</f>
        <v>0</v>
      </c>
      <c r="K60" s="42">
        <f>VLOOKUP($A60&amp;K$89,決統データ!$A$3:$DE$365,$E60+19,FALSE)</f>
        <v>98</v>
      </c>
      <c r="L60" s="348"/>
    </row>
    <row r="61" spans="1:12">
      <c r="A61" s="27" t="str">
        <f t="shared" si="7"/>
        <v>1751001</v>
      </c>
      <c r="B61" s="28" t="s">
        <v>238</v>
      </c>
      <c r="C61" s="29">
        <v>10</v>
      </c>
      <c r="D61" s="28" t="s">
        <v>782</v>
      </c>
      <c r="E61" s="24">
        <v>55</v>
      </c>
      <c r="F61" s="623"/>
      <c r="G61" s="701" t="s">
        <v>1222</v>
      </c>
      <c r="H61" s="703"/>
      <c r="I61" s="42">
        <f>VLOOKUP($A61&amp;I$89,決統データ!$A$2:$DE$365,$E61+19,FALSE)</f>
        <v>2762</v>
      </c>
      <c r="J61" s="42">
        <f>VLOOKUP($A61&amp;J$89,決統データ!$A$3:$DE$365,$E61+19,FALSE)</f>
        <v>0</v>
      </c>
      <c r="K61" s="42">
        <f>VLOOKUP($A61&amp;K$89,決統データ!$A$3:$DE$365,$E61+19,FALSE)</f>
        <v>1</v>
      </c>
      <c r="L61" s="348">
        <f t="shared" ref="L61:L71" si="10">SUM(I61:K61)</f>
        <v>2763</v>
      </c>
    </row>
    <row r="62" spans="1:12">
      <c r="A62" s="27" t="str">
        <f t="shared" si="7"/>
        <v>1751001</v>
      </c>
      <c r="B62" s="28" t="s">
        <v>238</v>
      </c>
      <c r="C62" s="29">
        <v>10</v>
      </c>
      <c r="D62" s="28" t="s">
        <v>782</v>
      </c>
      <c r="E62" s="24">
        <v>56</v>
      </c>
      <c r="F62" s="808" t="s">
        <v>1221</v>
      </c>
      <c r="G62" s="701" t="s">
        <v>1220</v>
      </c>
      <c r="H62" s="703"/>
      <c r="I62" s="42">
        <f>VLOOKUP($A62&amp;I$89,決統データ!$A$2:$DE$365,$E62+19,FALSE)</f>
        <v>0</v>
      </c>
      <c r="J62" s="42">
        <f>VLOOKUP($A62&amp;J$89,決統データ!$A$3:$DE$365,$E62+19,FALSE)</f>
        <v>0</v>
      </c>
      <c r="K62" s="42">
        <f>VLOOKUP($A62&amp;K$89,決統データ!$A$3:$DE$365,$E62+19,FALSE)</f>
        <v>0</v>
      </c>
      <c r="L62" s="348">
        <f t="shared" si="10"/>
        <v>0</v>
      </c>
    </row>
    <row r="63" spans="1:12">
      <c r="A63" s="27" t="str">
        <f t="shared" si="7"/>
        <v>1751001</v>
      </c>
      <c r="B63" s="28" t="s">
        <v>238</v>
      </c>
      <c r="C63" s="29">
        <v>10</v>
      </c>
      <c r="D63" s="28" t="s">
        <v>782</v>
      </c>
      <c r="E63" s="24">
        <v>57</v>
      </c>
      <c r="F63" s="809"/>
      <c r="G63" s="594" t="s">
        <v>1219</v>
      </c>
      <c r="H63" s="176" t="s">
        <v>1218</v>
      </c>
      <c r="I63" s="42">
        <f>VLOOKUP($A63&amp;I$89,決統データ!$A$2:$DE$365,$E63+19,FALSE)</f>
        <v>0</v>
      </c>
      <c r="J63" s="42">
        <f>VLOOKUP($A63&amp;J$89,決統データ!$A$3:$DE$365,$E63+19,FALSE)</f>
        <v>0</v>
      </c>
      <c r="K63" s="42">
        <f>VLOOKUP($A63&amp;K$89,決統データ!$A$3:$DE$365,$E63+19,FALSE)</f>
        <v>0</v>
      </c>
      <c r="L63" s="348">
        <f t="shared" si="10"/>
        <v>0</v>
      </c>
    </row>
    <row r="64" spans="1:12">
      <c r="A64" s="27" t="str">
        <f t="shared" si="7"/>
        <v>1751001</v>
      </c>
      <c r="B64" s="28" t="s">
        <v>238</v>
      </c>
      <c r="C64" s="29">
        <v>10</v>
      </c>
      <c r="D64" s="28" t="s">
        <v>782</v>
      </c>
      <c r="E64" s="24">
        <v>58</v>
      </c>
      <c r="F64" s="810"/>
      <c r="G64" s="595"/>
      <c r="H64" s="176" t="s">
        <v>1217</v>
      </c>
      <c r="I64" s="42">
        <f>VLOOKUP($A64&amp;I$89,決統データ!$A$2:$DE$365,$E64+19,FALSE)</f>
        <v>0</v>
      </c>
      <c r="J64" s="42">
        <f>VLOOKUP($A64&amp;J$89,決統データ!$A$3:$DE$365,$E64+19,FALSE)</f>
        <v>0</v>
      </c>
      <c r="K64" s="42">
        <f>VLOOKUP($A64&amp;K$89,決統データ!$A$3:$DE$365,$E64+19,FALSE)</f>
        <v>0</v>
      </c>
      <c r="L64" s="348">
        <f t="shared" si="10"/>
        <v>0</v>
      </c>
    </row>
    <row r="65" spans="1:12" ht="14.25" customHeight="1">
      <c r="A65" s="27" t="str">
        <f t="shared" si="7"/>
        <v>1751001</v>
      </c>
      <c r="B65" s="28" t="s">
        <v>238</v>
      </c>
      <c r="C65" s="29">
        <v>10</v>
      </c>
      <c r="D65" s="28" t="s">
        <v>782</v>
      </c>
      <c r="E65" s="24">
        <v>59</v>
      </c>
      <c r="F65" s="621" t="s">
        <v>1107</v>
      </c>
      <c r="G65" s="175" t="s">
        <v>1216</v>
      </c>
      <c r="H65" s="176"/>
      <c r="I65" s="42">
        <f>VLOOKUP($A65&amp;I$89,決統データ!$A$2:$DE$365,$E65+19,FALSE)</f>
        <v>4</v>
      </c>
      <c r="J65" s="42">
        <f>VLOOKUP($A65&amp;J$89,決統データ!$A$3:$DE$365,$E65+19,FALSE)</f>
        <v>2</v>
      </c>
      <c r="K65" s="42">
        <f>VLOOKUP($A65&amp;K$89,決統データ!$A$3:$DE$365,$E65+19,FALSE)</f>
        <v>0</v>
      </c>
      <c r="L65" s="348">
        <f t="shared" si="10"/>
        <v>6</v>
      </c>
    </row>
    <row r="66" spans="1:12">
      <c r="A66" s="27" t="str">
        <f t="shared" si="7"/>
        <v>1751001</v>
      </c>
      <c r="B66" s="28" t="s">
        <v>238</v>
      </c>
      <c r="C66" s="29">
        <v>10</v>
      </c>
      <c r="D66" s="28" t="s">
        <v>782</v>
      </c>
      <c r="E66" s="24">
        <v>60</v>
      </c>
      <c r="F66" s="622"/>
      <c r="G66" s="597" t="s">
        <v>644</v>
      </c>
      <c r="H66" s="176" t="s">
        <v>1215</v>
      </c>
      <c r="I66" s="42">
        <f>VLOOKUP($A66&amp;I$89,決統データ!$A$2:$DE$365,$E66+19,FALSE)</f>
        <v>1</v>
      </c>
      <c r="J66" s="42">
        <f>VLOOKUP($A66&amp;J$89,決統データ!$A$3:$DE$365,$E66+19,FALSE)</f>
        <v>2</v>
      </c>
      <c r="K66" s="42">
        <f>VLOOKUP($A66&amp;K$89,決統データ!$A$3:$DE$365,$E66+19,FALSE)</f>
        <v>0</v>
      </c>
      <c r="L66" s="348">
        <f t="shared" si="10"/>
        <v>3</v>
      </c>
    </row>
    <row r="67" spans="1:12" ht="14.25" customHeight="1">
      <c r="A67" s="27" t="str">
        <f t="shared" si="7"/>
        <v>1751002</v>
      </c>
      <c r="B67" s="28" t="s">
        <v>238</v>
      </c>
      <c r="C67" s="29">
        <v>10</v>
      </c>
      <c r="D67" s="28" t="s">
        <v>239</v>
      </c>
      <c r="E67" s="24">
        <v>1</v>
      </c>
      <c r="F67" s="622"/>
      <c r="G67" s="598"/>
      <c r="H67" s="176" t="s">
        <v>1214</v>
      </c>
      <c r="I67" s="42">
        <f>VLOOKUP($A67&amp;I$89,決統データ!$A$2:$DE$365,$E67+19,FALSE)</f>
        <v>0</v>
      </c>
      <c r="J67" s="42">
        <f>VLOOKUP($A67&amp;J$89,決統データ!$A$3:$DE$365,$E67+19,FALSE)</f>
        <v>0</v>
      </c>
      <c r="K67" s="42">
        <f>VLOOKUP($A67&amp;K$89,決統データ!$A$3:$DE$365,$E67+19,FALSE)</f>
        <v>0</v>
      </c>
      <c r="L67" s="348">
        <f t="shared" si="10"/>
        <v>0</v>
      </c>
    </row>
    <row r="68" spans="1:12" ht="14.25" customHeight="1">
      <c r="A68" s="27" t="str">
        <f t="shared" si="7"/>
        <v>1751002</v>
      </c>
      <c r="B68" s="28" t="s">
        <v>238</v>
      </c>
      <c r="C68" s="29">
        <v>10</v>
      </c>
      <c r="D68" s="28" t="s">
        <v>239</v>
      </c>
      <c r="E68" s="24">
        <v>2</v>
      </c>
      <c r="F68" s="622"/>
      <c r="G68" s="598"/>
      <c r="H68" s="176" t="s">
        <v>1213</v>
      </c>
      <c r="I68" s="42">
        <f>VLOOKUP($A68&amp;I$89,決統データ!$A$2:$DE$365,$E68+19,FALSE)</f>
        <v>3</v>
      </c>
      <c r="J68" s="42">
        <f>VLOOKUP($A68&amp;J$89,決統データ!$A$3:$DE$365,$E68+19,FALSE)</f>
        <v>0</v>
      </c>
      <c r="K68" s="42">
        <f>VLOOKUP($A68&amp;K$89,決統データ!$A$3:$DE$365,$E68+19,FALSE)</f>
        <v>0</v>
      </c>
      <c r="L68" s="348">
        <f t="shared" si="10"/>
        <v>3</v>
      </c>
    </row>
    <row r="69" spans="1:12" ht="14.25" customHeight="1">
      <c r="A69" s="27" t="str">
        <f t="shared" si="7"/>
        <v>1751002</v>
      </c>
      <c r="B69" s="28" t="s">
        <v>238</v>
      </c>
      <c r="C69" s="29">
        <v>10</v>
      </c>
      <c r="D69" s="28" t="s">
        <v>239</v>
      </c>
      <c r="E69" s="24">
        <v>3</v>
      </c>
      <c r="F69" s="622"/>
      <c r="G69" s="599"/>
      <c r="H69" s="176" t="s">
        <v>207</v>
      </c>
      <c r="I69" s="42">
        <f>VLOOKUP($A69&amp;I$89,決統データ!$A$2:$DE$365,$E69+19,FALSE)</f>
        <v>0</v>
      </c>
      <c r="J69" s="42">
        <f>VLOOKUP($A69&amp;J$89,決統データ!$A$3:$DE$365,$E69+19,FALSE)</f>
        <v>0</v>
      </c>
      <c r="K69" s="42">
        <f>VLOOKUP($A69&amp;K$89,決統データ!$A$3:$DE$365,$E69+19,FALSE)</f>
        <v>0</v>
      </c>
      <c r="L69" s="348">
        <f t="shared" si="10"/>
        <v>0</v>
      </c>
    </row>
    <row r="70" spans="1:12" ht="14.25" customHeight="1">
      <c r="A70" s="27" t="str">
        <f t="shared" si="7"/>
        <v>1751002</v>
      </c>
      <c r="B70" s="28" t="s">
        <v>238</v>
      </c>
      <c r="C70" s="29">
        <v>10</v>
      </c>
      <c r="D70" s="28" t="s">
        <v>239</v>
      </c>
      <c r="E70" s="24">
        <v>4</v>
      </c>
      <c r="F70" s="622"/>
      <c r="G70" s="175" t="s">
        <v>1211</v>
      </c>
      <c r="H70" s="176"/>
      <c r="I70" s="42">
        <f>VLOOKUP($A70&amp;I$89,決統データ!$A$2:$DE$365,$E70+19,FALSE)</f>
        <v>0</v>
      </c>
      <c r="J70" s="42">
        <f>VLOOKUP($A70&amp;J$89,決統データ!$A$3:$DE$365,$E70+19,FALSE)</f>
        <v>0</v>
      </c>
      <c r="K70" s="42">
        <f>VLOOKUP($A70&amp;K$89,決統データ!$A$3:$DE$365,$E70+19,FALSE)</f>
        <v>0</v>
      </c>
      <c r="L70" s="348">
        <f t="shared" si="10"/>
        <v>0</v>
      </c>
    </row>
    <row r="71" spans="1:12" ht="14.25" customHeight="1">
      <c r="A71" s="27" t="str">
        <f t="shared" si="7"/>
        <v>1751002</v>
      </c>
      <c r="B71" s="28" t="s">
        <v>238</v>
      </c>
      <c r="C71" s="29">
        <v>10</v>
      </c>
      <c r="D71" s="28" t="s">
        <v>239</v>
      </c>
      <c r="E71" s="24">
        <v>5</v>
      </c>
      <c r="F71" s="623"/>
      <c r="G71" s="176" t="s">
        <v>1210</v>
      </c>
      <c r="H71" s="215"/>
      <c r="I71" s="42">
        <f>VLOOKUP($A71&amp;I$89,決統データ!$A$2:$DE$365,$E71+19,FALSE)</f>
        <v>4</v>
      </c>
      <c r="J71" s="42">
        <f>VLOOKUP($A71&amp;J$89,決統データ!$A$3:$DE$365,$E71+19,FALSE)</f>
        <v>2</v>
      </c>
      <c r="K71" s="42">
        <f>VLOOKUP($A71&amp;K$89,決統データ!$A$3:$DE$365,$E71+19,FALSE)</f>
        <v>0</v>
      </c>
      <c r="L71" s="348">
        <f t="shared" si="10"/>
        <v>6</v>
      </c>
    </row>
    <row r="72" spans="1:12">
      <c r="F72" s="604" t="s">
        <v>1209</v>
      </c>
      <c r="G72" s="496" t="s">
        <v>1208</v>
      </c>
      <c r="H72" s="510"/>
      <c r="I72" s="257">
        <f t="shared" ref="I72:L72" si="11">IF(I49=0,0,+I51/I49*100)</f>
        <v>95.496768982229412</v>
      </c>
      <c r="J72" s="257">
        <f t="shared" si="11"/>
        <v>57.737104825291183</v>
      </c>
      <c r="K72" s="257">
        <f t="shared" si="11"/>
        <v>34.090909090909086</v>
      </c>
      <c r="L72" s="349">
        <f t="shared" si="11"/>
        <v>82.291666666666657</v>
      </c>
    </row>
    <row r="73" spans="1:12">
      <c r="F73" s="605"/>
      <c r="G73" s="496" t="s">
        <v>1207</v>
      </c>
      <c r="H73" s="510"/>
      <c r="I73" s="231">
        <f t="shared" ref="I73:L73" si="12">IF(I50=0,0,I52/I50*100)</f>
        <v>0</v>
      </c>
      <c r="J73" s="231">
        <f t="shared" si="12"/>
        <v>0</v>
      </c>
      <c r="K73" s="231">
        <f t="shared" si="12"/>
        <v>0</v>
      </c>
      <c r="L73" s="340">
        <f t="shared" si="12"/>
        <v>0</v>
      </c>
    </row>
    <row r="74" spans="1:12">
      <c r="F74" s="605"/>
      <c r="G74" s="496" t="s">
        <v>1206</v>
      </c>
      <c r="H74" s="510"/>
      <c r="I74" s="257">
        <f t="shared" ref="I74:L74" si="13">IF(I49=0,0,I53/I49*100)</f>
        <v>49.434571890145392</v>
      </c>
      <c r="J74" s="257">
        <f t="shared" si="13"/>
        <v>44.425956738768718</v>
      </c>
      <c r="K74" s="257">
        <f t="shared" si="13"/>
        <v>15.151515151515152</v>
      </c>
      <c r="L74" s="349">
        <f t="shared" si="13"/>
        <v>47.222222222222221</v>
      </c>
    </row>
    <row r="75" spans="1:12" ht="13.5" customHeight="1">
      <c r="F75" s="605"/>
      <c r="G75" s="496" t="s">
        <v>206</v>
      </c>
      <c r="H75" s="510"/>
      <c r="I75" s="258">
        <f t="shared" ref="I75:L75" si="14">IF(I65=0,0,I55/I65)</f>
        <v>235754.5</v>
      </c>
      <c r="J75" s="258">
        <f t="shared" si="14"/>
        <v>194859.5</v>
      </c>
      <c r="K75" s="258">
        <f t="shared" si="14"/>
        <v>0</v>
      </c>
      <c r="L75" s="350">
        <f t="shared" si="14"/>
        <v>224496.16666666666</v>
      </c>
    </row>
    <row r="76" spans="1:12">
      <c r="F76" s="605"/>
      <c r="G76" s="609" t="s">
        <v>1204</v>
      </c>
      <c r="H76" s="610"/>
      <c r="I76" s="259">
        <f>IF(農1!I57=0,0,農2!K5/農1!I57*1000)</f>
        <v>228.53095427116509</v>
      </c>
      <c r="J76" s="259">
        <f>IF(農1!J57=0,0,農2!L5/農1!J57*1000)</f>
        <v>239.37503688555086</v>
      </c>
      <c r="K76" s="259">
        <f>IF(農1!K57=0,0,農2!M5/農1!K57*1000)</f>
        <v>158.69422332578688</v>
      </c>
      <c r="L76" s="351">
        <f>IF(農1!L57=0,0,農2!N5/農1!L57*1000)</f>
        <v>231.38591618652808</v>
      </c>
    </row>
    <row r="77" spans="1:12">
      <c r="F77" s="605"/>
      <c r="G77" s="609" t="s">
        <v>1203</v>
      </c>
      <c r="H77" s="610"/>
      <c r="I77" s="259">
        <f>IF(農1!I57=0,0,(農4!J76)/農1!I57*1000)</f>
        <v>424.34935444261282</v>
      </c>
      <c r="J77" s="259">
        <f>IF(農1!J57=0,0,(農4!K76)/農1!J57*1000)</f>
        <v>255.15820373140647</v>
      </c>
      <c r="K77" s="259">
        <f>IF(農1!K57=0,0,(農4!L76)/農1!K57*1000)</f>
        <v>721.02534141532169</v>
      </c>
      <c r="L77" s="351">
        <f>IF(農1!L57=0,0,(農4!M76)/農1!L57*1000)</f>
        <v>370.32590635529181</v>
      </c>
    </row>
    <row r="78" spans="1:12" ht="14.25" customHeight="1">
      <c r="F78" s="605"/>
      <c r="G78" s="602" t="s">
        <v>205</v>
      </c>
      <c r="H78" s="183" t="s">
        <v>1202</v>
      </c>
      <c r="I78" s="259">
        <f>IF(農1!I57=0,0,農4!J46/農1!I57*1000)</f>
        <v>418.23007155786968</v>
      </c>
      <c r="J78" s="259">
        <f>IF(農1!J57=0,0,農4!K46/農1!J57*1000)</f>
        <v>255.15820373140647</v>
      </c>
      <c r="K78" s="259">
        <f>IF(農1!K57=0,0,農4!L46/農1!K57*1000)</f>
        <v>721.02534141532169</v>
      </c>
      <c r="L78" s="351">
        <f>IF(農1!L57=0,0,農4!M46/農1!L57*1000)</f>
        <v>366.361979832869</v>
      </c>
    </row>
    <row r="79" spans="1:12">
      <c r="F79" s="605"/>
      <c r="G79" s="603"/>
      <c r="H79" s="183" t="s">
        <v>1201</v>
      </c>
      <c r="I79" s="259">
        <f>IF(農1!I57=0,0,(農4!J69)/農1!I57*1000)</f>
        <v>6.1192828847431722</v>
      </c>
      <c r="J79" s="259">
        <f>IF(農1!J57=0,0,(農4!K69)/農1!J57*1000)</f>
        <v>0</v>
      </c>
      <c r="K79" s="259">
        <f>IF(農1!K57=0,0,(農4!L69)/農1!K57*1000)</f>
        <v>0</v>
      </c>
      <c r="L79" s="351">
        <f>IF(農1!L57=0,0,(農4!M69)/農1!L57*1000)</f>
        <v>3.9639265224228146</v>
      </c>
    </row>
    <row r="80" spans="1:12">
      <c r="F80" s="605"/>
      <c r="G80" s="600" t="s">
        <v>1200</v>
      </c>
      <c r="H80" s="601"/>
      <c r="I80" s="257">
        <f>IF(農4!J76=0,0,農2!K5/(農4!J76)*100)</f>
        <v>53.854436651928651</v>
      </c>
      <c r="J80" s="257">
        <f>IF(農4!K76=0,0,農2!L5/(農4!K76)*100)</f>
        <v>93.81436041834273</v>
      </c>
      <c r="K80" s="257">
        <f>IF(農4!L76=0,0,農2!M5/(農4!L76)*100)</f>
        <v>22.009520915628482</v>
      </c>
      <c r="L80" s="349">
        <f>IF(農4!M76=0,0,農2!N5/(農4!M76)*100)</f>
        <v>62.481698475757106</v>
      </c>
    </row>
    <row r="81" spans="6:12">
      <c r="F81" s="606"/>
      <c r="G81" s="60" t="s">
        <v>205</v>
      </c>
      <c r="H81" s="60" t="s">
        <v>1198</v>
      </c>
      <c r="I81" s="257">
        <f>IF(農4!J76=0,0,I80*農4!J46/(農4!J76))</f>
        <v>53.077834710576582</v>
      </c>
      <c r="J81" s="257">
        <f>IF(農4!K76=0,0,J80*農4!K46/(農4!K76))</f>
        <v>93.814360418342744</v>
      </c>
      <c r="K81" s="257">
        <f>IF(農4!L76=0,0,K80*農4!L46/(農4!L76))</f>
        <v>22.009520915628482</v>
      </c>
      <c r="L81" s="349">
        <f>IF(農4!M76=0,0,L80*農4!M46/(農4!M76))</f>
        <v>61.812901458039256</v>
      </c>
    </row>
    <row r="82" spans="6:12">
      <c r="F82" s="223"/>
      <c r="H82" s="10"/>
      <c r="I82" s="254"/>
      <c r="J82" s="253"/>
      <c r="K82" s="253"/>
      <c r="L82" s="253"/>
    </row>
    <row r="83" spans="6:12">
      <c r="G83" s="153" t="s">
        <v>1197</v>
      </c>
    </row>
    <row r="84" spans="6:12">
      <c r="G84" s="153" t="s">
        <v>1196</v>
      </c>
    </row>
    <row r="85" spans="6:12">
      <c r="G85" s="113" t="s">
        <v>1195</v>
      </c>
    </row>
    <row r="86" spans="6:12">
      <c r="G86" s="113" t="s">
        <v>1194</v>
      </c>
    </row>
    <row r="87" spans="6:12">
      <c r="G87" s="113" t="s">
        <v>1193</v>
      </c>
    </row>
    <row r="89" spans="6:12">
      <c r="I89" s="12" t="str">
        <f>+I90&amp;"000"</f>
        <v>262013000</v>
      </c>
      <c r="J89" s="12" t="str">
        <f t="shared" ref="J89:K89" si="15">+J90&amp;"000"</f>
        <v>264075000</v>
      </c>
      <c r="K89" s="12" t="str">
        <f t="shared" si="15"/>
        <v>264652000</v>
      </c>
    </row>
    <row r="90" spans="6:12">
      <c r="I90" s="12" t="s">
        <v>580</v>
      </c>
      <c r="J90" s="12" t="s">
        <v>591</v>
      </c>
      <c r="K90" s="12" t="s">
        <v>594</v>
      </c>
    </row>
    <row r="91" spans="6:12">
      <c r="I91" s="12" t="s">
        <v>469</v>
      </c>
      <c r="J91" s="12" t="s">
        <v>592</v>
      </c>
      <c r="K91" s="12" t="s">
        <v>595</v>
      </c>
    </row>
  </sheetData>
  <customSheetViews>
    <customSheetView guid="{247A5D4D-80F1-4466-92F7-7A3BC78E450F}" showPageBreaks="1" printArea="1" topLeftCell="A46">
      <selection activeCell="C43" sqref="C43"/>
      <pageMargins left="0.78740157480314965" right="0.78740157480314965" top="0.78740157480314965" bottom="0.78740157480314965" header="0.51181102362204722" footer="0.31496062992125984"/>
      <pageSetup paperSize="9" scale="64" orientation="portrait" blackAndWhite="1"/>
      <headerFooter alignWithMargins="0"/>
    </customSheetView>
  </customSheetViews>
  <mergeCells count="46">
    <mergeCell ref="F72:F81"/>
    <mergeCell ref="F62:F64"/>
    <mergeCell ref="G63:G64"/>
    <mergeCell ref="F65:F71"/>
    <mergeCell ref="G66:G69"/>
    <mergeCell ref="G72:H72"/>
    <mergeCell ref="G73:H73"/>
    <mergeCell ref="G62:H62"/>
    <mergeCell ref="G80:H80"/>
    <mergeCell ref="G74:H74"/>
    <mergeCell ref="G75:H75"/>
    <mergeCell ref="G78:G79"/>
    <mergeCell ref="G76:H76"/>
    <mergeCell ref="G77:H77"/>
    <mergeCell ref="F3:H3"/>
    <mergeCell ref="F8:F18"/>
    <mergeCell ref="F19:G23"/>
    <mergeCell ref="F24:F35"/>
    <mergeCell ref="G25:G29"/>
    <mergeCell ref="G15:H15"/>
    <mergeCell ref="G16:H16"/>
    <mergeCell ref="G17:H17"/>
    <mergeCell ref="G30:G34"/>
    <mergeCell ref="G8:H8"/>
    <mergeCell ref="G9:H9"/>
    <mergeCell ref="G10:H10"/>
    <mergeCell ref="G18:H18"/>
    <mergeCell ref="G11:H11"/>
    <mergeCell ref="G12:H12"/>
    <mergeCell ref="G13:H13"/>
    <mergeCell ref="G14:H14"/>
    <mergeCell ref="F36:F42"/>
    <mergeCell ref="G37:G39"/>
    <mergeCell ref="G40:G42"/>
    <mergeCell ref="F43:F61"/>
    <mergeCell ref="G43:H43"/>
    <mergeCell ref="G48:H48"/>
    <mergeCell ref="G44:G47"/>
    <mergeCell ref="G49:G50"/>
    <mergeCell ref="G51:G52"/>
    <mergeCell ref="G55:G56"/>
    <mergeCell ref="G53:H53"/>
    <mergeCell ref="G61:H61"/>
    <mergeCell ref="G57:H57"/>
    <mergeCell ref="G59:G60"/>
    <mergeCell ref="G54:H54"/>
  </mergeCells>
  <phoneticPr fontId="3"/>
  <pageMargins left="0.78740157480314965" right="0.78740157480314965" top="0.78740157480314965" bottom="0.78740157480314965" header="0.51181102362204722" footer="0.31496062992125984"/>
  <pageSetup paperSize="9" scale="50"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pageSetUpPr fitToPage="1"/>
  </sheetPr>
  <dimension ref="A1:N110"/>
  <sheetViews>
    <sheetView view="pageBreakPreview" topLeftCell="G1" zoomScaleNormal="100" zoomScaleSheetLayoutView="100" workbookViewId="0">
      <pane ySplit="2" topLeftCell="A84" activePane="bottomLeft" state="frozen"/>
      <selection pane="bottomLeft"/>
    </sheetView>
  </sheetViews>
  <sheetFormatPr defaultColWidth="9" defaultRowHeight="14.4"/>
  <cols>
    <col min="1" max="1" width="9.69921875" style="9" customWidth="1"/>
    <col min="2" max="2" width="4.296875" style="9" customWidth="1"/>
    <col min="3" max="4" width="3.296875" style="9" customWidth="1"/>
    <col min="5" max="5" width="6.296875" style="38" customWidth="1"/>
    <col min="6" max="6" width="3.5" style="9" customWidth="1"/>
    <col min="7" max="7" width="5.09765625" style="9" customWidth="1"/>
    <col min="8" max="8" width="5" style="9" customWidth="1"/>
    <col min="9" max="9" width="4.09765625" style="9" customWidth="1"/>
    <col min="10" max="10" width="28.5" style="9" customWidth="1"/>
    <col min="11" max="14" width="11.59765625" style="101" customWidth="1"/>
    <col min="15" max="16384" width="9" style="9"/>
  </cols>
  <sheetData>
    <row r="1" spans="1:14">
      <c r="F1" s="9" t="s">
        <v>888</v>
      </c>
      <c r="N1" s="255" t="s">
        <v>529</v>
      </c>
    </row>
    <row r="2" spans="1:14" ht="33.75" customHeight="1">
      <c r="A2" s="26"/>
      <c r="B2" s="67" t="s">
        <v>778</v>
      </c>
      <c r="C2" s="26" t="s">
        <v>779</v>
      </c>
      <c r="D2" s="26" t="s">
        <v>780</v>
      </c>
      <c r="E2" s="30" t="s">
        <v>781</v>
      </c>
      <c r="F2" s="516"/>
      <c r="G2" s="643"/>
      <c r="H2" s="643"/>
      <c r="I2" s="643"/>
      <c r="J2" s="644"/>
      <c r="K2" s="142" t="s">
        <v>469</v>
      </c>
      <c r="L2" s="142" t="s">
        <v>197</v>
      </c>
      <c r="M2" s="142" t="s">
        <v>598</v>
      </c>
      <c r="N2" s="165" t="s">
        <v>605</v>
      </c>
    </row>
    <row r="3" spans="1:14" s="1" customFormat="1">
      <c r="A3" s="27" t="str">
        <f>+B3&amp;C3&amp;D3</f>
        <v>1752601</v>
      </c>
      <c r="B3" s="28" t="s">
        <v>238</v>
      </c>
      <c r="C3" s="29">
        <v>26</v>
      </c>
      <c r="D3" s="28" t="s">
        <v>782</v>
      </c>
      <c r="E3" s="24">
        <v>1</v>
      </c>
      <c r="F3" s="631" t="s">
        <v>887</v>
      </c>
      <c r="G3" s="656" t="s">
        <v>886</v>
      </c>
      <c r="H3" s="656"/>
      <c r="I3" s="656"/>
      <c r="J3" s="656"/>
      <c r="K3" s="43">
        <f>VLOOKUP($A3&amp;K$108,決統データ!$A$3:$DE$365,$E3+19,FALSE)</f>
        <v>433704</v>
      </c>
      <c r="L3" s="43">
        <f>VLOOKUP($A3&amp;L$108,決統データ!$A$3:$DE$365,$E3+19,FALSE)</f>
        <v>224925</v>
      </c>
      <c r="M3" s="43">
        <f>VLOOKUP($A3&amp;M$108,決統データ!$A$3:$DE$365,$E3+19,FALSE)</f>
        <v>22822</v>
      </c>
      <c r="N3" s="312">
        <f t="shared" ref="N3:N34" si="0">SUM(K3:M3)</f>
        <v>681451</v>
      </c>
    </row>
    <row r="4" spans="1:14" s="1" customFormat="1">
      <c r="A4" s="27" t="str">
        <f t="shared" ref="A4:A67" si="1">+B4&amp;C4&amp;D4</f>
        <v>1752601</v>
      </c>
      <c r="B4" s="28" t="s">
        <v>238</v>
      </c>
      <c r="C4" s="29">
        <v>26</v>
      </c>
      <c r="D4" s="28" t="s">
        <v>782</v>
      </c>
      <c r="E4" s="24">
        <v>2</v>
      </c>
      <c r="F4" s="631"/>
      <c r="G4" s="487" t="s">
        <v>885</v>
      </c>
      <c r="H4" s="487"/>
      <c r="I4" s="487"/>
      <c r="J4" s="487"/>
      <c r="K4" s="43">
        <f>VLOOKUP($A4&amp;K$108,決統データ!$A$3:$DE$365,$E4+19,FALSE)</f>
        <v>186402</v>
      </c>
      <c r="L4" s="43">
        <f>VLOOKUP($A4&amp;L$108,決統データ!$A$3:$DE$365,$E4+19,FALSE)</f>
        <v>93289</v>
      </c>
      <c r="M4" s="43">
        <f>VLOOKUP($A4&amp;M$108,決統データ!$A$3:$DE$365,$E4+19,FALSE)</f>
        <v>2176</v>
      </c>
      <c r="N4" s="312">
        <f t="shared" si="0"/>
        <v>281867</v>
      </c>
    </row>
    <row r="5" spans="1:14" s="1" customFormat="1">
      <c r="A5" s="27" t="str">
        <f t="shared" si="1"/>
        <v>1752601</v>
      </c>
      <c r="B5" s="28" t="s">
        <v>238</v>
      </c>
      <c r="C5" s="29">
        <v>26</v>
      </c>
      <c r="D5" s="28" t="s">
        <v>782</v>
      </c>
      <c r="E5" s="24">
        <v>3</v>
      </c>
      <c r="F5" s="631"/>
      <c r="G5" s="487" t="s">
        <v>884</v>
      </c>
      <c r="H5" s="487"/>
      <c r="I5" s="487"/>
      <c r="J5" s="487"/>
      <c r="K5" s="43">
        <f>VLOOKUP($A5&amp;K$108,決統データ!$A$3:$DE$365,$E5+19,FALSE)</f>
        <v>169551</v>
      </c>
      <c r="L5" s="43">
        <f>VLOOKUP($A5&amp;L$108,決統データ!$A$3:$DE$365,$E5+19,FALSE)</f>
        <v>93289</v>
      </c>
      <c r="M5" s="43">
        <f>VLOOKUP($A5&amp;M$108,決統データ!$A$3:$DE$365,$E5+19,FALSE)</f>
        <v>2173</v>
      </c>
      <c r="N5" s="312">
        <f t="shared" si="0"/>
        <v>265013</v>
      </c>
    </row>
    <row r="6" spans="1:14" s="1" customFormat="1">
      <c r="A6" s="27" t="str">
        <f t="shared" si="1"/>
        <v>1752601</v>
      </c>
      <c r="B6" s="28" t="s">
        <v>238</v>
      </c>
      <c r="C6" s="29">
        <v>26</v>
      </c>
      <c r="D6" s="28" t="s">
        <v>782</v>
      </c>
      <c r="E6" s="24">
        <v>4</v>
      </c>
      <c r="F6" s="631"/>
      <c r="G6" s="487" t="s">
        <v>1303</v>
      </c>
      <c r="H6" s="487"/>
      <c r="I6" s="487"/>
      <c r="J6" s="487"/>
      <c r="K6" s="43">
        <f>VLOOKUP($A6&amp;K$108,決統データ!$A$3:$DE$365,$E6+19,FALSE)</f>
        <v>0</v>
      </c>
      <c r="L6" s="43">
        <f>VLOOKUP($A6&amp;L$108,決統データ!$A$3:$DE$365,$E6+19,FALSE)</f>
        <v>0</v>
      </c>
      <c r="M6" s="43">
        <f>VLOOKUP($A6&amp;M$108,決統データ!$A$3:$DE$365,$E6+19,FALSE)</f>
        <v>0</v>
      </c>
      <c r="N6" s="312">
        <f t="shared" si="0"/>
        <v>0</v>
      </c>
    </row>
    <row r="7" spans="1:14" s="1" customFormat="1">
      <c r="A7" s="27" t="str">
        <f t="shared" si="1"/>
        <v>1752601</v>
      </c>
      <c r="B7" s="28" t="s">
        <v>238</v>
      </c>
      <c r="C7" s="29">
        <v>26</v>
      </c>
      <c r="D7" s="28" t="s">
        <v>782</v>
      </c>
      <c r="E7" s="24">
        <v>5</v>
      </c>
      <c r="F7" s="631"/>
      <c r="G7" s="487" t="s">
        <v>1302</v>
      </c>
      <c r="H7" s="487"/>
      <c r="I7" s="487"/>
      <c r="J7" s="487"/>
      <c r="K7" s="43">
        <f>VLOOKUP($A7&amp;K$108,決統データ!$A$3:$DE$365,$E7+19,FALSE)</f>
        <v>16772</v>
      </c>
      <c r="L7" s="43">
        <f>VLOOKUP($A7&amp;L$108,決統データ!$A$3:$DE$365,$E7+19,FALSE)</f>
        <v>0</v>
      </c>
      <c r="M7" s="43">
        <f>VLOOKUP($A7&amp;M$108,決統データ!$A$3:$DE$365,$E7+19,FALSE)</f>
        <v>0</v>
      </c>
      <c r="N7" s="312">
        <f t="shared" si="0"/>
        <v>16772</v>
      </c>
    </row>
    <row r="8" spans="1:14" s="1" customFormat="1">
      <c r="A8" s="27" t="str">
        <f t="shared" si="1"/>
        <v>1752601</v>
      </c>
      <c r="B8" s="28" t="s">
        <v>238</v>
      </c>
      <c r="C8" s="29">
        <v>26</v>
      </c>
      <c r="D8" s="28" t="s">
        <v>782</v>
      </c>
      <c r="E8" s="24">
        <v>6</v>
      </c>
      <c r="F8" s="631"/>
      <c r="G8" s="487" t="s">
        <v>915</v>
      </c>
      <c r="H8" s="487"/>
      <c r="I8" s="487"/>
      <c r="J8" s="487"/>
      <c r="K8" s="43">
        <f>VLOOKUP($A8&amp;K$108,決統データ!$A$3:$DE$365,$E8+19,FALSE)</f>
        <v>79</v>
      </c>
      <c r="L8" s="43">
        <f>VLOOKUP($A8&amp;L$108,決統データ!$A$3:$DE$365,$E8+19,FALSE)</f>
        <v>0</v>
      </c>
      <c r="M8" s="43">
        <f>VLOOKUP($A8&amp;M$108,決統データ!$A$3:$DE$365,$E8+19,FALSE)</f>
        <v>3</v>
      </c>
      <c r="N8" s="312">
        <f t="shared" si="0"/>
        <v>82</v>
      </c>
    </row>
    <row r="9" spans="1:14" s="1" customFormat="1">
      <c r="A9" s="27" t="str">
        <f t="shared" si="1"/>
        <v>1752601</v>
      </c>
      <c r="B9" s="28" t="s">
        <v>238</v>
      </c>
      <c r="C9" s="29">
        <v>26</v>
      </c>
      <c r="D9" s="28" t="s">
        <v>782</v>
      </c>
      <c r="E9" s="24">
        <v>7</v>
      </c>
      <c r="F9" s="631"/>
      <c r="G9" s="487" t="s">
        <v>882</v>
      </c>
      <c r="H9" s="487"/>
      <c r="I9" s="487"/>
      <c r="J9" s="487"/>
      <c r="K9" s="43">
        <f>VLOOKUP($A9&amp;K$108,決統データ!$A$3:$DE$365,$E9+19,FALSE)</f>
        <v>247302</v>
      </c>
      <c r="L9" s="43">
        <f>VLOOKUP($A9&amp;L$108,決統データ!$A$3:$DE$365,$E9+19,FALSE)</f>
        <v>131636</v>
      </c>
      <c r="M9" s="43">
        <f>VLOOKUP($A9&amp;M$108,決統データ!$A$3:$DE$365,$E9+19,FALSE)</f>
        <v>20646</v>
      </c>
      <c r="N9" s="312">
        <f t="shared" si="0"/>
        <v>399584</v>
      </c>
    </row>
    <row r="10" spans="1:14" s="1" customFormat="1">
      <c r="A10" s="27" t="str">
        <f t="shared" si="1"/>
        <v>1752601</v>
      </c>
      <c r="B10" s="28" t="s">
        <v>238</v>
      </c>
      <c r="C10" s="29">
        <v>26</v>
      </c>
      <c r="D10" s="28" t="s">
        <v>782</v>
      </c>
      <c r="E10" s="24">
        <v>8</v>
      </c>
      <c r="F10" s="631"/>
      <c r="G10" s="487" t="s">
        <v>881</v>
      </c>
      <c r="H10" s="487"/>
      <c r="I10" s="487"/>
      <c r="J10" s="487"/>
      <c r="K10" s="43">
        <f>VLOOKUP($A10&amp;K$108,決統データ!$A$3:$DE$365,$E10+19,FALSE)</f>
        <v>0</v>
      </c>
      <c r="L10" s="43">
        <f>VLOOKUP($A10&amp;L$108,決統データ!$A$3:$DE$365,$E10+19,FALSE)</f>
        <v>0</v>
      </c>
      <c r="M10" s="43">
        <f>VLOOKUP($A10&amp;M$108,決統データ!$A$3:$DE$365,$E10+19,FALSE)</f>
        <v>0</v>
      </c>
      <c r="N10" s="312">
        <f t="shared" si="0"/>
        <v>0</v>
      </c>
    </row>
    <row r="11" spans="1:14" s="1" customFormat="1">
      <c r="A11" s="27" t="str">
        <f t="shared" si="1"/>
        <v>1752601</v>
      </c>
      <c r="B11" s="28" t="s">
        <v>238</v>
      </c>
      <c r="C11" s="29">
        <v>26</v>
      </c>
      <c r="D11" s="28" t="s">
        <v>782</v>
      </c>
      <c r="E11" s="24">
        <v>9</v>
      </c>
      <c r="F11" s="631"/>
      <c r="G11" s="487" t="s">
        <v>917</v>
      </c>
      <c r="H11" s="487"/>
      <c r="I11" s="487"/>
      <c r="J11" s="487"/>
      <c r="K11" s="43">
        <f>VLOOKUP($A11&amp;K$108,決統データ!$A$3:$DE$365,$E11+19,FALSE)</f>
        <v>0</v>
      </c>
      <c r="L11" s="43">
        <f>VLOOKUP($A11&amp;L$108,決統データ!$A$3:$DE$365,$E11+19,FALSE)</f>
        <v>0</v>
      </c>
      <c r="M11" s="43">
        <f>VLOOKUP($A11&amp;M$108,決統データ!$A$3:$DE$365,$E11+19,FALSE)</f>
        <v>0</v>
      </c>
      <c r="N11" s="312">
        <f t="shared" si="0"/>
        <v>0</v>
      </c>
    </row>
    <row r="12" spans="1:14" s="1" customFormat="1">
      <c r="A12" s="27" t="str">
        <f t="shared" si="1"/>
        <v>1752601</v>
      </c>
      <c r="B12" s="28" t="s">
        <v>238</v>
      </c>
      <c r="C12" s="29">
        <v>26</v>
      </c>
      <c r="D12" s="28" t="s">
        <v>782</v>
      </c>
      <c r="E12" s="24">
        <v>10</v>
      </c>
      <c r="F12" s="631"/>
      <c r="G12" s="487" t="s">
        <v>916</v>
      </c>
      <c r="H12" s="487"/>
      <c r="I12" s="487"/>
      <c r="J12" s="487"/>
      <c r="K12" s="43">
        <f>VLOOKUP($A12&amp;K$108,決統データ!$A$3:$DE$365,$E12+19,FALSE)</f>
        <v>247220</v>
      </c>
      <c r="L12" s="43">
        <f>VLOOKUP($A12&amp;L$108,決統データ!$A$3:$DE$365,$E12+19,FALSE)</f>
        <v>128996</v>
      </c>
      <c r="M12" s="43">
        <f>VLOOKUP($A12&amp;M$108,決統データ!$A$3:$DE$365,$E12+19,FALSE)</f>
        <v>20646</v>
      </c>
      <c r="N12" s="312">
        <f t="shared" si="0"/>
        <v>396862</v>
      </c>
    </row>
    <row r="13" spans="1:14" s="1" customFormat="1">
      <c r="A13" s="27" t="str">
        <f t="shared" si="1"/>
        <v>1752601</v>
      </c>
      <c r="B13" s="28" t="s">
        <v>238</v>
      </c>
      <c r="C13" s="29">
        <v>26</v>
      </c>
      <c r="D13" s="28" t="s">
        <v>782</v>
      </c>
      <c r="E13" s="24">
        <v>11</v>
      </c>
      <c r="F13" s="631"/>
      <c r="G13" s="487" t="s">
        <v>915</v>
      </c>
      <c r="H13" s="487"/>
      <c r="I13" s="487"/>
      <c r="J13" s="487"/>
      <c r="K13" s="43">
        <f>VLOOKUP($A13&amp;K$108,決統データ!$A$3:$DE$365,$E13+19,FALSE)</f>
        <v>82</v>
      </c>
      <c r="L13" s="43">
        <f>VLOOKUP($A13&amp;L$108,決統データ!$A$3:$DE$365,$E13+19,FALSE)</f>
        <v>2640</v>
      </c>
      <c r="M13" s="43">
        <f>VLOOKUP($A13&amp;M$108,決統データ!$A$3:$DE$365,$E13+19,FALSE)</f>
        <v>0</v>
      </c>
      <c r="N13" s="312">
        <f t="shared" si="0"/>
        <v>2722</v>
      </c>
    </row>
    <row r="14" spans="1:14" s="1" customFormat="1">
      <c r="A14" s="27" t="str">
        <f t="shared" si="1"/>
        <v>1752601</v>
      </c>
      <c r="B14" s="28" t="s">
        <v>238</v>
      </c>
      <c r="C14" s="29">
        <v>26</v>
      </c>
      <c r="D14" s="28" t="s">
        <v>782</v>
      </c>
      <c r="E14" s="24">
        <v>12</v>
      </c>
      <c r="F14" s="631"/>
      <c r="G14" s="487" t="s">
        <v>878</v>
      </c>
      <c r="H14" s="487"/>
      <c r="I14" s="487"/>
      <c r="J14" s="487"/>
      <c r="K14" s="43">
        <f>VLOOKUP($A14&amp;K$108,決統データ!$A$3:$DE$365,$E14+19,FALSE)</f>
        <v>425915</v>
      </c>
      <c r="L14" s="43">
        <f>VLOOKUP($A14&amp;L$108,決統データ!$A$3:$DE$365,$E14+19,FALSE)</f>
        <v>126209</v>
      </c>
      <c r="M14" s="43">
        <f>VLOOKUP($A14&amp;M$108,決統データ!$A$3:$DE$365,$E14+19,FALSE)</f>
        <v>11976</v>
      </c>
      <c r="N14" s="312">
        <f t="shared" si="0"/>
        <v>564100</v>
      </c>
    </row>
    <row r="15" spans="1:14" s="1" customFormat="1">
      <c r="A15" s="27" t="str">
        <f t="shared" si="1"/>
        <v>1752601</v>
      </c>
      <c r="B15" s="28" t="s">
        <v>238</v>
      </c>
      <c r="C15" s="29">
        <v>26</v>
      </c>
      <c r="D15" s="28" t="s">
        <v>782</v>
      </c>
      <c r="E15" s="24">
        <v>13</v>
      </c>
      <c r="F15" s="631"/>
      <c r="G15" s="487" t="s">
        <v>877</v>
      </c>
      <c r="H15" s="487"/>
      <c r="I15" s="487"/>
      <c r="J15" s="487"/>
      <c r="K15" s="43">
        <f>VLOOKUP($A15&amp;K$108,決統データ!$A$3:$DE$365,$E15+19,FALSE)</f>
        <v>370942</v>
      </c>
      <c r="L15" s="43">
        <f>VLOOKUP($A15&amp;L$108,決統データ!$A$3:$DE$365,$E15+19,FALSE)</f>
        <v>95587</v>
      </c>
      <c r="M15" s="43">
        <f>VLOOKUP($A15&amp;M$108,決統データ!$A$3:$DE$365,$E15+19,FALSE)</f>
        <v>9873</v>
      </c>
      <c r="N15" s="312">
        <f t="shared" si="0"/>
        <v>476402</v>
      </c>
    </row>
    <row r="16" spans="1:14" s="1" customFormat="1">
      <c r="A16" s="27" t="str">
        <f t="shared" si="1"/>
        <v>1752601</v>
      </c>
      <c r="B16" s="28" t="s">
        <v>238</v>
      </c>
      <c r="C16" s="29">
        <v>26</v>
      </c>
      <c r="D16" s="28" t="s">
        <v>782</v>
      </c>
      <c r="E16" s="24">
        <v>14</v>
      </c>
      <c r="F16" s="631"/>
      <c r="G16" s="487" t="s">
        <v>876</v>
      </c>
      <c r="H16" s="487"/>
      <c r="I16" s="487"/>
      <c r="J16" s="487"/>
      <c r="K16" s="43">
        <f>VLOOKUP($A16&amp;K$108,決統データ!$A$3:$DE$365,$E16+19,FALSE)</f>
        <v>31787</v>
      </c>
      <c r="L16" s="43">
        <f>VLOOKUP($A16&amp;L$108,決統データ!$A$3:$DE$365,$E16+19,FALSE)</f>
        <v>2414</v>
      </c>
      <c r="M16" s="43">
        <f>VLOOKUP($A16&amp;M$108,決統データ!$A$3:$DE$365,$E16+19,FALSE)</f>
        <v>373</v>
      </c>
      <c r="N16" s="312">
        <f t="shared" si="0"/>
        <v>34574</v>
      </c>
    </row>
    <row r="17" spans="1:14" s="1" customFormat="1">
      <c r="A17" s="27" t="str">
        <f t="shared" si="1"/>
        <v>1752601</v>
      </c>
      <c r="B17" s="28" t="s">
        <v>238</v>
      </c>
      <c r="C17" s="29">
        <v>26</v>
      </c>
      <c r="D17" s="28" t="s">
        <v>782</v>
      </c>
      <c r="E17" s="24">
        <v>15</v>
      </c>
      <c r="F17" s="631"/>
      <c r="G17" s="487" t="s">
        <v>875</v>
      </c>
      <c r="H17" s="487"/>
      <c r="I17" s="487"/>
      <c r="J17" s="487"/>
      <c r="K17" s="43">
        <f>VLOOKUP($A17&amp;K$108,決統データ!$A$3:$DE$365,$E17+19,FALSE)</f>
        <v>31154</v>
      </c>
      <c r="L17" s="43">
        <f>VLOOKUP($A17&amp;L$108,決統データ!$A$3:$DE$365,$E17+19,FALSE)</f>
        <v>0</v>
      </c>
      <c r="M17" s="43">
        <f>VLOOKUP($A17&amp;M$108,決統データ!$A$3:$DE$365,$E17+19,FALSE)</f>
        <v>0</v>
      </c>
      <c r="N17" s="312">
        <f t="shared" si="0"/>
        <v>31154</v>
      </c>
    </row>
    <row r="18" spans="1:14" s="1" customFormat="1">
      <c r="A18" s="27" t="str">
        <f t="shared" si="1"/>
        <v>1752601</v>
      </c>
      <c r="B18" s="28" t="s">
        <v>238</v>
      </c>
      <c r="C18" s="29">
        <v>26</v>
      </c>
      <c r="D18" s="28" t="s">
        <v>782</v>
      </c>
      <c r="E18" s="24">
        <v>16</v>
      </c>
      <c r="F18" s="631"/>
      <c r="G18" s="487" t="s">
        <v>874</v>
      </c>
      <c r="H18" s="487"/>
      <c r="I18" s="487"/>
      <c r="J18" s="487"/>
      <c r="K18" s="43">
        <f>VLOOKUP($A18&amp;K$108,決統データ!$A$3:$DE$365,$E18+19,FALSE)</f>
        <v>308001</v>
      </c>
      <c r="L18" s="43">
        <f>VLOOKUP($A18&amp;L$108,決統データ!$A$3:$DE$365,$E18+19,FALSE)</f>
        <v>93173</v>
      </c>
      <c r="M18" s="43">
        <f>VLOOKUP($A18&amp;M$108,決統データ!$A$3:$DE$365,$E18+19,FALSE)</f>
        <v>9500</v>
      </c>
      <c r="N18" s="312">
        <f t="shared" si="0"/>
        <v>410674</v>
      </c>
    </row>
    <row r="19" spans="1:14" s="1" customFormat="1">
      <c r="A19" s="27" t="str">
        <f t="shared" si="1"/>
        <v>1752601</v>
      </c>
      <c r="B19" s="28" t="s">
        <v>238</v>
      </c>
      <c r="C19" s="29">
        <v>26</v>
      </c>
      <c r="D19" s="28" t="s">
        <v>782</v>
      </c>
      <c r="E19" s="24">
        <v>17</v>
      </c>
      <c r="F19" s="631"/>
      <c r="G19" s="487" t="s">
        <v>873</v>
      </c>
      <c r="H19" s="487"/>
      <c r="I19" s="487"/>
      <c r="J19" s="487"/>
      <c r="K19" s="43">
        <f>VLOOKUP($A19&amp;K$108,決統データ!$A$3:$DE$365,$E19+19,FALSE)</f>
        <v>54973</v>
      </c>
      <c r="L19" s="43">
        <f>VLOOKUP($A19&amp;L$108,決統データ!$A$3:$DE$365,$E19+19,FALSE)</f>
        <v>30622</v>
      </c>
      <c r="M19" s="43">
        <f>VLOOKUP($A19&amp;M$108,決統データ!$A$3:$DE$365,$E19+19,FALSE)</f>
        <v>2103</v>
      </c>
      <c r="N19" s="312">
        <f t="shared" si="0"/>
        <v>87698</v>
      </c>
    </row>
    <row r="20" spans="1:14" s="1" customFormat="1">
      <c r="A20" s="27" t="str">
        <f t="shared" si="1"/>
        <v>1752601</v>
      </c>
      <c r="B20" s="28" t="s">
        <v>238</v>
      </c>
      <c r="C20" s="29">
        <v>26</v>
      </c>
      <c r="D20" s="28" t="s">
        <v>782</v>
      </c>
      <c r="E20" s="24">
        <v>18</v>
      </c>
      <c r="F20" s="631"/>
      <c r="G20" s="487" t="s">
        <v>872</v>
      </c>
      <c r="H20" s="487"/>
      <c r="I20" s="487"/>
      <c r="J20" s="487"/>
      <c r="K20" s="43">
        <f>VLOOKUP($A20&amp;K$108,決統データ!$A$3:$DE$365,$E20+19,FALSE)</f>
        <v>54973</v>
      </c>
      <c r="L20" s="43">
        <f>VLOOKUP($A20&amp;L$108,決統データ!$A$3:$DE$365,$E20+19,FALSE)</f>
        <v>26769</v>
      </c>
      <c r="M20" s="43">
        <f>VLOOKUP($A20&amp;M$108,決統データ!$A$3:$DE$365,$E20+19,FALSE)</f>
        <v>2103</v>
      </c>
      <c r="N20" s="312">
        <f t="shared" si="0"/>
        <v>83845</v>
      </c>
    </row>
    <row r="21" spans="1:14" s="1" customFormat="1">
      <c r="A21" s="27" t="str">
        <f t="shared" si="1"/>
        <v>1752601</v>
      </c>
      <c r="B21" s="28" t="s">
        <v>238</v>
      </c>
      <c r="C21" s="29">
        <v>26</v>
      </c>
      <c r="D21" s="28" t="s">
        <v>782</v>
      </c>
      <c r="E21" s="24">
        <v>19</v>
      </c>
      <c r="F21" s="631"/>
      <c r="G21" s="487" t="s">
        <v>871</v>
      </c>
      <c r="H21" s="487"/>
      <c r="I21" s="487"/>
      <c r="J21" s="487"/>
      <c r="K21" s="43">
        <f>VLOOKUP($A21&amp;K$108,決統データ!$A$3:$DE$365,$E21+19,FALSE)</f>
        <v>54973</v>
      </c>
      <c r="L21" s="43">
        <f>VLOOKUP($A21&amp;L$108,決統データ!$A$3:$DE$365,$E21+19,FALSE)</f>
        <v>26769</v>
      </c>
      <c r="M21" s="43">
        <f>VLOOKUP($A21&amp;M$108,決統データ!$A$3:$DE$365,$E21+19,FALSE)</f>
        <v>2103</v>
      </c>
      <c r="N21" s="312">
        <f t="shared" si="0"/>
        <v>83845</v>
      </c>
    </row>
    <row r="22" spans="1:14" s="1" customFormat="1">
      <c r="A22" s="27" t="str">
        <f t="shared" si="1"/>
        <v>1752601</v>
      </c>
      <c r="B22" s="28" t="s">
        <v>238</v>
      </c>
      <c r="C22" s="29">
        <v>26</v>
      </c>
      <c r="D22" s="28" t="s">
        <v>782</v>
      </c>
      <c r="E22" s="24">
        <v>20</v>
      </c>
      <c r="F22" s="631"/>
      <c r="G22" s="487" t="s">
        <v>1521</v>
      </c>
      <c r="H22" s="487"/>
      <c r="I22" s="487"/>
      <c r="J22" s="487"/>
      <c r="K22" s="43">
        <f>VLOOKUP($A22&amp;K$108,決統データ!$A$3:$DE$365,$E22+19,FALSE)</f>
        <v>0</v>
      </c>
      <c r="L22" s="43">
        <f>VLOOKUP($A22&amp;L$108,決統データ!$A$3:$DE$365,$E22+19,FALSE)</f>
        <v>0</v>
      </c>
      <c r="M22" s="43">
        <f>VLOOKUP($A22&amp;M$108,決統データ!$A$3:$DE$365,$E22+19,FALSE)</f>
        <v>0</v>
      </c>
      <c r="N22" s="312">
        <f t="shared" si="0"/>
        <v>0</v>
      </c>
    </row>
    <row r="23" spans="1:14" s="1" customFormat="1">
      <c r="A23" s="27" t="str">
        <f t="shared" si="1"/>
        <v>1752601</v>
      </c>
      <c r="B23" s="28" t="s">
        <v>238</v>
      </c>
      <c r="C23" s="29">
        <v>26</v>
      </c>
      <c r="D23" s="28" t="s">
        <v>782</v>
      </c>
      <c r="E23" s="24">
        <v>21</v>
      </c>
      <c r="F23" s="631"/>
      <c r="G23" s="487" t="s">
        <v>869</v>
      </c>
      <c r="H23" s="487"/>
      <c r="I23" s="487"/>
      <c r="J23" s="487"/>
      <c r="K23" s="43">
        <f>VLOOKUP($A23&amp;K$108,決統データ!$A$3:$DE$365,$E23+19,FALSE)</f>
        <v>0</v>
      </c>
      <c r="L23" s="43">
        <f>VLOOKUP($A23&amp;L$108,決統データ!$A$3:$DE$365,$E23+19,FALSE)</f>
        <v>3853</v>
      </c>
      <c r="M23" s="43">
        <f>VLOOKUP($A23&amp;M$108,決統データ!$A$3:$DE$365,$E23+19,FALSE)</f>
        <v>0</v>
      </c>
      <c r="N23" s="312">
        <f t="shared" si="0"/>
        <v>3853</v>
      </c>
    </row>
    <row r="24" spans="1:14" s="1" customFormat="1">
      <c r="A24" s="27" t="str">
        <f t="shared" si="1"/>
        <v>1752601</v>
      </c>
      <c r="B24" s="28" t="s">
        <v>238</v>
      </c>
      <c r="C24" s="29">
        <v>26</v>
      </c>
      <c r="D24" s="28" t="s">
        <v>782</v>
      </c>
      <c r="E24" s="24">
        <v>22</v>
      </c>
      <c r="F24" s="632"/>
      <c r="G24" s="487" t="s">
        <v>222</v>
      </c>
      <c r="H24" s="487"/>
      <c r="I24" s="487"/>
      <c r="J24" s="487"/>
      <c r="K24" s="43">
        <f>VLOOKUP($A24&amp;K$108,決統データ!$A$3:$DE$365,$E24+19,FALSE)</f>
        <v>7789</v>
      </c>
      <c r="L24" s="43">
        <f>VLOOKUP($A24&amp;L$108,決統データ!$A$3:$DE$365,$E24+19,FALSE)</f>
        <v>98716</v>
      </c>
      <c r="M24" s="43">
        <f>VLOOKUP($A24&amp;M$108,決統データ!$A$3:$DE$365,$E24+19,FALSE)</f>
        <v>10846</v>
      </c>
      <c r="N24" s="312">
        <f t="shared" si="0"/>
        <v>117351</v>
      </c>
    </row>
    <row r="25" spans="1:14" s="1" customFormat="1">
      <c r="A25" s="27" t="str">
        <f t="shared" si="1"/>
        <v>1752601</v>
      </c>
      <c r="B25" s="28" t="s">
        <v>238</v>
      </c>
      <c r="C25" s="29">
        <v>26</v>
      </c>
      <c r="D25" s="28" t="s">
        <v>782</v>
      </c>
      <c r="E25" s="24">
        <v>23</v>
      </c>
      <c r="F25" s="630" t="s">
        <v>867</v>
      </c>
      <c r="G25" s="487" t="s">
        <v>221</v>
      </c>
      <c r="H25" s="487"/>
      <c r="I25" s="487"/>
      <c r="J25" s="487"/>
      <c r="K25" s="43">
        <f>VLOOKUP($A25&amp;K$108,決統データ!$A$3:$DE$365,$E25+19,FALSE)</f>
        <v>481440</v>
      </c>
      <c r="L25" s="43">
        <f>VLOOKUP($A25&amp;L$108,決統データ!$A$3:$DE$365,$E25+19,FALSE)</f>
        <v>142891</v>
      </c>
      <c r="M25" s="43">
        <f>VLOOKUP($A25&amp;M$108,決統データ!$A$3:$DE$365,$E25+19,FALSE)</f>
        <v>6327</v>
      </c>
      <c r="N25" s="312">
        <f t="shared" si="0"/>
        <v>630658</v>
      </c>
    </row>
    <row r="26" spans="1:14" s="1" customFormat="1">
      <c r="A26" s="27" t="str">
        <f t="shared" si="1"/>
        <v>1752601</v>
      </c>
      <c r="B26" s="28" t="s">
        <v>238</v>
      </c>
      <c r="C26" s="29">
        <v>26</v>
      </c>
      <c r="D26" s="28" t="s">
        <v>782</v>
      </c>
      <c r="E26" s="24">
        <v>24</v>
      </c>
      <c r="F26" s="631"/>
      <c r="G26" s="487" t="s">
        <v>865</v>
      </c>
      <c r="H26" s="487"/>
      <c r="I26" s="487"/>
      <c r="J26" s="487"/>
      <c r="K26" s="43">
        <f>VLOOKUP($A26&amp;K$108,決統データ!$A$3:$DE$365,$E26+19,FALSE)</f>
        <v>130800</v>
      </c>
      <c r="L26" s="43">
        <f>VLOOKUP($A26&amp;L$108,決統データ!$A$3:$DE$365,$E26+19,FALSE)</f>
        <v>77800</v>
      </c>
      <c r="M26" s="43">
        <f>VLOOKUP($A26&amp;M$108,決統データ!$A$3:$DE$365,$E26+19,FALSE)</f>
        <v>0</v>
      </c>
      <c r="N26" s="312">
        <f t="shared" si="0"/>
        <v>208600</v>
      </c>
    </row>
    <row r="27" spans="1:14" s="1" customFormat="1">
      <c r="A27" s="27" t="str">
        <f t="shared" si="1"/>
        <v>1752601</v>
      </c>
      <c r="B27" s="28" t="s">
        <v>238</v>
      </c>
      <c r="C27" s="29">
        <v>26</v>
      </c>
      <c r="D27" s="28" t="s">
        <v>782</v>
      </c>
      <c r="E27" s="24">
        <v>25</v>
      </c>
      <c r="F27" s="631"/>
      <c r="G27" s="487" t="s">
        <v>864</v>
      </c>
      <c r="H27" s="487"/>
      <c r="I27" s="487"/>
      <c r="J27" s="487"/>
      <c r="K27" s="43">
        <f>VLOOKUP($A27&amp;K$108,決統データ!$A$3:$DE$365,$E27+19,FALSE)</f>
        <v>0</v>
      </c>
      <c r="L27" s="43">
        <f>VLOOKUP($A27&amp;L$108,決統データ!$A$3:$DE$365,$E27+19,FALSE)</f>
        <v>0</v>
      </c>
      <c r="M27" s="43">
        <f>VLOOKUP($A27&amp;M$108,決統データ!$A$3:$DE$365,$E27+19,FALSE)</f>
        <v>0</v>
      </c>
      <c r="N27" s="312">
        <f t="shared" si="0"/>
        <v>0</v>
      </c>
    </row>
    <row r="28" spans="1:14" s="1" customFormat="1">
      <c r="A28" s="27" t="str">
        <f t="shared" si="1"/>
        <v>1752601</v>
      </c>
      <c r="B28" s="28" t="s">
        <v>238</v>
      </c>
      <c r="C28" s="29">
        <v>26</v>
      </c>
      <c r="D28" s="28" t="s">
        <v>782</v>
      </c>
      <c r="E28" s="24">
        <v>26</v>
      </c>
      <c r="F28" s="631"/>
      <c r="G28" s="487" t="s">
        <v>863</v>
      </c>
      <c r="H28" s="487"/>
      <c r="I28" s="487"/>
      <c r="J28" s="487"/>
      <c r="K28" s="43">
        <f>VLOOKUP($A28&amp;K$108,決統データ!$A$3:$DE$365,$E28+19,FALSE)</f>
        <v>333853</v>
      </c>
      <c r="L28" s="43">
        <f>VLOOKUP($A28&amp;L$108,決統データ!$A$3:$DE$365,$E28+19,FALSE)</f>
        <v>61127</v>
      </c>
      <c r="M28" s="43">
        <f>VLOOKUP($A28&amp;M$108,決統データ!$A$3:$DE$365,$E28+19,FALSE)</f>
        <v>6320</v>
      </c>
      <c r="N28" s="312">
        <f t="shared" si="0"/>
        <v>401300</v>
      </c>
    </row>
    <row r="29" spans="1:14" s="1" customFormat="1">
      <c r="A29" s="27" t="str">
        <f t="shared" si="1"/>
        <v>1752601</v>
      </c>
      <c r="B29" s="28" t="s">
        <v>238</v>
      </c>
      <c r="C29" s="29">
        <v>26</v>
      </c>
      <c r="D29" s="28" t="s">
        <v>782</v>
      </c>
      <c r="E29" s="24">
        <v>27</v>
      </c>
      <c r="F29" s="631"/>
      <c r="G29" s="487" t="s">
        <v>862</v>
      </c>
      <c r="H29" s="487"/>
      <c r="I29" s="487"/>
      <c r="J29" s="487"/>
      <c r="K29" s="43">
        <f>VLOOKUP($A29&amp;K$108,決統データ!$A$3:$DE$365,$E29+19,FALSE)</f>
        <v>0</v>
      </c>
      <c r="L29" s="43">
        <f>VLOOKUP($A29&amp;L$108,決統データ!$A$3:$DE$365,$E29+19,FALSE)</f>
        <v>0</v>
      </c>
      <c r="M29" s="43">
        <f>VLOOKUP($A29&amp;M$108,決統データ!$A$3:$DE$365,$E29+19,FALSE)</f>
        <v>0</v>
      </c>
      <c r="N29" s="312">
        <f t="shared" si="0"/>
        <v>0</v>
      </c>
    </row>
    <row r="30" spans="1:14" s="1" customFormat="1">
      <c r="A30" s="27" t="str">
        <f t="shared" si="1"/>
        <v>1752601</v>
      </c>
      <c r="B30" s="28" t="s">
        <v>238</v>
      </c>
      <c r="C30" s="29">
        <v>26</v>
      </c>
      <c r="D30" s="28" t="s">
        <v>782</v>
      </c>
      <c r="E30" s="24">
        <v>28</v>
      </c>
      <c r="F30" s="631"/>
      <c r="G30" s="487" t="s">
        <v>861</v>
      </c>
      <c r="H30" s="487"/>
      <c r="I30" s="487"/>
      <c r="J30" s="487"/>
      <c r="K30" s="43">
        <f>VLOOKUP($A30&amp;K$108,決統データ!$A$3:$DE$365,$E30+19,FALSE)</f>
        <v>0</v>
      </c>
      <c r="L30" s="43">
        <f>VLOOKUP($A30&amp;L$108,決統データ!$A$3:$DE$365,$E30+19,FALSE)</f>
        <v>0</v>
      </c>
      <c r="M30" s="43">
        <f>VLOOKUP($A30&amp;M$108,決統データ!$A$3:$DE$365,$E30+19,FALSE)</f>
        <v>0</v>
      </c>
      <c r="N30" s="312">
        <f t="shared" si="0"/>
        <v>0</v>
      </c>
    </row>
    <row r="31" spans="1:14" s="1" customFormat="1">
      <c r="A31" s="27" t="str">
        <f t="shared" si="1"/>
        <v>1752601</v>
      </c>
      <c r="B31" s="28" t="s">
        <v>238</v>
      </c>
      <c r="C31" s="29">
        <v>26</v>
      </c>
      <c r="D31" s="28" t="s">
        <v>782</v>
      </c>
      <c r="E31" s="24">
        <v>29</v>
      </c>
      <c r="F31" s="631"/>
      <c r="G31" s="487" t="s">
        <v>860</v>
      </c>
      <c r="H31" s="487"/>
      <c r="I31" s="487"/>
      <c r="J31" s="487"/>
      <c r="K31" s="43">
        <f>VLOOKUP($A31&amp;K$108,決統データ!$A$3:$DE$365,$E31+19,FALSE)</f>
        <v>0</v>
      </c>
      <c r="L31" s="43">
        <f>VLOOKUP($A31&amp;L$108,決統データ!$A$3:$DE$365,$E31+19,FALSE)</f>
        <v>0</v>
      </c>
      <c r="M31" s="43">
        <f>VLOOKUP($A31&amp;M$108,決統データ!$A$3:$DE$365,$E31+19,FALSE)</f>
        <v>0</v>
      </c>
      <c r="N31" s="312">
        <f t="shared" si="0"/>
        <v>0</v>
      </c>
    </row>
    <row r="32" spans="1:14" s="1" customFormat="1">
      <c r="A32" s="27" t="str">
        <f t="shared" si="1"/>
        <v>1752601</v>
      </c>
      <c r="B32" s="28" t="s">
        <v>238</v>
      </c>
      <c r="C32" s="29">
        <v>26</v>
      </c>
      <c r="D32" s="28" t="s">
        <v>782</v>
      </c>
      <c r="E32" s="24">
        <v>30</v>
      </c>
      <c r="F32" s="631"/>
      <c r="G32" s="487" t="s">
        <v>914</v>
      </c>
      <c r="H32" s="487"/>
      <c r="I32" s="487"/>
      <c r="J32" s="487"/>
      <c r="K32" s="43">
        <f>VLOOKUP($A32&amp;K$108,決統データ!$A$3:$DE$365,$E32+19,FALSE)</f>
        <v>10810</v>
      </c>
      <c r="L32" s="43">
        <f>VLOOKUP($A32&amp;L$108,決統データ!$A$3:$DE$365,$E32+19,FALSE)</f>
        <v>3964</v>
      </c>
      <c r="M32" s="43">
        <f>VLOOKUP($A32&amp;M$108,決統データ!$A$3:$DE$365,$E32+19,FALSE)</f>
        <v>0</v>
      </c>
      <c r="N32" s="312">
        <f t="shared" si="0"/>
        <v>14774</v>
      </c>
    </row>
    <row r="33" spans="1:14" s="1" customFormat="1">
      <c r="A33" s="27" t="str">
        <f t="shared" si="1"/>
        <v>1752601</v>
      </c>
      <c r="B33" s="28" t="s">
        <v>238</v>
      </c>
      <c r="C33" s="29">
        <v>26</v>
      </c>
      <c r="D33" s="28" t="s">
        <v>782</v>
      </c>
      <c r="E33" s="24">
        <v>31</v>
      </c>
      <c r="F33" s="631"/>
      <c r="G33" s="487" t="s">
        <v>858</v>
      </c>
      <c r="H33" s="487"/>
      <c r="I33" s="487"/>
      <c r="J33" s="487"/>
      <c r="K33" s="43">
        <f>VLOOKUP($A33&amp;K$108,決統データ!$A$3:$DE$365,$E33+19,FALSE)</f>
        <v>1444</v>
      </c>
      <c r="L33" s="43">
        <f>VLOOKUP($A33&amp;L$108,決統データ!$A$3:$DE$365,$E33+19,FALSE)</f>
        <v>0</v>
      </c>
      <c r="M33" s="43">
        <f>VLOOKUP($A33&amp;M$108,決統データ!$A$3:$DE$365,$E33+19,FALSE)</f>
        <v>7</v>
      </c>
      <c r="N33" s="312">
        <f t="shared" si="0"/>
        <v>1451</v>
      </c>
    </row>
    <row r="34" spans="1:14" s="1" customFormat="1">
      <c r="A34" s="27" t="str">
        <f t="shared" si="1"/>
        <v>1752601</v>
      </c>
      <c r="B34" s="28" t="s">
        <v>238</v>
      </c>
      <c r="C34" s="29">
        <v>26</v>
      </c>
      <c r="D34" s="28" t="s">
        <v>782</v>
      </c>
      <c r="E34" s="24">
        <v>32</v>
      </c>
      <c r="F34" s="631"/>
      <c r="G34" s="487" t="s">
        <v>857</v>
      </c>
      <c r="H34" s="487"/>
      <c r="I34" s="487"/>
      <c r="J34" s="487"/>
      <c r="K34" s="43">
        <f>VLOOKUP($A34&amp;K$108,決統データ!$A$3:$DE$365,$E34+19,FALSE)</f>
        <v>4533</v>
      </c>
      <c r="L34" s="43">
        <f>VLOOKUP($A34&amp;L$108,決統データ!$A$3:$DE$365,$E34+19,FALSE)</f>
        <v>0</v>
      </c>
      <c r="M34" s="43">
        <f>VLOOKUP($A34&amp;M$108,決統データ!$A$3:$DE$365,$E34+19,FALSE)</f>
        <v>0</v>
      </c>
      <c r="N34" s="312">
        <f t="shared" si="0"/>
        <v>4533</v>
      </c>
    </row>
    <row r="35" spans="1:14" s="1" customFormat="1">
      <c r="A35" s="27" t="str">
        <f t="shared" si="1"/>
        <v>1752601</v>
      </c>
      <c r="B35" s="28" t="s">
        <v>238</v>
      </c>
      <c r="C35" s="29">
        <v>26</v>
      </c>
      <c r="D35" s="28" t="s">
        <v>782</v>
      </c>
      <c r="E35" s="24">
        <v>33</v>
      </c>
      <c r="F35" s="631"/>
      <c r="G35" s="487" t="s">
        <v>220</v>
      </c>
      <c r="H35" s="487"/>
      <c r="I35" s="487"/>
      <c r="J35" s="487"/>
      <c r="K35" s="43">
        <f>VLOOKUP($A35&amp;K$108,決統データ!$A$3:$DE$365,$E35+19,FALSE)</f>
        <v>481912</v>
      </c>
      <c r="L35" s="43">
        <f>VLOOKUP($A35&amp;L$108,決統データ!$A$3:$DE$365,$E35+19,FALSE)</f>
        <v>241070</v>
      </c>
      <c r="M35" s="43">
        <f>VLOOKUP($A35&amp;M$108,決統データ!$A$3:$DE$365,$E35+19,FALSE)</f>
        <v>18368</v>
      </c>
      <c r="N35" s="312">
        <f t="shared" ref="N35:N66" si="2">SUM(K35:M35)</f>
        <v>741350</v>
      </c>
    </row>
    <row r="36" spans="1:14" s="1" customFormat="1">
      <c r="A36" s="27" t="str">
        <f t="shared" si="1"/>
        <v>1752601</v>
      </c>
      <c r="B36" s="28" t="s">
        <v>238</v>
      </c>
      <c r="C36" s="29">
        <v>26</v>
      </c>
      <c r="D36" s="28" t="s">
        <v>782</v>
      </c>
      <c r="E36" s="24">
        <v>34</v>
      </c>
      <c r="F36" s="631"/>
      <c r="G36" s="648" t="s">
        <v>855</v>
      </c>
      <c r="H36" s="648"/>
      <c r="I36" s="487"/>
      <c r="J36" s="487"/>
      <c r="K36" s="43">
        <f>VLOOKUP($A36&amp;K$108,決統データ!$A$3:$DE$365,$E36+19,FALSE)</f>
        <v>23242</v>
      </c>
      <c r="L36" s="43">
        <f>VLOOKUP($A36&amp;L$108,決統データ!$A$3:$DE$365,$E36+19,FALSE)</f>
        <v>22251</v>
      </c>
      <c r="M36" s="43">
        <f>VLOOKUP($A36&amp;M$108,決統データ!$A$3:$DE$365,$E36+19,FALSE)</f>
        <v>527</v>
      </c>
      <c r="N36" s="312">
        <f t="shared" si="2"/>
        <v>46020</v>
      </c>
    </row>
    <row r="37" spans="1:14" s="1" customFormat="1">
      <c r="A37" s="27" t="str">
        <f t="shared" si="1"/>
        <v>1752601</v>
      </c>
      <c r="B37" s="28" t="s">
        <v>238</v>
      </c>
      <c r="C37" s="29">
        <v>26</v>
      </c>
      <c r="D37" s="28" t="s">
        <v>782</v>
      </c>
      <c r="E37" s="24">
        <v>35</v>
      </c>
      <c r="F37" s="631"/>
      <c r="G37" s="919" t="s">
        <v>537</v>
      </c>
      <c r="H37" s="920"/>
      <c r="I37" s="518" t="s">
        <v>854</v>
      </c>
      <c r="J37" s="510"/>
      <c r="K37" s="43">
        <f>VLOOKUP($A37&amp;K$108,決統データ!$A$3:$DE$365,$E37+19,FALSE)</f>
        <v>0</v>
      </c>
      <c r="L37" s="43">
        <f>VLOOKUP($A37&amp;L$108,決統データ!$A$3:$DE$365,$E37+19,FALSE)</f>
        <v>2414</v>
      </c>
      <c r="M37" s="43">
        <f>VLOOKUP($A37&amp;M$108,決統データ!$A$3:$DE$365,$E37+19,FALSE)</f>
        <v>527</v>
      </c>
      <c r="N37" s="312">
        <f t="shared" si="2"/>
        <v>2941</v>
      </c>
    </row>
    <row r="38" spans="1:14" s="1" customFormat="1">
      <c r="A38" s="27" t="str">
        <f t="shared" si="1"/>
        <v>1752601</v>
      </c>
      <c r="B38" s="28" t="s">
        <v>238</v>
      </c>
      <c r="C38" s="29">
        <v>26</v>
      </c>
      <c r="D38" s="28" t="s">
        <v>782</v>
      </c>
      <c r="E38" s="24">
        <v>36</v>
      </c>
      <c r="F38" s="631"/>
      <c r="G38" s="921"/>
      <c r="H38" s="922"/>
      <c r="I38" s="518" t="s">
        <v>853</v>
      </c>
      <c r="J38" s="510"/>
      <c r="K38" s="43">
        <f>VLOOKUP($A38&amp;K$108,決統データ!$A$3:$DE$365,$E38+19,FALSE)</f>
        <v>0</v>
      </c>
      <c r="L38" s="43">
        <f>VLOOKUP($A38&amp;L$108,決統データ!$A$3:$DE$365,$E38+19,FALSE)</f>
        <v>0</v>
      </c>
      <c r="M38" s="43">
        <f>VLOOKUP($A38&amp;M$108,決統データ!$A$3:$DE$365,$E38+19,FALSE)</f>
        <v>0</v>
      </c>
      <c r="N38" s="312">
        <f t="shared" si="2"/>
        <v>0</v>
      </c>
    </row>
    <row r="39" spans="1:14" s="1" customFormat="1">
      <c r="A39" s="27" t="str">
        <f t="shared" si="1"/>
        <v>1752601</v>
      </c>
      <c r="B39" s="28" t="s">
        <v>238</v>
      </c>
      <c r="C39" s="29">
        <v>26</v>
      </c>
      <c r="D39" s="28" t="s">
        <v>782</v>
      </c>
      <c r="E39" s="24">
        <v>37</v>
      </c>
      <c r="F39" s="631"/>
      <c r="G39" s="868" t="s">
        <v>515</v>
      </c>
      <c r="H39" s="656" t="s">
        <v>852</v>
      </c>
      <c r="I39" s="487"/>
      <c r="J39" s="487"/>
      <c r="K39" s="43">
        <f>VLOOKUP($A39&amp;K$108,決統データ!$A$3:$DE$365,$E39+19,FALSE)</f>
        <v>19215</v>
      </c>
      <c r="L39" s="43">
        <f>VLOOKUP($A39&amp;L$108,決統データ!$A$3:$DE$365,$E39+19,FALSE)</f>
        <v>0</v>
      </c>
      <c r="M39" s="43">
        <f>VLOOKUP($A39&amp;M$108,決統データ!$A$3:$DE$365,$E39+19,FALSE)</f>
        <v>0</v>
      </c>
      <c r="N39" s="312">
        <f t="shared" si="2"/>
        <v>19215</v>
      </c>
    </row>
    <row r="40" spans="1:14" s="1" customFormat="1">
      <c r="A40" s="27" t="str">
        <f t="shared" si="1"/>
        <v>1752601</v>
      </c>
      <c r="B40" s="28" t="s">
        <v>238</v>
      </c>
      <c r="C40" s="29">
        <v>26</v>
      </c>
      <c r="D40" s="28" t="s">
        <v>782</v>
      </c>
      <c r="E40" s="24">
        <v>38</v>
      </c>
      <c r="F40" s="631"/>
      <c r="G40" s="902"/>
      <c r="H40" s="487" t="s">
        <v>850</v>
      </c>
      <c r="I40" s="487"/>
      <c r="J40" s="487"/>
      <c r="K40" s="43">
        <f>VLOOKUP($A40&amp;K$108,決統データ!$A$3:$DE$365,$E40+19,FALSE)</f>
        <v>7700</v>
      </c>
      <c r="L40" s="43">
        <f>VLOOKUP($A40&amp;L$108,決統データ!$A$3:$DE$365,$E40+19,FALSE)</f>
        <v>0</v>
      </c>
      <c r="M40" s="43">
        <f>VLOOKUP($A40&amp;M$108,決統データ!$A$3:$DE$365,$E40+19,FALSE)</f>
        <v>0</v>
      </c>
      <c r="N40" s="312">
        <f t="shared" si="2"/>
        <v>7700</v>
      </c>
    </row>
    <row r="41" spans="1:14" s="1" customFormat="1">
      <c r="A41" s="27" t="str">
        <f t="shared" si="1"/>
        <v>1752601</v>
      </c>
      <c r="B41" s="28" t="s">
        <v>238</v>
      </c>
      <c r="C41" s="29">
        <v>26</v>
      </c>
      <c r="D41" s="28" t="s">
        <v>782</v>
      </c>
      <c r="E41" s="24">
        <v>39</v>
      </c>
      <c r="F41" s="631"/>
      <c r="G41" s="902"/>
      <c r="H41" s="487" t="s">
        <v>851</v>
      </c>
      <c r="I41" s="487"/>
      <c r="J41" s="487"/>
      <c r="K41" s="43">
        <f>VLOOKUP($A41&amp;K$108,決統データ!$A$3:$DE$365,$E41+19,FALSE)</f>
        <v>4027</v>
      </c>
      <c r="L41" s="43">
        <f>VLOOKUP($A41&amp;L$108,決統データ!$A$3:$DE$365,$E41+19,FALSE)</f>
        <v>22251</v>
      </c>
      <c r="M41" s="43">
        <f>VLOOKUP($A41&amp;M$108,決統データ!$A$3:$DE$365,$E41+19,FALSE)</f>
        <v>527</v>
      </c>
      <c r="N41" s="312">
        <f t="shared" si="2"/>
        <v>26805</v>
      </c>
    </row>
    <row r="42" spans="1:14" s="1" customFormat="1">
      <c r="A42" s="27" t="str">
        <f t="shared" si="1"/>
        <v>1752601</v>
      </c>
      <c r="B42" s="28" t="s">
        <v>238</v>
      </c>
      <c r="C42" s="29">
        <v>26</v>
      </c>
      <c r="D42" s="28" t="s">
        <v>782</v>
      </c>
      <c r="E42" s="24">
        <v>40</v>
      </c>
      <c r="F42" s="631"/>
      <c r="G42" s="902"/>
      <c r="H42" s="487" t="s">
        <v>850</v>
      </c>
      <c r="I42" s="487"/>
      <c r="J42" s="487"/>
      <c r="K42" s="43">
        <f>VLOOKUP($A42&amp;K$108,決統データ!$A$3:$DE$365,$E42+19,FALSE)</f>
        <v>3400</v>
      </c>
      <c r="L42" s="43">
        <f>VLOOKUP($A42&amp;L$108,決統データ!$A$3:$DE$365,$E42+19,FALSE)</f>
        <v>13000</v>
      </c>
      <c r="M42" s="43">
        <f>VLOOKUP($A42&amp;M$108,決統データ!$A$3:$DE$365,$E42+19,FALSE)</f>
        <v>0</v>
      </c>
      <c r="N42" s="312">
        <f t="shared" si="2"/>
        <v>16400</v>
      </c>
    </row>
    <row r="43" spans="1:14" s="1" customFormat="1">
      <c r="A43" s="27" t="str">
        <f t="shared" si="1"/>
        <v>1752601</v>
      </c>
      <c r="B43" s="28" t="s">
        <v>238</v>
      </c>
      <c r="C43" s="29">
        <v>26</v>
      </c>
      <c r="D43" s="28" t="s">
        <v>782</v>
      </c>
      <c r="E43" s="24">
        <v>41</v>
      </c>
      <c r="F43" s="631"/>
      <c r="G43" s="902" t="s">
        <v>849</v>
      </c>
      <c r="H43" s="903" t="s">
        <v>828</v>
      </c>
      <c r="I43" s="645" t="s">
        <v>644</v>
      </c>
      <c r="J43" s="60" t="s">
        <v>387</v>
      </c>
      <c r="K43" s="43">
        <f>VLOOKUP($A43&amp;K$108,決統データ!$A$3:$DE$365,$E43+19,FALSE)</f>
        <v>500</v>
      </c>
      <c r="L43" s="43">
        <f>VLOOKUP($A43&amp;L$108,決統データ!$A$3:$DE$365,$E43+19,FALSE)</f>
        <v>3300</v>
      </c>
      <c r="M43" s="43">
        <f>VLOOKUP($A43&amp;M$108,決統データ!$A$3:$DE$365,$E43+19,FALSE)</f>
        <v>0</v>
      </c>
      <c r="N43" s="312">
        <f t="shared" si="2"/>
        <v>3800</v>
      </c>
    </row>
    <row r="44" spans="1:14" s="1" customFormat="1">
      <c r="A44" s="27" t="str">
        <f t="shared" si="1"/>
        <v>1752601</v>
      </c>
      <c r="B44" s="28" t="s">
        <v>238</v>
      </c>
      <c r="C44" s="29">
        <v>26</v>
      </c>
      <c r="D44" s="28" t="s">
        <v>782</v>
      </c>
      <c r="E44" s="24">
        <v>42</v>
      </c>
      <c r="F44" s="631"/>
      <c r="G44" s="902"/>
      <c r="H44" s="904"/>
      <c r="I44" s="646"/>
      <c r="J44" s="60" t="s">
        <v>365</v>
      </c>
      <c r="K44" s="43">
        <f>VLOOKUP($A44&amp;K$108,決統データ!$A$3:$DE$365,$E44+19,FALSE)</f>
        <v>10600</v>
      </c>
      <c r="L44" s="43">
        <f>VLOOKUP($A44&amp;L$108,決統データ!$A$3:$DE$365,$E44+19,FALSE)</f>
        <v>0</v>
      </c>
      <c r="M44" s="43">
        <f>VLOOKUP($A44&amp;M$108,決統データ!$A$3:$DE$365,$E44+19,FALSE)</f>
        <v>0</v>
      </c>
      <c r="N44" s="312">
        <f t="shared" si="2"/>
        <v>10600</v>
      </c>
    </row>
    <row r="45" spans="1:14" s="1" customFormat="1">
      <c r="A45" s="27" t="str">
        <f t="shared" si="1"/>
        <v>1752601</v>
      </c>
      <c r="B45" s="28" t="s">
        <v>238</v>
      </c>
      <c r="C45" s="29">
        <v>26</v>
      </c>
      <c r="D45" s="28" t="s">
        <v>782</v>
      </c>
      <c r="E45" s="24">
        <v>43</v>
      </c>
      <c r="F45" s="631"/>
      <c r="G45" s="902"/>
      <c r="H45" s="656"/>
      <c r="I45" s="647"/>
      <c r="J45" s="60" t="s">
        <v>731</v>
      </c>
      <c r="K45" s="43">
        <f>VLOOKUP($A45&amp;K$108,決統データ!$A$3:$DE$365,$E45+19,FALSE)</f>
        <v>0</v>
      </c>
      <c r="L45" s="43">
        <f>VLOOKUP($A45&amp;L$108,決統データ!$A$3:$DE$365,$E45+19,FALSE)</f>
        <v>9700</v>
      </c>
      <c r="M45" s="43">
        <f>VLOOKUP($A45&amp;M$108,決統データ!$A$3:$DE$365,$E45+19,FALSE)</f>
        <v>0</v>
      </c>
      <c r="N45" s="312">
        <f t="shared" si="2"/>
        <v>9700</v>
      </c>
    </row>
    <row r="46" spans="1:14" s="1" customFormat="1">
      <c r="A46" s="27" t="str">
        <f t="shared" si="1"/>
        <v>1752601</v>
      </c>
      <c r="B46" s="28" t="s">
        <v>238</v>
      </c>
      <c r="C46" s="29">
        <v>26</v>
      </c>
      <c r="D46" s="28" t="s">
        <v>782</v>
      </c>
      <c r="E46" s="24">
        <v>44</v>
      </c>
      <c r="F46" s="631"/>
      <c r="G46" s="902"/>
      <c r="H46" s="487" t="s">
        <v>848</v>
      </c>
      <c r="I46" s="487"/>
      <c r="J46" s="487"/>
      <c r="K46" s="43">
        <f>VLOOKUP($A46&amp;K$108,決統データ!$A$3:$DE$365,$E46+19,FALSE)</f>
        <v>0</v>
      </c>
      <c r="L46" s="43">
        <f>VLOOKUP($A46&amp;L$108,決統データ!$A$3:$DE$365,$E46+19,FALSE)</f>
        <v>0</v>
      </c>
      <c r="M46" s="43">
        <f>VLOOKUP($A46&amp;M$108,決統データ!$A$3:$DE$365,$E46+19,FALSE)</f>
        <v>0</v>
      </c>
      <c r="N46" s="312">
        <f t="shared" si="2"/>
        <v>0</v>
      </c>
    </row>
    <row r="47" spans="1:14" s="1" customFormat="1">
      <c r="A47" s="27" t="str">
        <f t="shared" si="1"/>
        <v>1752601</v>
      </c>
      <c r="B47" s="28" t="s">
        <v>238</v>
      </c>
      <c r="C47" s="29">
        <v>26</v>
      </c>
      <c r="D47" s="28" t="s">
        <v>782</v>
      </c>
      <c r="E47" s="24">
        <v>45</v>
      </c>
      <c r="F47" s="631"/>
      <c r="G47" s="902"/>
      <c r="H47" s="487" t="s">
        <v>912</v>
      </c>
      <c r="I47" s="487"/>
      <c r="J47" s="487"/>
      <c r="K47" s="43">
        <f>VLOOKUP($A47&amp;K$108,決統データ!$A$3:$DE$365,$E47+19,FALSE)</f>
        <v>9607</v>
      </c>
      <c r="L47" s="43">
        <f>VLOOKUP($A47&amp;L$108,決統データ!$A$3:$DE$365,$E47+19,FALSE)</f>
        <v>3964</v>
      </c>
      <c r="M47" s="43">
        <f>VLOOKUP($A47&amp;M$108,決統データ!$A$3:$DE$365,$E47+19,FALSE)</f>
        <v>0</v>
      </c>
      <c r="N47" s="312">
        <f t="shared" si="2"/>
        <v>13571</v>
      </c>
    </row>
    <row r="48" spans="1:14" s="1" customFormat="1">
      <c r="A48" s="27" t="str">
        <f t="shared" si="1"/>
        <v>1752601</v>
      </c>
      <c r="B48" s="28" t="s">
        <v>238</v>
      </c>
      <c r="C48" s="29">
        <v>26</v>
      </c>
      <c r="D48" s="28" t="s">
        <v>782</v>
      </c>
      <c r="E48" s="24">
        <v>46</v>
      </c>
      <c r="F48" s="631"/>
      <c r="G48" s="902"/>
      <c r="H48" s="487" t="s">
        <v>846</v>
      </c>
      <c r="I48" s="487"/>
      <c r="J48" s="487"/>
      <c r="K48" s="43">
        <f>VLOOKUP($A48&amp;K$108,決統データ!$A$3:$DE$365,$E48+19,FALSE)</f>
        <v>0</v>
      </c>
      <c r="L48" s="43">
        <f>VLOOKUP($A48&amp;L$108,決統データ!$A$3:$DE$365,$E48+19,FALSE)</f>
        <v>0</v>
      </c>
      <c r="M48" s="43">
        <f>VLOOKUP($A48&amp;M$108,決統データ!$A$3:$DE$365,$E48+19,FALSE)</f>
        <v>0</v>
      </c>
      <c r="N48" s="312">
        <f t="shared" si="2"/>
        <v>0</v>
      </c>
    </row>
    <row r="49" spans="1:14" s="1" customFormat="1">
      <c r="A49" s="27" t="str">
        <f t="shared" si="1"/>
        <v>1752601</v>
      </c>
      <c r="B49" s="28" t="s">
        <v>238</v>
      </c>
      <c r="C49" s="29">
        <v>26</v>
      </c>
      <c r="D49" s="28" t="s">
        <v>782</v>
      </c>
      <c r="E49" s="24">
        <v>47</v>
      </c>
      <c r="F49" s="631"/>
      <c r="G49" s="902"/>
      <c r="H49" s="487" t="s">
        <v>845</v>
      </c>
      <c r="I49" s="487"/>
      <c r="J49" s="487"/>
      <c r="K49" s="43">
        <f>VLOOKUP($A49&amp;K$108,決統データ!$A$3:$DE$365,$E49+19,FALSE)</f>
        <v>0</v>
      </c>
      <c r="L49" s="43">
        <f>VLOOKUP($A49&amp;L$108,決統データ!$A$3:$DE$365,$E49+19,FALSE)</f>
        <v>5130</v>
      </c>
      <c r="M49" s="43">
        <f>VLOOKUP($A49&amp;M$108,決統データ!$A$3:$DE$365,$E49+19,FALSE)</f>
        <v>527</v>
      </c>
      <c r="N49" s="312">
        <f t="shared" si="2"/>
        <v>5657</v>
      </c>
    </row>
    <row r="50" spans="1:14" s="1" customFormat="1">
      <c r="A50" s="27" t="str">
        <f t="shared" si="1"/>
        <v>1752601</v>
      </c>
      <c r="B50" s="28" t="s">
        <v>238</v>
      </c>
      <c r="C50" s="29">
        <v>26</v>
      </c>
      <c r="D50" s="28" t="s">
        <v>782</v>
      </c>
      <c r="E50" s="24">
        <v>48</v>
      </c>
      <c r="F50" s="631"/>
      <c r="G50" s="902"/>
      <c r="H50" s="487" t="s">
        <v>731</v>
      </c>
      <c r="I50" s="487"/>
      <c r="J50" s="487"/>
      <c r="K50" s="43">
        <f>VLOOKUP($A50&amp;K$108,決統データ!$A$3:$DE$365,$E50+19,FALSE)</f>
        <v>2535</v>
      </c>
      <c r="L50" s="43">
        <f>VLOOKUP($A50&amp;L$108,決統データ!$A$3:$DE$365,$E50+19,FALSE)</f>
        <v>157</v>
      </c>
      <c r="M50" s="43">
        <f>VLOOKUP($A50&amp;M$108,決統データ!$A$3:$DE$365,$E50+19,FALSE)</f>
        <v>0</v>
      </c>
      <c r="N50" s="312">
        <f t="shared" si="2"/>
        <v>2692</v>
      </c>
    </row>
    <row r="51" spans="1:14" s="1" customFormat="1">
      <c r="A51" s="27" t="str">
        <f t="shared" si="1"/>
        <v>1752601</v>
      </c>
      <c r="B51" s="28" t="s">
        <v>238</v>
      </c>
      <c r="C51" s="29">
        <v>26</v>
      </c>
      <c r="D51" s="28" t="s">
        <v>782</v>
      </c>
      <c r="E51" s="24">
        <v>49</v>
      </c>
      <c r="F51" s="631"/>
      <c r="G51" s="487" t="s">
        <v>844</v>
      </c>
      <c r="H51" s="487"/>
      <c r="I51" s="487"/>
      <c r="J51" s="487"/>
      <c r="K51" s="43">
        <f>VLOOKUP($A51&amp;K$108,決統データ!$A$3:$DE$365,$E51+19,FALSE)</f>
        <v>458670</v>
      </c>
      <c r="L51" s="43">
        <f>VLOOKUP($A51&amp;L$108,決統データ!$A$3:$DE$365,$E51+19,FALSE)</f>
        <v>218819</v>
      </c>
      <c r="M51" s="43">
        <f>VLOOKUP($A51&amp;M$108,決統データ!$A$3:$DE$365,$E51+19,FALSE)</f>
        <v>17841</v>
      </c>
      <c r="N51" s="312">
        <f t="shared" si="2"/>
        <v>695330</v>
      </c>
    </row>
    <row r="52" spans="1:14" s="1" customFormat="1">
      <c r="A52" s="27" t="str">
        <f t="shared" si="1"/>
        <v>1752601</v>
      </c>
      <c r="B52" s="28" t="s">
        <v>238</v>
      </c>
      <c r="C52" s="29">
        <v>26</v>
      </c>
      <c r="D52" s="28" t="s">
        <v>782</v>
      </c>
      <c r="E52" s="24">
        <v>50</v>
      </c>
      <c r="F52" s="631"/>
      <c r="G52" s="639" t="s">
        <v>537</v>
      </c>
      <c r="H52" s="487" t="s">
        <v>842</v>
      </c>
      <c r="I52" s="487"/>
      <c r="J52" s="487"/>
      <c r="K52" s="43">
        <f>VLOOKUP($A52&amp;K$108,決統データ!$A$3:$DE$365,$E52+19,FALSE)</f>
        <v>0</v>
      </c>
      <c r="L52" s="43">
        <f>VLOOKUP($A52&amp;L$108,決統データ!$A$3:$DE$365,$E52+19,FALSE)</f>
        <v>0</v>
      </c>
      <c r="M52" s="43">
        <f>VLOOKUP($A52&amp;M$108,決統データ!$A$3:$DE$365,$E52+19,FALSE)</f>
        <v>0</v>
      </c>
      <c r="N52" s="312">
        <f t="shared" si="2"/>
        <v>0</v>
      </c>
    </row>
    <row r="53" spans="1:14" s="1" customFormat="1">
      <c r="A53" s="27" t="str">
        <f t="shared" si="1"/>
        <v>1752601</v>
      </c>
      <c r="B53" s="28" t="s">
        <v>238</v>
      </c>
      <c r="C53" s="29">
        <v>26</v>
      </c>
      <c r="D53" s="28" t="s">
        <v>782</v>
      </c>
      <c r="E53" s="24">
        <v>51</v>
      </c>
      <c r="F53" s="631"/>
      <c r="G53" s="640"/>
      <c r="H53" s="487" t="s">
        <v>388</v>
      </c>
      <c r="I53" s="487"/>
      <c r="J53" s="487"/>
      <c r="K53" s="43">
        <f>VLOOKUP($A53&amp;K$108,決統データ!$A$3:$DE$365,$E53+19,FALSE)</f>
        <v>0</v>
      </c>
      <c r="L53" s="43">
        <f>VLOOKUP($A53&amp;L$108,決統データ!$A$3:$DE$365,$E53+19,FALSE)</f>
        <v>0</v>
      </c>
      <c r="M53" s="43">
        <f>VLOOKUP($A53&amp;M$108,決統データ!$A$3:$DE$365,$E53+19,FALSE)</f>
        <v>0</v>
      </c>
      <c r="N53" s="312">
        <f t="shared" si="2"/>
        <v>0</v>
      </c>
    </row>
    <row r="54" spans="1:14" s="1" customFormat="1">
      <c r="A54" s="27" t="str">
        <f t="shared" si="1"/>
        <v>1752601</v>
      </c>
      <c r="B54" s="28" t="s">
        <v>238</v>
      </c>
      <c r="C54" s="29">
        <v>26</v>
      </c>
      <c r="D54" s="28" t="s">
        <v>782</v>
      </c>
      <c r="E54" s="24">
        <v>52</v>
      </c>
      <c r="F54" s="631"/>
      <c r="G54" s="641"/>
      <c r="H54" s="487" t="s">
        <v>841</v>
      </c>
      <c r="I54" s="487"/>
      <c r="J54" s="487"/>
      <c r="K54" s="43">
        <f>VLOOKUP($A54&amp;K$108,決統データ!$A$3:$DE$365,$E54+19,FALSE)</f>
        <v>0</v>
      </c>
      <c r="L54" s="43">
        <f>VLOOKUP($A54&amp;L$108,決統データ!$A$3:$DE$365,$E54+19,FALSE)</f>
        <v>0</v>
      </c>
      <c r="M54" s="43">
        <f>VLOOKUP($A54&amp;M$108,決統データ!$A$3:$DE$365,$E54+19,FALSE)</f>
        <v>0</v>
      </c>
      <c r="N54" s="312">
        <f t="shared" si="2"/>
        <v>0</v>
      </c>
    </row>
    <row r="55" spans="1:14" s="1" customFormat="1">
      <c r="A55" s="27" t="str">
        <f t="shared" si="1"/>
        <v>1752601</v>
      </c>
      <c r="B55" s="28" t="s">
        <v>238</v>
      </c>
      <c r="C55" s="29">
        <v>26</v>
      </c>
      <c r="D55" s="28" t="s">
        <v>782</v>
      </c>
      <c r="E55" s="24">
        <v>53</v>
      </c>
      <c r="F55" s="631"/>
      <c r="G55" s="487" t="s">
        <v>840</v>
      </c>
      <c r="H55" s="487"/>
      <c r="I55" s="487"/>
      <c r="J55" s="487"/>
      <c r="K55" s="43">
        <f>VLOOKUP($A55&amp;K$108,決統データ!$A$3:$DE$365,$E55+19,FALSE)</f>
        <v>0</v>
      </c>
      <c r="L55" s="43">
        <f>VLOOKUP($A55&amp;L$108,決統データ!$A$3:$DE$365,$E55+19,FALSE)</f>
        <v>0</v>
      </c>
      <c r="M55" s="43">
        <f>VLOOKUP($A55&amp;M$108,決統データ!$A$3:$DE$365,$E55+19,FALSE)</f>
        <v>0</v>
      </c>
      <c r="N55" s="312">
        <f t="shared" si="2"/>
        <v>0</v>
      </c>
    </row>
    <row r="56" spans="1:14" s="1" customFormat="1">
      <c r="A56" s="27" t="str">
        <f t="shared" si="1"/>
        <v>1752601</v>
      </c>
      <c r="B56" s="28" t="s">
        <v>238</v>
      </c>
      <c r="C56" s="29">
        <v>26</v>
      </c>
      <c r="D56" s="28" t="s">
        <v>782</v>
      </c>
      <c r="E56" s="24">
        <v>54</v>
      </c>
      <c r="F56" s="631"/>
      <c r="G56" s="487" t="s">
        <v>839</v>
      </c>
      <c r="H56" s="487"/>
      <c r="I56" s="487"/>
      <c r="J56" s="487"/>
      <c r="K56" s="43">
        <f>VLOOKUP($A56&amp;K$108,決統データ!$A$3:$DE$365,$E56+19,FALSE)</f>
        <v>0</v>
      </c>
      <c r="L56" s="43">
        <f>VLOOKUP($A56&amp;L$108,決統データ!$A$3:$DE$365,$E56+19,FALSE)</f>
        <v>0</v>
      </c>
      <c r="M56" s="43">
        <f>VLOOKUP($A56&amp;M$108,決統データ!$A$3:$DE$365,$E56+19,FALSE)</f>
        <v>0</v>
      </c>
      <c r="N56" s="312">
        <f t="shared" si="2"/>
        <v>0</v>
      </c>
    </row>
    <row r="57" spans="1:14" s="1" customFormat="1">
      <c r="A57" s="27" t="str">
        <f t="shared" si="1"/>
        <v>1752601</v>
      </c>
      <c r="B57" s="28" t="s">
        <v>238</v>
      </c>
      <c r="C57" s="29">
        <v>26</v>
      </c>
      <c r="D57" s="28" t="s">
        <v>782</v>
      </c>
      <c r="E57" s="24">
        <v>55</v>
      </c>
      <c r="F57" s="631"/>
      <c r="G57" s="487" t="s">
        <v>838</v>
      </c>
      <c r="H57" s="487"/>
      <c r="I57" s="487"/>
      <c r="J57" s="487"/>
      <c r="K57" s="43">
        <f>VLOOKUP($A57&amp;K$108,決統データ!$A$3:$DE$365,$E57+19,FALSE)</f>
        <v>0</v>
      </c>
      <c r="L57" s="43">
        <f>VLOOKUP($A57&amp;L$108,決統データ!$A$3:$DE$365,$E57+19,FALSE)</f>
        <v>0</v>
      </c>
      <c r="M57" s="43">
        <f>VLOOKUP($A57&amp;M$108,決統データ!$A$3:$DE$365,$E57+19,FALSE)</f>
        <v>0</v>
      </c>
      <c r="N57" s="312">
        <f t="shared" si="2"/>
        <v>0</v>
      </c>
    </row>
    <row r="58" spans="1:14" s="1" customFormat="1">
      <c r="A58" s="27" t="str">
        <f t="shared" si="1"/>
        <v>1752601</v>
      </c>
      <c r="B58" s="28" t="s">
        <v>238</v>
      </c>
      <c r="C58" s="29">
        <v>26</v>
      </c>
      <c r="D58" s="28" t="s">
        <v>782</v>
      </c>
      <c r="E58" s="24">
        <v>56</v>
      </c>
      <c r="F58" s="632"/>
      <c r="G58" s="487" t="s">
        <v>837</v>
      </c>
      <c r="H58" s="487"/>
      <c r="I58" s="487"/>
      <c r="J58" s="487"/>
      <c r="K58" s="43">
        <f>VLOOKUP($A58&amp;K$108,決統データ!$A$3:$DE$365,$E58+19,FALSE)</f>
        <v>-472</v>
      </c>
      <c r="L58" s="43">
        <f>VLOOKUP($A58&amp;L$108,決統データ!$A$3:$DE$365,$E58+19,FALSE)</f>
        <v>-98179</v>
      </c>
      <c r="M58" s="43">
        <f>VLOOKUP($A58&amp;M$108,決統データ!$A$3:$DE$365,$E58+19,FALSE)</f>
        <v>-12041</v>
      </c>
      <c r="N58" s="312">
        <f t="shared" si="2"/>
        <v>-110692</v>
      </c>
    </row>
    <row r="59" spans="1:14" s="1" customFormat="1">
      <c r="A59" s="27" t="str">
        <f t="shared" si="1"/>
        <v>1752601</v>
      </c>
      <c r="B59" s="28" t="s">
        <v>238</v>
      </c>
      <c r="C59" s="29">
        <v>26</v>
      </c>
      <c r="D59" s="28" t="s">
        <v>782</v>
      </c>
      <c r="E59" s="24">
        <v>57</v>
      </c>
      <c r="F59" s="487" t="s">
        <v>836</v>
      </c>
      <c r="G59" s="487"/>
      <c r="H59" s="487"/>
      <c r="I59" s="487"/>
      <c r="J59" s="487"/>
      <c r="K59" s="43">
        <f>VLOOKUP($A59&amp;K$108,決統データ!$A$3:$DE$365,$E59+19,FALSE)</f>
        <v>7317</v>
      </c>
      <c r="L59" s="43">
        <f>VLOOKUP($A59&amp;L$108,決統データ!$A$3:$DE$365,$E59+19,FALSE)</f>
        <v>537</v>
      </c>
      <c r="M59" s="43">
        <f>VLOOKUP($A59&amp;M$108,決統データ!$A$3:$DE$365,$E59+19,FALSE)</f>
        <v>-1195</v>
      </c>
      <c r="N59" s="312">
        <f t="shared" si="2"/>
        <v>6659</v>
      </c>
    </row>
    <row r="60" spans="1:14" s="1" customFormat="1">
      <c r="A60" s="27" t="str">
        <f t="shared" si="1"/>
        <v>1752601</v>
      </c>
      <c r="B60" s="28" t="s">
        <v>238</v>
      </c>
      <c r="C60" s="29">
        <v>26</v>
      </c>
      <c r="D60" s="28" t="s">
        <v>782</v>
      </c>
      <c r="E60" s="24">
        <v>58</v>
      </c>
      <c r="F60" s="487" t="s">
        <v>835</v>
      </c>
      <c r="G60" s="487"/>
      <c r="H60" s="487"/>
      <c r="I60" s="487"/>
      <c r="J60" s="487"/>
      <c r="K60" s="43">
        <f>VLOOKUP($A60&amp;K$108,決統データ!$A$3:$DE$365,$E60+19,FALSE)</f>
        <v>440</v>
      </c>
      <c r="L60" s="43">
        <f>VLOOKUP($A60&amp;L$108,決統データ!$A$3:$DE$365,$E60+19,FALSE)</f>
        <v>659</v>
      </c>
      <c r="M60" s="43">
        <f>VLOOKUP($A60&amp;M$108,決統データ!$A$3:$DE$365,$E60+19,FALSE)</f>
        <v>0</v>
      </c>
      <c r="N60" s="312">
        <f t="shared" si="2"/>
        <v>1099</v>
      </c>
    </row>
    <row r="61" spans="1:14" s="1" customFormat="1">
      <c r="A61" s="27" t="str">
        <f t="shared" si="1"/>
        <v>1752601</v>
      </c>
      <c r="B61" s="28" t="s">
        <v>238</v>
      </c>
      <c r="C61" s="29">
        <v>26</v>
      </c>
      <c r="D61" s="28" t="s">
        <v>782</v>
      </c>
      <c r="E61" s="24">
        <v>59</v>
      </c>
      <c r="F61" s="658" t="s">
        <v>219</v>
      </c>
      <c r="G61" s="518"/>
      <c r="H61" s="518"/>
      <c r="I61" s="518"/>
      <c r="J61" s="510"/>
      <c r="K61" s="43">
        <f>VLOOKUP($A61&amp;K$108,決統データ!$A$3:$DE$365,$E61+19,FALSE)</f>
        <v>46692</v>
      </c>
      <c r="L61" s="43">
        <f>VLOOKUP($A61&amp;L$108,決統データ!$A$3:$DE$365,$E61+19,FALSE)</f>
        <v>157</v>
      </c>
      <c r="M61" s="43">
        <f>VLOOKUP($A61&amp;M$108,決統データ!$A$3:$DE$365,$E61+19,FALSE)</f>
        <v>6</v>
      </c>
      <c r="N61" s="312">
        <f t="shared" si="2"/>
        <v>46855</v>
      </c>
    </row>
    <row r="62" spans="1:14" s="1" customFormat="1">
      <c r="A62" s="27" t="str">
        <f t="shared" si="1"/>
        <v>1752601</v>
      </c>
      <c r="B62" s="28" t="s">
        <v>238</v>
      </c>
      <c r="C62" s="29">
        <v>26</v>
      </c>
      <c r="D62" s="28" t="s">
        <v>782</v>
      </c>
      <c r="E62" s="24">
        <v>60</v>
      </c>
      <c r="F62" s="95"/>
      <c r="G62" s="487" t="s">
        <v>833</v>
      </c>
      <c r="H62" s="487"/>
      <c r="I62" s="487"/>
      <c r="J62" s="487"/>
      <c r="K62" s="43">
        <f>VLOOKUP($A62&amp;K$108,決統データ!$A$3:$DE$365,$E62+19,FALSE)</f>
        <v>0</v>
      </c>
      <c r="L62" s="43">
        <f>VLOOKUP($A62&amp;L$108,決統データ!$A$3:$DE$365,$E62+19,FALSE)</f>
        <v>0</v>
      </c>
      <c r="M62" s="43">
        <f>VLOOKUP($A62&amp;M$108,決統データ!$A$3:$DE$365,$E62+19,FALSE)</f>
        <v>0</v>
      </c>
      <c r="N62" s="312">
        <f t="shared" si="2"/>
        <v>0</v>
      </c>
    </row>
    <row r="63" spans="1:14" s="1" customFormat="1">
      <c r="A63" s="27" t="str">
        <f t="shared" si="1"/>
        <v>1752602</v>
      </c>
      <c r="B63" s="28" t="s">
        <v>238</v>
      </c>
      <c r="C63" s="29">
        <v>26</v>
      </c>
      <c r="D63" s="28" t="s">
        <v>239</v>
      </c>
      <c r="E63" s="24">
        <v>1</v>
      </c>
      <c r="F63" s="487" t="s">
        <v>832</v>
      </c>
      <c r="G63" s="487"/>
      <c r="H63" s="487"/>
      <c r="I63" s="487"/>
      <c r="J63" s="487"/>
      <c r="K63" s="43">
        <f>VLOOKUP($A63&amp;K$108,決統データ!$A$3:$DE$365,$E63+19,FALSE)</f>
        <v>0</v>
      </c>
      <c r="L63" s="43">
        <f>VLOOKUP($A63&amp;L$108,決統データ!$A$3:$DE$365,$E63+19,FALSE)</f>
        <v>0</v>
      </c>
      <c r="M63" s="43">
        <f>VLOOKUP($A63&amp;M$108,決統データ!$A$3:$DE$365,$E63+19,FALSE)</f>
        <v>0</v>
      </c>
      <c r="N63" s="312">
        <f t="shared" si="2"/>
        <v>0</v>
      </c>
    </row>
    <row r="64" spans="1:14" s="1" customFormat="1">
      <c r="A64" s="27" t="str">
        <f t="shared" si="1"/>
        <v>1752602</v>
      </c>
      <c r="B64" s="28" t="s">
        <v>238</v>
      </c>
      <c r="C64" s="29">
        <v>26</v>
      </c>
      <c r="D64" s="28" t="s">
        <v>239</v>
      </c>
      <c r="E64" s="24">
        <v>2</v>
      </c>
      <c r="F64" s="487" t="s">
        <v>831</v>
      </c>
      <c r="G64" s="487"/>
      <c r="H64" s="487"/>
      <c r="I64" s="487"/>
      <c r="J64" s="487"/>
      <c r="K64" s="43">
        <f>VLOOKUP($A64&amp;K$108,決統データ!$A$3:$DE$365,$E64+19,FALSE)</f>
        <v>76469</v>
      </c>
      <c r="L64" s="43">
        <f>VLOOKUP($A64&amp;L$108,決統データ!$A$3:$DE$365,$E64+19,FALSE)</f>
        <v>35</v>
      </c>
      <c r="M64" s="43">
        <f>VLOOKUP($A64&amp;M$108,決統データ!$A$3:$DE$365,$E64+19,FALSE)</f>
        <v>11</v>
      </c>
      <c r="N64" s="312">
        <f t="shared" si="2"/>
        <v>76515</v>
      </c>
    </row>
    <row r="65" spans="1:14" s="1" customFormat="1">
      <c r="A65" s="27" t="str">
        <f t="shared" si="1"/>
        <v>1752602</v>
      </c>
      <c r="B65" s="28" t="s">
        <v>238</v>
      </c>
      <c r="C65" s="29">
        <v>26</v>
      </c>
      <c r="D65" s="28" t="s">
        <v>239</v>
      </c>
      <c r="E65" s="24">
        <v>3</v>
      </c>
      <c r="F65" s="487" t="s">
        <v>830</v>
      </c>
      <c r="G65" s="487"/>
      <c r="H65" s="487"/>
      <c r="I65" s="487"/>
      <c r="J65" s="487"/>
      <c r="K65" s="43">
        <f>VLOOKUP($A65&amp;K$108,決統データ!$A$3:$DE$365,$E65+19,FALSE)</f>
        <v>0</v>
      </c>
      <c r="L65" s="43">
        <f>VLOOKUP($A65&amp;L$108,決統データ!$A$3:$DE$365,$E65+19,FALSE)</f>
        <v>0</v>
      </c>
      <c r="M65" s="43">
        <f>VLOOKUP($A65&amp;M$108,決統データ!$A$3:$DE$365,$E65+19,FALSE)</f>
        <v>0</v>
      </c>
      <c r="N65" s="312">
        <f t="shared" si="2"/>
        <v>0</v>
      </c>
    </row>
    <row r="66" spans="1:14" s="1" customFormat="1" ht="13.5" customHeight="1">
      <c r="A66" s="27" t="str">
        <f t="shared" si="1"/>
        <v>1752602</v>
      </c>
      <c r="B66" s="28" t="s">
        <v>238</v>
      </c>
      <c r="C66" s="29">
        <v>26</v>
      </c>
      <c r="D66" s="28" t="s">
        <v>239</v>
      </c>
      <c r="E66" s="24">
        <v>4</v>
      </c>
      <c r="F66" s="639" t="s">
        <v>644</v>
      </c>
      <c r="G66" s="487" t="s">
        <v>829</v>
      </c>
      <c r="H66" s="487"/>
      <c r="I66" s="487"/>
      <c r="J66" s="487"/>
      <c r="K66" s="43">
        <f>VLOOKUP($A66&amp;K$108,決統データ!$A$3:$DE$365,$E66+19,FALSE)</f>
        <v>0</v>
      </c>
      <c r="L66" s="43">
        <f>VLOOKUP($A66&amp;L$108,決統データ!$A$3:$DE$365,$E66+19,FALSE)</f>
        <v>0</v>
      </c>
      <c r="M66" s="43">
        <f>VLOOKUP($A66&amp;M$108,決統データ!$A$3:$DE$365,$E66+19,FALSE)</f>
        <v>0</v>
      </c>
      <c r="N66" s="312">
        <f t="shared" si="2"/>
        <v>0</v>
      </c>
    </row>
    <row r="67" spans="1:14" s="1" customFormat="1" ht="13.5" customHeight="1">
      <c r="A67" s="27" t="str">
        <f t="shared" si="1"/>
        <v>1752602</v>
      </c>
      <c r="B67" s="28" t="s">
        <v>238</v>
      </c>
      <c r="C67" s="29">
        <v>26</v>
      </c>
      <c r="D67" s="28" t="s">
        <v>239</v>
      </c>
      <c r="E67" s="24">
        <v>5</v>
      </c>
      <c r="F67" s="640"/>
      <c r="G67" s="487" t="s">
        <v>828</v>
      </c>
      <c r="H67" s="487"/>
      <c r="I67" s="487"/>
      <c r="J67" s="487"/>
      <c r="K67" s="43">
        <f>VLOOKUP($A67&amp;K$108,決統データ!$A$3:$DE$365,$E67+19,FALSE)</f>
        <v>0</v>
      </c>
      <c r="L67" s="43">
        <f>VLOOKUP($A67&amp;L$108,決統データ!$A$3:$DE$365,$E67+19,FALSE)</f>
        <v>0</v>
      </c>
      <c r="M67" s="43">
        <f>VLOOKUP($A67&amp;M$108,決統データ!$A$3:$DE$365,$E67+19,FALSE)</f>
        <v>0</v>
      </c>
      <c r="N67" s="312">
        <f t="shared" ref="N67:N78" si="3">SUM(K67:M67)</f>
        <v>0</v>
      </c>
    </row>
    <row r="68" spans="1:14" s="1" customFormat="1" ht="13.5" customHeight="1">
      <c r="A68" s="27" t="str">
        <f t="shared" ref="A68:A99" si="4">+B68&amp;C68&amp;D68</f>
        <v>1752602</v>
      </c>
      <c r="B68" s="28" t="s">
        <v>238</v>
      </c>
      <c r="C68" s="29">
        <v>26</v>
      </c>
      <c r="D68" s="28" t="s">
        <v>239</v>
      </c>
      <c r="E68" s="24">
        <v>6</v>
      </c>
      <c r="F68" s="641"/>
      <c r="G68" s="487" t="s">
        <v>731</v>
      </c>
      <c r="H68" s="487"/>
      <c r="I68" s="487"/>
      <c r="J68" s="487"/>
      <c r="K68" s="43">
        <f>VLOOKUP($A68&amp;K$108,決統データ!$A$3:$DE$365,$E68+19,FALSE)</f>
        <v>0</v>
      </c>
      <c r="L68" s="43">
        <f>VLOOKUP($A68&amp;L$108,決統データ!$A$3:$DE$365,$E68+19,FALSE)</f>
        <v>0</v>
      </c>
      <c r="M68" s="43">
        <f>VLOOKUP($A68&amp;M$108,決統データ!$A$3:$DE$365,$E68+19,FALSE)</f>
        <v>0</v>
      </c>
      <c r="N68" s="312">
        <f t="shared" si="3"/>
        <v>0</v>
      </c>
    </row>
    <row r="69" spans="1:14" s="1" customFormat="1" ht="13.5" customHeight="1">
      <c r="A69" s="27" t="str">
        <f t="shared" si="4"/>
        <v>1752602</v>
      </c>
      <c r="B69" s="28" t="s">
        <v>238</v>
      </c>
      <c r="C69" s="29">
        <v>26</v>
      </c>
      <c r="D69" s="28" t="s">
        <v>239</v>
      </c>
      <c r="E69" s="24">
        <v>7</v>
      </c>
      <c r="F69" s="487" t="s">
        <v>827</v>
      </c>
      <c r="G69" s="487"/>
      <c r="H69" s="487"/>
      <c r="I69" s="487"/>
      <c r="J69" s="487"/>
      <c r="K69" s="43">
        <f>VLOOKUP($A69&amp;K$108,決統データ!$A$3:$DE$365,$E69+19,FALSE)</f>
        <v>0</v>
      </c>
      <c r="L69" s="43">
        <f>VLOOKUP($A69&amp;L$108,決統データ!$A$3:$DE$365,$E69+19,FALSE)</f>
        <v>0</v>
      </c>
      <c r="M69" s="43">
        <f>VLOOKUP($A69&amp;M$108,決統データ!$A$3:$DE$365,$E69+19,FALSE)</f>
        <v>0</v>
      </c>
      <c r="N69" s="312">
        <f t="shared" si="3"/>
        <v>0</v>
      </c>
    </row>
    <row r="70" spans="1:14" s="1" customFormat="1" ht="13.5" customHeight="1">
      <c r="A70" s="27" t="str">
        <f t="shared" si="4"/>
        <v>1752602</v>
      </c>
      <c r="B70" s="28" t="s">
        <v>238</v>
      </c>
      <c r="C70" s="29">
        <v>26</v>
      </c>
      <c r="D70" s="28" t="s">
        <v>239</v>
      </c>
      <c r="E70" s="24">
        <v>8</v>
      </c>
      <c r="F70" s="633" t="s">
        <v>826</v>
      </c>
      <c r="G70" s="634"/>
      <c r="H70" s="634"/>
      <c r="I70" s="635"/>
      <c r="J70" s="60" t="s">
        <v>825</v>
      </c>
      <c r="K70" s="43">
        <f>VLOOKUP($A70&amp;K$108,決統データ!$A$3:$DE$365,$E70+19,FALSE)</f>
        <v>76469</v>
      </c>
      <c r="L70" s="43">
        <f>VLOOKUP($A70&amp;L$108,決統データ!$A$3:$DE$365,$E70+19,FALSE)</f>
        <v>35</v>
      </c>
      <c r="M70" s="43">
        <f>VLOOKUP($A70&amp;M$108,決統データ!$A$3:$DE$365,$E70+19,FALSE)</f>
        <v>11</v>
      </c>
      <c r="N70" s="312">
        <f t="shared" si="3"/>
        <v>76515</v>
      </c>
    </row>
    <row r="71" spans="1:14" s="1" customFormat="1" ht="13.5" customHeight="1">
      <c r="A71" s="27" t="str">
        <f t="shared" si="4"/>
        <v>1752602</v>
      </c>
      <c r="B71" s="28" t="s">
        <v>238</v>
      </c>
      <c r="C71" s="29">
        <v>26</v>
      </c>
      <c r="D71" s="28" t="s">
        <v>239</v>
      </c>
      <c r="E71" s="24">
        <v>9</v>
      </c>
      <c r="F71" s="636"/>
      <c r="G71" s="637"/>
      <c r="H71" s="637"/>
      <c r="I71" s="638"/>
      <c r="J71" s="60" t="s">
        <v>824</v>
      </c>
      <c r="K71" s="43">
        <f>VLOOKUP($A71&amp;K$108,決統データ!$A$3:$DE$365,$E71+19,FALSE)</f>
        <v>0</v>
      </c>
      <c r="L71" s="43">
        <f>VLOOKUP($A71&amp;L$108,決統データ!$A$3:$DE$365,$E71+19,FALSE)</f>
        <v>0</v>
      </c>
      <c r="M71" s="43">
        <f>VLOOKUP($A71&amp;M$108,決統データ!$A$3:$DE$365,$E71+19,FALSE)</f>
        <v>0</v>
      </c>
      <c r="N71" s="312">
        <f t="shared" si="3"/>
        <v>0</v>
      </c>
    </row>
    <row r="72" spans="1:14" s="1" customFormat="1" ht="13.5" customHeight="1">
      <c r="A72" s="27" t="str">
        <f t="shared" si="4"/>
        <v>1752602</v>
      </c>
      <c r="B72" s="28" t="s">
        <v>238</v>
      </c>
      <c r="C72" s="29">
        <v>26</v>
      </c>
      <c r="D72" s="28" t="s">
        <v>239</v>
      </c>
      <c r="E72" s="24">
        <v>21</v>
      </c>
      <c r="F72" s="487" t="s">
        <v>823</v>
      </c>
      <c r="G72" s="487"/>
      <c r="H72" s="487"/>
      <c r="I72" s="487"/>
      <c r="J72" s="487"/>
      <c r="K72" s="43">
        <f>VLOOKUP($A72&amp;K$108,決統データ!$A$3:$DE$365,$E72+19,FALSE)</f>
        <v>22900</v>
      </c>
      <c r="L72" s="43">
        <f>VLOOKUP($A72&amp;L$108,決統データ!$A$3:$DE$365,$E72+19,FALSE)</f>
        <v>0</v>
      </c>
      <c r="M72" s="43">
        <f>VLOOKUP($A72&amp;M$108,決統データ!$A$3:$DE$365,$E72+19,FALSE)</f>
        <v>1200</v>
      </c>
      <c r="N72" s="312">
        <f t="shared" si="3"/>
        <v>24100</v>
      </c>
    </row>
    <row r="73" spans="1:14" s="1" customFormat="1" ht="13.5" customHeight="1">
      <c r="A73" s="27" t="str">
        <f t="shared" si="4"/>
        <v>1752602</v>
      </c>
      <c r="B73" s="28" t="s">
        <v>238</v>
      </c>
      <c r="C73" s="29">
        <v>26</v>
      </c>
      <c r="D73" s="28" t="s">
        <v>239</v>
      </c>
      <c r="E73" s="24">
        <v>22</v>
      </c>
      <c r="F73" s="487" t="s">
        <v>822</v>
      </c>
      <c r="G73" s="487"/>
      <c r="H73" s="487"/>
      <c r="I73" s="487"/>
      <c r="J73" s="487"/>
      <c r="K73" s="43">
        <f>VLOOKUP($A73&amp;K$108,決統データ!$A$3:$DE$365,$E73+19,FALSE)</f>
        <v>0</v>
      </c>
      <c r="L73" s="43">
        <f>VLOOKUP($A73&amp;L$108,決統データ!$A$3:$DE$365,$E73+19,FALSE)</f>
        <v>0</v>
      </c>
      <c r="M73" s="43">
        <f>VLOOKUP($A73&amp;M$108,決統データ!$A$3:$DE$365,$E73+19,FALSE)</f>
        <v>0</v>
      </c>
      <c r="N73" s="312">
        <f t="shared" si="3"/>
        <v>0</v>
      </c>
    </row>
    <row r="74" spans="1:14" s="1" customFormat="1" ht="13.5" customHeight="1">
      <c r="A74" s="27" t="str">
        <f t="shared" si="4"/>
        <v>1752602</v>
      </c>
      <c r="B74" s="28" t="s">
        <v>238</v>
      </c>
      <c r="C74" s="29">
        <v>26</v>
      </c>
      <c r="D74" s="28" t="s">
        <v>239</v>
      </c>
      <c r="E74" s="24">
        <v>49</v>
      </c>
      <c r="F74" s="898" t="s">
        <v>173</v>
      </c>
      <c r="G74" s="899"/>
      <c r="H74" s="656" t="s">
        <v>172</v>
      </c>
      <c r="I74" s="656"/>
      <c r="J74" s="656"/>
      <c r="K74" s="43">
        <f>VLOOKUP($A74&amp;K$108,決統データ!$A$3:$DE$365,$E74+19,FALSE)</f>
        <v>0</v>
      </c>
      <c r="L74" s="43">
        <f>VLOOKUP($A74&amp;L$108,決統データ!$A$3:$DE$365,$E74+19,FALSE)</f>
        <v>0</v>
      </c>
      <c r="M74" s="43">
        <f>VLOOKUP($A74&amp;M$108,決統データ!$A$3:$DE$365,$E74+19,FALSE)</f>
        <v>527</v>
      </c>
      <c r="N74" s="312">
        <f t="shared" si="3"/>
        <v>527</v>
      </c>
    </row>
    <row r="75" spans="1:14" s="1" customFormat="1" ht="13.5" customHeight="1">
      <c r="A75" s="27" t="str">
        <f t="shared" si="4"/>
        <v>1752602</v>
      </c>
      <c r="B75" s="28" t="s">
        <v>238</v>
      </c>
      <c r="C75" s="29">
        <v>26</v>
      </c>
      <c r="D75" s="28" t="s">
        <v>239</v>
      </c>
      <c r="E75" s="24">
        <v>50</v>
      </c>
      <c r="F75" s="900"/>
      <c r="G75" s="901"/>
      <c r="H75" s="487" t="s">
        <v>171</v>
      </c>
      <c r="I75" s="487"/>
      <c r="J75" s="487"/>
      <c r="K75" s="43">
        <f>VLOOKUP($A75&amp;K$108,決統データ!$A$3:$DE$365,$E75+19,FALSE)</f>
        <v>23242</v>
      </c>
      <c r="L75" s="43">
        <f>VLOOKUP($A75&amp;L$108,決統データ!$A$3:$DE$365,$E75+19,FALSE)</f>
        <v>22251</v>
      </c>
      <c r="M75" s="43">
        <f>VLOOKUP($A75&amp;M$108,決統データ!$A$3:$DE$365,$E75+19,FALSE)</f>
        <v>0</v>
      </c>
      <c r="N75" s="312">
        <f t="shared" si="3"/>
        <v>45493</v>
      </c>
    </row>
    <row r="76" spans="1:14" s="1" customFormat="1" ht="13.5" customHeight="1">
      <c r="A76" s="27" t="str">
        <f t="shared" si="4"/>
        <v>1752602</v>
      </c>
      <c r="B76" s="28" t="s">
        <v>238</v>
      </c>
      <c r="C76" s="29">
        <v>26</v>
      </c>
      <c r="D76" s="28" t="s">
        <v>239</v>
      </c>
      <c r="E76" s="24">
        <v>45</v>
      </c>
      <c r="F76" s="600" t="s">
        <v>1298</v>
      </c>
      <c r="G76" s="666"/>
      <c r="H76" s="666"/>
      <c r="I76" s="666"/>
      <c r="J76" s="601"/>
      <c r="K76" s="43">
        <f>VLOOKUP($A76&amp;K$108,決統データ!$A$3:$DE$365,$E76+19,FALSE)</f>
        <v>119700</v>
      </c>
      <c r="L76" s="43">
        <f>VLOOKUP($A76&amp;L$108,決統データ!$A$3:$DE$365,$E76+19,FALSE)</f>
        <v>64800</v>
      </c>
      <c r="M76" s="43">
        <f>VLOOKUP($A76&amp;M$108,決統データ!$A$3:$DE$365,$E76+19,FALSE)</f>
        <v>0</v>
      </c>
      <c r="N76" s="312">
        <f t="shared" si="3"/>
        <v>184500</v>
      </c>
    </row>
    <row r="77" spans="1:14" s="1" customFormat="1" ht="13.5" customHeight="1">
      <c r="A77" s="27" t="str">
        <f t="shared" si="4"/>
        <v>1752602</v>
      </c>
      <c r="B77" s="28" t="s">
        <v>238</v>
      </c>
      <c r="C77" s="29">
        <v>26</v>
      </c>
      <c r="D77" s="28" t="s">
        <v>239</v>
      </c>
      <c r="E77" s="24">
        <v>46</v>
      </c>
      <c r="F77" s="667" t="s">
        <v>1297</v>
      </c>
      <c r="G77" s="668"/>
      <c r="H77" s="668"/>
      <c r="I77" s="668"/>
      <c r="J77" s="187" t="s">
        <v>1296</v>
      </c>
      <c r="K77" s="43">
        <f>VLOOKUP($A77&amp;K$108,決統データ!$A$3:$DE$365,$E77+19,FALSE)</f>
        <v>335306</v>
      </c>
      <c r="L77" s="43">
        <f>VLOOKUP($A77&amp;L$108,決統データ!$A$3:$DE$365,$E77+19,FALSE)</f>
        <v>161748</v>
      </c>
      <c r="M77" s="43">
        <f>VLOOKUP($A77&amp;M$108,決統データ!$A$3:$DE$365,$E77+19,FALSE)</f>
        <v>17841</v>
      </c>
      <c r="N77" s="312">
        <f t="shared" si="3"/>
        <v>514895</v>
      </c>
    </row>
    <row r="78" spans="1:14" s="1" customFormat="1" ht="13.5" customHeight="1">
      <c r="A78" s="27" t="str">
        <f t="shared" si="4"/>
        <v>1752602</v>
      </c>
      <c r="B78" s="28" t="s">
        <v>238</v>
      </c>
      <c r="C78" s="29">
        <v>26</v>
      </c>
      <c r="D78" s="28" t="s">
        <v>239</v>
      </c>
      <c r="E78" s="24">
        <v>47</v>
      </c>
      <c r="F78" s="669"/>
      <c r="G78" s="670"/>
      <c r="H78" s="670"/>
      <c r="I78" s="670"/>
      <c r="J78" s="187" t="s">
        <v>1295</v>
      </c>
      <c r="K78" s="43">
        <f>VLOOKUP($A78&amp;K$108,決統データ!$A$3:$DE$365,$E78+19,FALSE)</f>
        <v>123364</v>
      </c>
      <c r="L78" s="43">
        <f>VLOOKUP($A78&amp;L$108,決統データ!$A$3:$DE$365,$E78+19,FALSE)</f>
        <v>57071</v>
      </c>
      <c r="M78" s="43">
        <f>VLOOKUP($A78&amp;M$108,決統データ!$A$3:$DE$365,$E78+19,FALSE)</f>
        <v>10854</v>
      </c>
      <c r="N78" s="312">
        <f t="shared" si="3"/>
        <v>191289</v>
      </c>
    </row>
    <row r="79" spans="1:14" s="1" customFormat="1" ht="13.5" customHeight="1">
      <c r="A79" s="27"/>
      <c r="B79" s="28"/>
      <c r="C79" s="29"/>
      <c r="D79" s="28"/>
      <c r="E79" s="24"/>
      <c r="F79" s="496" t="s">
        <v>821</v>
      </c>
      <c r="G79" s="518"/>
      <c r="H79" s="518"/>
      <c r="I79" s="518"/>
      <c r="J79" s="510"/>
      <c r="K79" s="82"/>
      <c r="L79" s="82"/>
      <c r="M79" s="82"/>
      <c r="N79" s="312"/>
    </row>
    <row r="80" spans="1:14" s="1" customFormat="1" ht="13.5" customHeight="1">
      <c r="A80" s="27" t="str">
        <f t="shared" si="4"/>
        <v>1752602</v>
      </c>
      <c r="B80" s="28" t="s">
        <v>238</v>
      </c>
      <c r="C80" s="29">
        <v>26</v>
      </c>
      <c r="D80" s="28" t="s">
        <v>239</v>
      </c>
      <c r="E80" s="24">
        <v>51</v>
      </c>
      <c r="F80" s="496" t="s">
        <v>819</v>
      </c>
      <c r="G80" s="518"/>
      <c r="H80" s="518"/>
      <c r="I80" s="518"/>
      <c r="J80" s="510"/>
      <c r="K80" s="42">
        <f>VLOOKUP($A80&amp;K$108,決統データ!$A$3:$DE$365,$E80+19,FALSE)</f>
        <v>204745</v>
      </c>
      <c r="L80" s="42">
        <f>VLOOKUP($A80&amp;L$108,決統データ!$A$3:$DE$365,$E80+19,FALSE)</f>
        <v>125597</v>
      </c>
      <c r="M80" s="42">
        <f>VLOOKUP($A80&amp;M$108,決統データ!$A$3:$DE$365,$E80+19,FALSE)</f>
        <v>19944</v>
      </c>
      <c r="N80" s="312">
        <f>SUM(K80:M80)</f>
        <v>350286</v>
      </c>
    </row>
    <row r="81" spans="1:14" s="1" customFormat="1" ht="13.5" customHeight="1">
      <c r="A81" s="27" t="str">
        <f t="shared" si="4"/>
        <v>1752602</v>
      </c>
      <c r="B81" s="28" t="s">
        <v>238</v>
      </c>
      <c r="C81" s="29">
        <v>26</v>
      </c>
      <c r="D81" s="28" t="s">
        <v>239</v>
      </c>
      <c r="E81" s="24">
        <v>52</v>
      </c>
      <c r="F81" s="496" t="s">
        <v>818</v>
      </c>
      <c r="G81" s="518"/>
      <c r="H81" s="518"/>
      <c r="I81" s="518"/>
      <c r="J81" s="510"/>
      <c r="K81" s="42">
        <f>VLOOKUP($A81&amp;K$108,決統データ!$A$3:$DE$365,$E81+19,FALSE)</f>
        <v>42475</v>
      </c>
      <c r="L81" s="42">
        <f>VLOOKUP($A81&amp;L$108,決統データ!$A$3:$DE$365,$E81+19,FALSE)</f>
        <v>3399</v>
      </c>
      <c r="M81" s="42">
        <f>VLOOKUP($A81&amp;M$108,決統データ!$A$3:$DE$365,$E81+19,FALSE)</f>
        <v>702</v>
      </c>
      <c r="N81" s="312">
        <f>SUM(K81:M81)</f>
        <v>46576</v>
      </c>
    </row>
    <row r="82" spans="1:14" s="1" customFormat="1">
      <c r="A82" s="27"/>
      <c r="B82" s="28"/>
      <c r="C82" s="29"/>
      <c r="D82" s="28"/>
      <c r="E82" s="24"/>
      <c r="F82" s="496" t="s">
        <v>820</v>
      </c>
      <c r="G82" s="518"/>
      <c r="H82" s="518"/>
      <c r="I82" s="518"/>
      <c r="J82" s="510"/>
      <c r="K82" s="82"/>
      <c r="L82" s="82"/>
      <c r="M82" s="82"/>
      <c r="N82" s="312"/>
    </row>
    <row r="83" spans="1:14" s="1" customFormat="1">
      <c r="A83" s="27" t="str">
        <f t="shared" si="4"/>
        <v>1752602</v>
      </c>
      <c r="B83" s="28" t="s">
        <v>238</v>
      </c>
      <c r="C83" s="29">
        <v>26</v>
      </c>
      <c r="D83" s="28" t="s">
        <v>239</v>
      </c>
      <c r="E83" s="24">
        <v>53</v>
      </c>
      <c r="F83" s="60" t="s">
        <v>819</v>
      </c>
      <c r="G83" s="60"/>
      <c r="H83" s="60"/>
      <c r="I83" s="60"/>
      <c r="J83" s="60"/>
      <c r="K83" s="42">
        <f>VLOOKUP($A83&amp;K$108,決統データ!$A$3:$DE$365,$E83+19,FALSE)</f>
        <v>333853</v>
      </c>
      <c r="L83" s="42">
        <f>VLOOKUP($A83&amp;L$108,決統データ!$A$3:$DE$365,$E83+19,FALSE)</f>
        <v>55191</v>
      </c>
      <c r="M83" s="42">
        <f>VLOOKUP($A83&amp;M$108,決統データ!$A$3:$DE$365,$E83+19,FALSE)</f>
        <v>0</v>
      </c>
      <c r="N83" s="312">
        <f t="shared" ref="N83:N90" si="5">SUM(K83:M83)</f>
        <v>389044</v>
      </c>
    </row>
    <row r="84" spans="1:14" s="1" customFormat="1">
      <c r="A84" s="27" t="str">
        <f t="shared" si="4"/>
        <v>1752602</v>
      </c>
      <c r="B84" s="28" t="s">
        <v>238</v>
      </c>
      <c r="C84" s="29">
        <v>26</v>
      </c>
      <c r="D84" s="28" t="s">
        <v>239</v>
      </c>
      <c r="E84" s="24">
        <v>54</v>
      </c>
      <c r="F84" s="60" t="s">
        <v>818</v>
      </c>
      <c r="G84" s="60"/>
      <c r="H84" s="60"/>
      <c r="I84" s="60"/>
      <c r="J84" s="60"/>
      <c r="K84" s="42">
        <f>VLOOKUP($A84&amp;K$108,決統データ!$A$3:$DE$365,$E84+19,FALSE)</f>
        <v>0</v>
      </c>
      <c r="L84" s="42">
        <f>VLOOKUP($A84&amp;L$108,決統データ!$A$3:$DE$365,$E84+19,FALSE)</f>
        <v>5936</v>
      </c>
      <c r="M84" s="42">
        <f>VLOOKUP($A84&amp;M$108,決統データ!$A$3:$DE$365,$E84+19,FALSE)</f>
        <v>6320</v>
      </c>
      <c r="N84" s="312">
        <f t="shared" si="5"/>
        <v>12256</v>
      </c>
    </row>
    <row r="85" spans="1:14" s="1" customFormat="1">
      <c r="A85" s="27" t="str">
        <f t="shared" si="4"/>
        <v>1752602</v>
      </c>
      <c r="B85" s="28" t="s">
        <v>238</v>
      </c>
      <c r="C85" s="29">
        <v>26</v>
      </c>
      <c r="D85" s="28" t="s">
        <v>239</v>
      </c>
      <c r="E85" s="24">
        <v>55</v>
      </c>
      <c r="F85" s="913" t="s">
        <v>817</v>
      </c>
      <c r="G85" s="914"/>
      <c r="H85" s="914"/>
      <c r="I85" s="915"/>
      <c r="J85" s="96" t="s">
        <v>601</v>
      </c>
      <c r="K85" s="42">
        <f>VLOOKUP($A85&amp;K$108,決統データ!$A$3:$DE$365,$E85+19,FALSE)</f>
        <v>67460</v>
      </c>
      <c r="L85" s="42">
        <f>VLOOKUP($A85&amp;L$108,決統データ!$A$3:$DE$365,$E85+19,FALSE)</f>
        <v>154019</v>
      </c>
      <c r="M85" s="42">
        <f>VLOOKUP($A85&amp;M$108,決統データ!$A$3:$DE$365,$E85+19,FALSE)</f>
        <v>0</v>
      </c>
      <c r="N85" s="312">
        <f t="shared" si="5"/>
        <v>221479</v>
      </c>
    </row>
    <row r="86" spans="1:14" s="1" customFormat="1">
      <c r="A86" s="27" t="str">
        <f t="shared" si="4"/>
        <v>1752602</v>
      </c>
      <c r="B86" s="28" t="s">
        <v>238</v>
      </c>
      <c r="C86" s="29">
        <v>26</v>
      </c>
      <c r="D86" s="28" t="s">
        <v>239</v>
      </c>
      <c r="E86" s="24">
        <v>56</v>
      </c>
      <c r="F86" s="916"/>
      <c r="G86" s="917"/>
      <c r="H86" s="917"/>
      <c r="I86" s="918"/>
      <c r="J86" s="96" t="s">
        <v>816</v>
      </c>
      <c r="K86" s="42">
        <f>VLOOKUP($A86&amp;K$108,決統データ!$A$3:$DE$365,$E86+19,FALSE)</f>
        <v>67460</v>
      </c>
      <c r="L86" s="42">
        <f>VLOOKUP($A86&amp;L$108,決統データ!$A$3:$DE$365,$E86+19,FALSE)</f>
        <v>154019</v>
      </c>
      <c r="M86" s="42">
        <f>VLOOKUP($A86&amp;M$108,決統データ!$A$3:$DE$365,$E86+19,FALSE)</f>
        <v>6320</v>
      </c>
      <c r="N86" s="312">
        <f t="shared" si="5"/>
        <v>227799</v>
      </c>
    </row>
    <row r="87" spans="1:14" s="1" customFormat="1">
      <c r="A87" s="27" t="str">
        <f t="shared" si="4"/>
        <v>1752602</v>
      </c>
      <c r="B87" s="28" t="s">
        <v>238</v>
      </c>
      <c r="C87" s="29">
        <v>26</v>
      </c>
      <c r="D87" s="28" t="s">
        <v>239</v>
      </c>
      <c r="E87" s="24">
        <v>57</v>
      </c>
      <c r="F87" s="913" t="s">
        <v>600</v>
      </c>
      <c r="G87" s="914"/>
      <c r="H87" s="914"/>
      <c r="I87" s="915"/>
      <c r="J87" s="96" t="s">
        <v>601</v>
      </c>
      <c r="K87" s="42">
        <f>VLOOKUP($A87&amp;K$108,決統データ!$A$3:$DE$365,$E87+19,FALSE)</f>
        <v>9520</v>
      </c>
      <c r="L87" s="42">
        <f>VLOOKUP($A87&amp;L$108,決統データ!$A$3:$DE$365,$E87+19,FALSE)</f>
        <v>26769</v>
      </c>
      <c r="M87" s="42">
        <f>VLOOKUP($A87&amp;M$108,決統データ!$A$3:$DE$365,$E87+19,FALSE)</f>
        <v>19944</v>
      </c>
      <c r="N87" s="312">
        <f t="shared" si="5"/>
        <v>56233</v>
      </c>
    </row>
    <row r="88" spans="1:14" s="1" customFormat="1">
      <c r="A88" s="27" t="str">
        <f t="shared" si="4"/>
        <v>1752602</v>
      </c>
      <c r="B88" s="28" t="s">
        <v>238</v>
      </c>
      <c r="C88" s="29">
        <v>26</v>
      </c>
      <c r="D88" s="28" t="s">
        <v>239</v>
      </c>
      <c r="E88" s="24">
        <v>58</v>
      </c>
      <c r="F88" s="916"/>
      <c r="G88" s="917"/>
      <c r="H88" s="917"/>
      <c r="I88" s="918"/>
      <c r="J88" s="96" t="s">
        <v>816</v>
      </c>
      <c r="K88" s="42">
        <f>VLOOKUP($A88&amp;K$108,決統データ!$A$3:$DE$365,$E88+19,FALSE)</f>
        <v>9520</v>
      </c>
      <c r="L88" s="42">
        <f>VLOOKUP($A88&amp;L$108,決統データ!$A$3:$DE$365,$E88+19,FALSE)</f>
        <v>26769</v>
      </c>
      <c r="M88" s="42">
        <f>VLOOKUP($A88&amp;M$108,決統データ!$A$3:$DE$365,$E88+19,FALSE)</f>
        <v>20646</v>
      </c>
      <c r="N88" s="312">
        <f t="shared" si="5"/>
        <v>56935</v>
      </c>
    </row>
    <row r="89" spans="1:14" s="1" customFormat="1">
      <c r="A89" s="27" t="str">
        <f t="shared" si="4"/>
        <v>1752602</v>
      </c>
      <c r="B89" s="28" t="s">
        <v>238</v>
      </c>
      <c r="C89" s="29">
        <v>26</v>
      </c>
      <c r="D89" s="28" t="s">
        <v>239</v>
      </c>
      <c r="E89" s="24">
        <v>59</v>
      </c>
      <c r="F89" s="905" t="s">
        <v>603</v>
      </c>
      <c r="G89" s="907" t="s">
        <v>604</v>
      </c>
      <c r="H89" s="908"/>
      <c r="I89" s="909"/>
      <c r="J89" s="96" t="s">
        <v>601</v>
      </c>
      <c r="K89" s="42">
        <f>VLOOKUP($A89&amp;K$108,決統データ!$A$3:$DE$365,$E89+19,FALSE)</f>
        <v>76980</v>
      </c>
      <c r="L89" s="42">
        <f>VLOOKUP($A89&amp;L$108,決統データ!$A$3:$DE$365,$E89+19,FALSE)</f>
        <v>180788</v>
      </c>
      <c r="M89" s="42">
        <f>VLOOKUP($A89&amp;M$108,決統データ!$A$3:$DE$365,$E89+19,FALSE)</f>
        <v>19944</v>
      </c>
      <c r="N89" s="312">
        <f t="shared" si="5"/>
        <v>277712</v>
      </c>
    </row>
    <row r="90" spans="1:14" s="1" customFormat="1">
      <c r="A90" s="27" t="str">
        <f t="shared" si="4"/>
        <v>1752602</v>
      </c>
      <c r="B90" s="28" t="s">
        <v>238</v>
      </c>
      <c r="C90" s="29">
        <v>26</v>
      </c>
      <c r="D90" s="28" t="s">
        <v>239</v>
      </c>
      <c r="E90" s="24">
        <v>60</v>
      </c>
      <c r="F90" s="906"/>
      <c r="G90" s="910"/>
      <c r="H90" s="911"/>
      <c r="I90" s="912"/>
      <c r="J90" s="96" t="s">
        <v>816</v>
      </c>
      <c r="K90" s="42">
        <f>VLOOKUP($A90&amp;K$108,決統データ!$A$3:$DE$365,$E90+19,FALSE)</f>
        <v>76980</v>
      </c>
      <c r="L90" s="42">
        <f>VLOOKUP($A90&amp;L$108,決統データ!$A$3:$DE$365,$E90+19,FALSE)</f>
        <v>180788</v>
      </c>
      <c r="M90" s="42">
        <f>VLOOKUP($A90&amp;M$108,決統データ!$A$3:$DE$365,$E90+19,FALSE)</f>
        <v>26966</v>
      </c>
      <c r="N90" s="312">
        <f t="shared" si="5"/>
        <v>284734</v>
      </c>
    </row>
    <row r="91" spans="1:14" s="1" customFormat="1" hidden="1">
      <c r="A91" s="27" t="str">
        <f t="shared" si="4"/>
        <v>1752602</v>
      </c>
      <c r="B91" s="28" t="s">
        <v>238</v>
      </c>
      <c r="C91" s="29">
        <v>26</v>
      </c>
      <c r="D91" s="28" t="s">
        <v>239</v>
      </c>
      <c r="E91" s="24" t="s">
        <v>218</v>
      </c>
      <c r="F91" s="64" t="s">
        <v>722</v>
      </c>
      <c r="G91" s="190"/>
      <c r="H91" s="190"/>
      <c r="I91" s="190"/>
      <c r="J91" s="62"/>
      <c r="K91" s="42" t="e">
        <f>VLOOKUP($A91&amp;K$108,決統データ!$A$3:$DE$365,$E91+19,FALSE)</f>
        <v>#VALUE!</v>
      </c>
      <c r="L91" s="42" t="e">
        <f>VLOOKUP($A91&amp;L$108,決統データ!$A$3:$DE$365,$E91+19,FALSE)</f>
        <v>#VALUE!</v>
      </c>
      <c r="M91" s="42" t="e">
        <f>VLOOKUP($A91&amp;M$108,決統データ!$A$3:$DE$365,$E91+19,FALSE)</f>
        <v>#VALUE!</v>
      </c>
      <c r="N91" s="313"/>
    </row>
    <row r="92" spans="1:14" s="1" customFormat="1" hidden="1">
      <c r="A92" s="27" t="str">
        <f t="shared" si="4"/>
        <v>1752602</v>
      </c>
      <c r="B92" s="28" t="s">
        <v>238</v>
      </c>
      <c r="C92" s="29">
        <v>26</v>
      </c>
      <c r="D92" s="28" t="s">
        <v>239</v>
      </c>
      <c r="E92" s="24" t="s">
        <v>217</v>
      </c>
      <c r="F92" s="64" t="s">
        <v>723</v>
      </c>
      <c r="G92" s="190"/>
      <c r="H92" s="190"/>
      <c r="I92" s="190"/>
      <c r="J92" s="62"/>
      <c r="K92" s="42" t="e">
        <f>VLOOKUP($A92&amp;K$108,決統データ!$A$3:$DE$365,$E92+19,FALSE)</f>
        <v>#VALUE!</v>
      </c>
      <c r="L92" s="42" t="e">
        <f>VLOOKUP($A92&amp;L$108,決統データ!$A$3:$DE$365,$E92+19,FALSE)</f>
        <v>#VALUE!</v>
      </c>
      <c r="M92" s="42" t="e">
        <f>VLOOKUP($A92&amp;M$108,決統データ!$A$3:$DE$365,$E92+19,FALSE)</f>
        <v>#VALUE!</v>
      </c>
      <c r="N92" s="313"/>
    </row>
    <row r="93" spans="1:14" s="1" customFormat="1">
      <c r="A93" s="27" t="str">
        <f t="shared" si="4"/>
        <v>1752602</v>
      </c>
      <c r="B93" s="28" t="s">
        <v>238</v>
      </c>
      <c r="C93" s="29">
        <v>26</v>
      </c>
      <c r="D93" s="28" t="s">
        <v>239</v>
      </c>
      <c r="E93" s="24">
        <v>64</v>
      </c>
      <c r="F93" s="665"/>
      <c r="G93" s="665"/>
      <c r="H93" s="188" t="s">
        <v>726</v>
      </c>
      <c r="I93" s="188"/>
      <c r="J93" s="188"/>
      <c r="K93" s="42">
        <f>VLOOKUP($A93&amp;K$108,決統データ!$A$3:$DE$365,$E93+19,FALSE)</f>
        <v>0</v>
      </c>
      <c r="L93" s="42">
        <f>VLOOKUP($A93&amp;L$108,決統データ!$A$3:$DE$365,$E93+19,FALSE)</f>
        <v>0</v>
      </c>
      <c r="M93" s="42">
        <f>VLOOKUP($A93&amp;M$108,決統データ!$A$3:$DE$365,$E93+19,FALSE)</f>
        <v>0</v>
      </c>
      <c r="N93" s="312">
        <f t="shared" ref="N93:N99" si="6">SUM(K93:M93)</f>
        <v>0</v>
      </c>
    </row>
    <row r="94" spans="1:14" s="1" customFormat="1">
      <c r="A94" s="27" t="str">
        <f t="shared" si="4"/>
        <v>1752602</v>
      </c>
      <c r="B94" s="28" t="s">
        <v>238</v>
      </c>
      <c r="C94" s="29">
        <v>26</v>
      </c>
      <c r="D94" s="28" t="s">
        <v>239</v>
      </c>
      <c r="E94" s="24">
        <v>65</v>
      </c>
      <c r="F94" s="665"/>
      <c r="G94" s="665"/>
      <c r="H94" s="673" t="s">
        <v>537</v>
      </c>
      <c r="I94" s="188" t="s">
        <v>728</v>
      </c>
      <c r="J94" s="188"/>
      <c r="K94" s="42">
        <f>VLOOKUP($A94&amp;K$108,決統データ!$A$3:$DE$365,$E94+19,FALSE)</f>
        <v>0</v>
      </c>
      <c r="L94" s="42">
        <f>VLOOKUP($A94&amp;L$108,決統データ!$A$3:$DE$365,$E94+19,FALSE)</f>
        <v>0</v>
      </c>
      <c r="M94" s="42">
        <f>VLOOKUP($A94&amp;M$108,決統データ!$A$3:$DE$365,$E94+19,FALSE)</f>
        <v>0</v>
      </c>
      <c r="N94" s="312">
        <f t="shared" si="6"/>
        <v>0</v>
      </c>
    </row>
    <row r="95" spans="1:14">
      <c r="A95" s="27" t="str">
        <f t="shared" si="4"/>
        <v>1752602</v>
      </c>
      <c r="B95" s="28" t="s">
        <v>238</v>
      </c>
      <c r="C95" s="29">
        <v>26</v>
      </c>
      <c r="D95" s="28" t="s">
        <v>239</v>
      </c>
      <c r="E95" s="24">
        <v>66</v>
      </c>
      <c r="F95" s="665"/>
      <c r="G95" s="665"/>
      <c r="H95" s="673"/>
      <c r="I95" s="188" t="s">
        <v>729</v>
      </c>
      <c r="J95" s="188"/>
      <c r="K95" s="42">
        <f>VLOOKUP($A95&amp;K$108,決統データ!$A$3:$DE$365,$E95+19,FALSE)</f>
        <v>0</v>
      </c>
      <c r="L95" s="42">
        <f>VLOOKUP($A95&amp;L$108,決統データ!$A$3:$DE$365,$E95+19,FALSE)</f>
        <v>0</v>
      </c>
      <c r="M95" s="42">
        <f>VLOOKUP($A95&amp;M$108,決統データ!$A$3:$DE$365,$E95+19,FALSE)</f>
        <v>0</v>
      </c>
      <c r="N95" s="312">
        <f t="shared" si="6"/>
        <v>0</v>
      </c>
    </row>
    <row r="96" spans="1:14">
      <c r="A96" s="27" t="str">
        <f t="shared" si="4"/>
        <v>1752602</v>
      </c>
      <c r="B96" s="28" t="s">
        <v>238</v>
      </c>
      <c r="C96" s="29">
        <v>26</v>
      </c>
      <c r="D96" s="28" t="s">
        <v>239</v>
      </c>
      <c r="E96" s="24">
        <v>67</v>
      </c>
      <c r="F96" s="665"/>
      <c r="G96" s="665"/>
      <c r="H96" s="673"/>
      <c r="I96" s="188" t="s">
        <v>730</v>
      </c>
      <c r="J96" s="188"/>
      <c r="K96" s="42">
        <f>VLOOKUP($A96&amp;K$108,決統データ!$A$3:$DE$365,$E96+19,FALSE)</f>
        <v>0</v>
      </c>
      <c r="L96" s="42">
        <f>VLOOKUP($A96&amp;L$108,決統データ!$A$3:$DE$365,$E96+19,FALSE)</f>
        <v>0</v>
      </c>
      <c r="M96" s="42">
        <f>VLOOKUP($A96&amp;M$108,決統データ!$A$3:$DE$365,$E96+19,FALSE)</f>
        <v>0</v>
      </c>
      <c r="N96" s="312">
        <f t="shared" si="6"/>
        <v>0</v>
      </c>
    </row>
    <row r="97" spans="1:14">
      <c r="A97" s="27" t="str">
        <f t="shared" si="4"/>
        <v>1752602</v>
      </c>
      <c r="B97" s="28" t="s">
        <v>238</v>
      </c>
      <c r="C97" s="29">
        <v>26</v>
      </c>
      <c r="D97" s="28" t="s">
        <v>239</v>
      </c>
      <c r="E97" s="38">
        <v>68</v>
      </c>
      <c r="F97" s="665"/>
      <c r="G97" s="665"/>
      <c r="H97" s="673"/>
      <c r="I97" s="188" t="s">
        <v>731</v>
      </c>
      <c r="J97" s="188"/>
      <c r="K97" s="42">
        <f>VLOOKUP($A97&amp;K$108,決統データ!$A$3:$DE$365,$E97+19,FALSE)</f>
        <v>0</v>
      </c>
      <c r="L97" s="42">
        <f>VLOOKUP($A97&amp;L$108,決統データ!$A$3:$DE$365,$E97+19,FALSE)</f>
        <v>0</v>
      </c>
      <c r="M97" s="42">
        <f>VLOOKUP($A97&amp;M$108,決統データ!$A$3:$DE$365,$E97+19,FALSE)</f>
        <v>0</v>
      </c>
      <c r="N97" s="312">
        <f t="shared" si="6"/>
        <v>0</v>
      </c>
    </row>
    <row r="98" spans="1:14" ht="14.25" customHeight="1">
      <c r="A98" s="27" t="str">
        <f t="shared" si="4"/>
        <v>1752602</v>
      </c>
      <c r="B98" s="28" t="s">
        <v>238</v>
      </c>
      <c r="C98" s="29">
        <v>26</v>
      </c>
      <c r="D98" s="28" t="s">
        <v>239</v>
      </c>
      <c r="E98" s="38">
        <v>69</v>
      </c>
      <c r="F98" s="628" t="s">
        <v>1458</v>
      </c>
      <c r="G98" s="628"/>
      <c r="H98" s="628"/>
      <c r="I98" s="628"/>
      <c r="J98" s="628"/>
      <c r="K98" s="42">
        <f>VLOOKUP($A98&amp;K$108,決統データ!$A$3:$DE$365,$E98+19,FALSE)</f>
        <v>154137</v>
      </c>
      <c r="L98" s="42">
        <f>VLOOKUP($A98&amp;L$108,決統データ!$A$3:$DE$365,$E98+19,FALSE)</f>
        <v>84812</v>
      </c>
      <c r="M98" s="42">
        <f>VLOOKUP($A98&amp;M$108,決統データ!$A$3:$DE$365,$E98+19,FALSE)</f>
        <v>1975</v>
      </c>
      <c r="N98" s="312">
        <f t="shared" si="6"/>
        <v>240924</v>
      </c>
    </row>
    <row r="99" spans="1:14">
      <c r="A99" s="27" t="str">
        <f t="shared" si="4"/>
        <v>1752602</v>
      </c>
      <c r="B99" s="28" t="s">
        <v>238</v>
      </c>
      <c r="C99" s="29">
        <v>26</v>
      </c>
      <c r="D99" s="28" t="s">
        <v>239</v>
      </c>
      <c r="E99" s="38">
        <v>70</v>
      </c>
      <c r="F99" s="629" t="s">
        <v>1459</v>
      </c>
      <c r="G99" s="629"/>
      <c r="H99" s="629"/>
      <c r="I99" s="629"/>
      <c r="J99" s="629"/>
      <c r="K99" s="42">
        <f>VLOOKUP($A99&amp;K$108,決統データ!$A$3:$DE$365,$E99+19,FALSE)</f>
        <v>181039</v>
      </c>
      <c r="L99" s="42">
        <f>VLOOKUP($A99&amp;L$108,決統データ!$A$3:$DE$365,$E99+19,FALSE)</f>
        <v>93289</v>
      </c>
      <c r="M99" s="42">
        <f>VLOOKUP($A99&amp;M$108,決統データ!$A$3:$DE$365,$E99+19,FALSE)</f>
        <v>2173</v>
      </c>
      <c r="N99" s="312">
        <f t="shared" si="6"/>
        <v>276501</v>
      </c>
    </row>
    <row r="100" spans="1:14">
      <c r="E100" s="24"/>
      <c r="F100" s="527" t="s">
        <v>516</v>
      </c>
      <c r="G100" s="496" t="s">
        <v>519</v>
      </c>
      <c r="H100" s="518"/>
      <c r="I100" s="518"/>
      <c r="J100" s="510"/>
      <c r="K100" s="260">
        <f>IF(K14=0,0,K3/K14*100)</f>
        <v>101.82876865102193</v>
      </c>
      <c r="L100" s="260">
        <f t="shared" ref="L100:N100" si="7">IF(L14=0,0,L3/L14*100)</f>
        <v>178.21629202354825</v>
      </c>
      <c r="M100" s="260">
        <f t="shared" si="7"/>
        <v>190.56446225784902</v>
      </c>
      <c r="N100" s="302">
        <f t="shared" si="7"/>
        <v>120.80322637830172</v>
      </c>
    </row>
    <row r="101" spans="1:14">
      <c r="E101" s="24"/>
      <c r="F101" s="527"/>
      <c r="G101" s="496" t="s">
        <v>517</v>
      </c>
      <c r="H101" s="518"/>
      <c r="I101" s="518"/>
      <c r="J101" s="510"/>
      <c r="K101" s="260">
        <f>IF((K14+K51)=0,0,K3/(K14+K51)*100)</f>
        <v>49.029092738402753</v>
      </c>
      <c r="L101" s="260">
        <f t="shared" ref="L101:N101" si="8">IF((L14+L51)=0,0,L3/(L14+L51)*100)</f>
        <v>65.190361361976429</v>
      </c>
      <c r="M101" s="260">
        <f t="shared" si="8"/>
        <v>76.540228728577659</v>
      </c>
      <c r="N101" s="302">
        <f t="shared" si="8"/>
        <v>54.107890077257167</v>
      </c>
    </row>
    <row r="102" spans="1:14">
      <c r="E102" s="24"/>
      <c r="F102" s="527"/>
      <c r="G102" s="496" t="s">
        <v>520</v>
      </c>
      <c r="H102" s="518"/>
      <c r="I102" s="518"/>
      <c r="J102" s="510"/>
      <c r="K102" s="260">
        <f t="shared" ref="K102:N102" si="9">IF((K15-K17)=0,0,(K4-K7)/(K15-K17)*100)</f>
        <v>49.922304495744406</v>
      </c>
      <c r="L102" s="260">
        <f t="shared" si="9"/>
        <v>97.595907393264767</v>
      </c>
      <c r="M102" s="260">
        <f t="shared" si="9"/>
        <v>22.039906816570447</v>
      </c>
      <c r="N102" s="302">
        <f t="shared" si="9"/>
        <v>59.538728978007761</v>
      </c>
    </row>
    <row r="103" spans="1:14">
      <c r="E103" s="24"/>
      <c r="F103" s="527"/>
      <c r="G103" s="496" t="s">
        <v>518</v>
      </c>
      <c r="H103" s="518"/>
      <c r="I103" s="518"/>
      <c r="J103" s="510"/>
      <c r="K103" s="260">
        <f t="shared" ref="K103:N103" si="10">IF((K4-K7)=0,0,K71/(K4-K7)*100)</f>
        <v>0</v>
      </c>
      <c r="L103" s="260">
        <f t="shared" si="10"/>
        <v>0</v>
      </c>
      <c r="M103" s="260">
        <f t="shared" si="10"/>
        <v>0</v>
      </c>
      <c r="N103" s="302">
        <f t="shared" si="10"/>
        <v>0</v>
      </c>
    </row>
    <row r="104" spans="1:14">
      <c r="E104" s="24"/>
      <c r="F104" s="527"/>
      <c r="G104" s="496" t="s">
        <v>528</v>
      </c>
      <c r="H104" s="518"/>
      <c r="I104" s="518"/>
      <c r="J104" s="510"/>
      <c r="K104" s="260">
        <f t="shared" ref="K104:N104" si="11">(K12+K27+K28)/(K3+K25)*100</f>
        <v>63.495253206052816</v>
      </c>
      <c r="L104" s="260">
        <f t="shared" si="11"/>
        <v>51.689703547425893</v>
      </c>
      <c r="M104" s="260">
        <f t="shared" si="11"/>
        <v>92.510892311914645</v>
      </c>
      <c r="N104" s="302">
        <f t="shared" si="11"/>
        <v>60.830464542198861</v>
      </c>
    </row>
    <row r="108" spans="1:14">
      <c r="K108" s="12" t="str">
        <f>+K109&amp;"000"</f>
        <v>262013000</v>
      </c>
      <c r="L108" s="12" t="str">
        <f t="shared" ref="L108:M108" si="12">+L109&amp;"000"</f>
        <v>264075000</v>
      </c>
      <c r="M108" s="12" t="str">
        <f t="shared" si="12"/>
        <v>264652000</v>
      </c>
    </row>
    <row r="109" spans="1:14">
      <c r="K109" s="12" t="s">
        <v>580</v>
      </c>
      <c r="L109" s="12" t="s">
        <v>591</v>
      </c>
      <c r="M109" s="12" t="s">
        <v>594</v>
      </c>
    </row>
    <row r="110" spans="1:14">
      <c r="K110" s="12" t="s">
        <v>469</v>
      </c>
      <c r="L110" s="12" t="s">
        <v>592</v>
      </c>
      <c r="M110" s="12" t="s">
        <v>595</v>
      </c>
    </row>
  </sheetData>
  <customSheetViews>
    <customSheetView guid="{247A5D4D-80F1-4466-92F7-7A3BC78E450F}" showPageBreaks="1" printArea="1" hiddenRows="1" topLeftCell="A70">
      <selection activeCell="C43" sqref="C43"/>
      <pageMargins left="0.78740157480314965" right="0.78740157480314965" top="0.70866141732283472" bottom="0.39370078740157483" header="0.31496062992125984" footer="0.31496062992125984"/>
      <pageSetup paperSize="9" scale="54" pageOrder="overThenDown" orientation="portrait" blackAndWhite="1" horizontalDpi="4294967293" verticalDpi="4294967293"/>
      <headerFooter alignWithMargins="0"/>
    </customSheetView>
  </customSheetViews>
  <mergeCells count="100">
    <mergeCell ref="G100:J100"/>
    <mergeCell ref="G101:J101"/>
    <mergeCell ref="G102:J102"/>
    <mergeCell ref="G103:J103"/>
    <mergeCell ref="G104:J104"/>
    <mergeCell ref="G31:J31"/>
    <mergeCell ref="F89:F90"/>
    <mergeCell ref="G89:I90"/>
    <mergeCell ref="F87:I88"/>
    <mergeCell ref="F85:I86"/>
    <mergeCell ref="F82:J82"/>
    <mergeCell ref="G37:H38"/>
    <mergeCell ref="I37:J37"/>
    <mergeCell ref="I38:J38"/>
    <mergeCell ref="G32:J32"/>
    <mergeCell ref="G33:J33"/>
    <mergeCell ref="G34:J34"/>
    <mergeCell ref="G35:J35"/>
    <mergeCell ref="G36:J36"/>
    <mergeCell ref="G39:G42"/>
    <mergeCell ref="H39:J39"/>
    <mergeCell ref="F100:F104"/>
    <mergeCell ref="F2:J2"/>
    <mergeCell ref="F3:F24"/>
    <mergeCell ref="G3:J3"/>
    <mergeCell ref="G4:J4"/>
    <mergeCell ref="G5:J5"/>
    <mergeCell ref="G6:J6"/>
    <mergeCell ref="G22:J22"/>
    <mergeCell ref="G23:J23"/>
    <mergeCell ref="G24:J24"/>
    <mergeCell ref="G7:J7"/>
    <mergeCell ref="G8:J8"/>
    <mergeCell ref="G9:J9"/>
    <mergeCell ref="G10:J10"/>
    <mergeCell ref="G17:J17"/>
    <mergeCell ref="G18:J18"/>
    <mergeCell ref="G11:J11"/>
    <mergeCell ref="G12:J12"/>
    <mergeCell ref="G13:J13"/>
    <mergeCell ref="G14:J14"/>
    <mergeCell ref="G30:J30"/>
    <mergeCell ref="G15:J15"/>
    <mergeCell ref="G16:J16"/>
    <mergeCell ref="G21:J21"/>
    <mergeCell ref="G19:J19"/>
    <mergeCell ref="G20:J20"/>
    <mergeCell ref="H40:J40"/>
    <mergeCell ref="H41:J41"/>
    <mergeCell ref="H42:J42"/>
    <mergeCell ref="H48:J48"/>
    <mergeCell ref="H49:J49"/>
    <mergeCell ref="H50:J50"/>
    <mergeCell ref="G51:J51"/>
    <mergeCell ref="G52:G54"/>
    <mergeCell ref="H52:J52"/>
    <mergeCell ref="H53:J53"/>
    <mergeCell ref="H54:J54"/>
    <mergeCell ref="G43:G50"/>
    <mergeCell ref="H43:H45"/>
    <mergeCell ref="I43:I45"/>
    <mergeCell ref="H46:J46"/>
    <mergeCell ref="H47:J47"/>
    <mergeCell ref="F64:J64"/>
    <mergeCell ref="G55:J55"/>
    <mergeCell ref="G56:J56"/>
    <mergeCell ref="G57:J57"/>
    <mergeCell ref="G58:J58"/>
    <mergeCell ref="F59:J59"/>
    <mergeCell ref="F60:J60"/>
    <mergeCell ref="G62:J62"/>
    <mergeCell ref="F61:J61"/>
    <mergeCell ref="F63:J63"/>
    <mergeCell ref="F25:F58"/>
    <mergeCell ref="G25:J25"/>
    <mergeCell ref="G26:J26"/>
    <mergeCell ref="G27:J27"/>
    <mergeCell ref="G28:J28"/>
    <mergeCell ref="G29:J29"/>
    <mergeCell ref="F65:J65"/>
    <mergeCell ref="F66:F68"/>
    <mergeCell ref="G66:J66"/>
    <mergeCell ref="G67:J67"/>
    <mergeCell ref="G68:J68"/>
    <mergeCell ref="F98:J98"/>
    <mergeCell ref="F99:J99"/>
    <mergeCell ref="F69:J69"/>
    <mergeCell ref="F70:I71"/>
    <mergeCell ref="F72:J72"/>
    <mergeCell ref="F73:J73"/>
    <mergeCell ref="F79:J79"/>
    <mergeCell ref="F76:J76"/>
    <mergeCell ref="F77:I78"/>
    <mergeCell ref="F74:G75"/>
    <mergeCell ref="H74:J74"/>
    <mergeCell ref="H75:J75"/>
    <mergeCell ref="F93:G97"/>
    <mergeCell ref="H94:H97"/>
    <mergeCell ref="F80:J80"/>
    <mergeCell ref="F81:J81"/>
  </mergeCells>
  <phoneticPr fontId="3"/>
  <pageMargins left="0.78740157480314965" right="0.78740157480314965" top="0.70866141732283472" bottom="0.39370078740157483" header="0.31496062992125984" footer="0.31496062992125984"/>
  <pageSetup paperSize="9" scale="54" fitToWidth="0" pageOrder="overThenDown"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P383"/>
  <sheetViews>
    <sheetView tabSelected="1" view="pageBreakPreview" zoomScale="80" zoomScaleNormal="80" zoomScaleSheetLayoutView="80" workbookViewId="0">
      <pane ySplit="5" topLeftCell="A6" activePane="bottomLeft" state="frozen"/>
      <selection pane="bottomLeft"/>
    </sheetView>
  </sheetViews>
  <sheetFormatPr defaultColWidth="9" defaultRowHeight="14.4"/>
  <cols>
    <col min="1" max="1" width="9.69921875" style="1" customWidth="1"/>
    <col min="2" max="2" width="4.296875" style="1" customWidth="1"/>
    <col min="3" max="4" width="3.296875" style="1" customWidth="1"/>
    <col min="5" max="5" width="6.296875" style="25" customWidth="1"/>
    <col min="6" max="6" width="4" style="1" customWidth="1"/>
    <col min="7" max="7" width="3.69921875" style="1" customWidth="1"/>
    <col min="8" max="8" width="5.796875" style="1" customWidth="1"/>
    <col min="9" max="9" width="11" style="1" customWidth="1"/>
    <col min="10" max="10" width="20.69921875" style="1" customWidth="1"/>
    <col min="11" max="15" width="10.59765625" style="2" customWidth="1"/>
    <col min="16" max="16" width="13.09765625" style="2" bestFit="1" customWidth="1"/>
    <col min="17" max="16384" width="9" style="1"/>
  </cols>
  <sheetData>
    <row r="1" spans="1:16" ht="23.4">
      <c r="F1" s="8"/>
      <c r="J1" s="444" t="s">
        <v>1591</v>
      </c>
    </row>
    <row r="2" spans="1:16" ht="5.25" customHeight="1">
      <c r="K2" s="1"/>
      <c r="L2" s="1"/>
      <c r="M2" s="1"/>
      <c r="N2" s="1"/>
      <c r="O2" s="1"/>
      <c r="P2" s="1"/>
    </row>
    <row r="3" spans="1:16">
      <c r="F3" s="1" t="s">
        <v>504</v>
      </c>
      <c r="K3" s="1"/>
      <c r="L3" s="1"/>
      <c r="M3" s="1"/>
      <c r="N3" s="1"/>
      <c r="O3" s="1"/>
      <c r="P3" s="1"/>
    </row>
    <row r="4" spans="1:16" ht="17.25" customHeight="1">
      <c r="F4" s="1" t="s">
        <v>526</v>
      </c>
      <c r="K4" s="1"/>
      <c r="L4" s="1"/>
      <c r="M4" s="1"/>
      <c r="N4" s="1"/>
      <c r="O4" s="1"/>
      <c r="P4" s="1"/>
    </row>
    <row r="5" spans="1:16" ht="27.75" customHeight="1">
      <c r="A5" s="26"/>
      <c r="B5" s="67" t="s">
        <v>778</v>
      </c>
      <c r="C5" s="26" t="s">
        <v>779</v>
      </c>
      <c r="D5" s="26" t="s">
        <v>780</v>
      </c>
      <c r="E5" s="30" t="s">
        <v>781</v>
      </c>
      <c r="F5" s="516"/>
      <c r="G5" s="517"/>
      <c r="H5" s="517"/>
      <c r="I5" s="517"/>
      <c r="J5" s="517"/>
      <c r="K5" s="11" t="s">
        <v>474</v>
      </c>
      <c r="L5" s="11" t="s">
        <v>475</v>
      </c>
      <c r="M5" s="11" t="s">
        <v>476</v>
      </c>
      <c r="N5" s="11" t="s">
        <v>477</v>
      </c>
      <c r="O5" s="11" t="s">
        <v>597</v>
      </c>
      <c r="P5" s="11" t="s">
        <v>503</v>
      </c>
    </row>
    <row r="6" spans="1:16" s="3" customFormat="1">
      <c r="A6" s="27" t="str">
        <f>+B6&amp;C6&amp;D6</f>
        <v>0102901</v>
      </c>
      <c r="B6" s="28" t="s">
        <v>789</v>
      </c>
      <c r="C6" s="29">
        <v>29</v>
      </c>
      <c r="D6" s="28" t="s">
        <v>782</v>
      </c>
      <c r="E6" s="31" t="s">
        <v>783</v>
      </c>
      <c r="F6" s="500" t="s">
        <v>498</v>
      </c>
      <c r="G6" s="501"/>
      <c r="H6" s="502"/>
      <c r="I6" s="484" t="s">
        <v>787</v>
      </c>
      <c r="J6" s="485"/>
      <c r="K6" s="35">
        <f>VLOOKUP($A6&amp;K$63,決統データ!$A$3:$DE$365,$E6+19,FALSE)</f>
        <v>3430905</v>
      </c>
      <c r="L6" s="35">
        <f>VLOOKUP($A6&amp;L$63,決統データ!$A$3:$DE$365,$E6+19,FALSE)</f>
        <v>3290301</v>
      </c>
      <c r="M6" s="35">
        <f>VLOOKUP($A6&amp;M$63,決統データ!$A$3:$DE$365,$E6+19,FALSE)</f>
        <v>3290212</v>
      </c>
      <c r="N6" s="35">
        <f>VLOOKUP($A6&amp;N$63,決統データ!$A$3:$DE$365,$E6+19,FALSE)</f>
        <v>3460808</v>
      </c>
      <c r="O6" s="35">
        <f>VLOOKUP($A6&amp;O$63,決統データ!$A$3:$DE$365,$E6+19,FALSE)</f>
        <v>3291103</v>
      </c>
      <c r="P6" s="13"/>
    </row>
    <row r="7" spans="1:16" s="3" customFormat="1">
      <c r="A7" s="27" t="str">
        <f t="shared" ref="A7:A43" si="0">+B7&amp;C7&amp;D7</f>
        <v>0102901</v>
      </c>
      <c r="B7" s="28" t="s">
        <v>789</v>
      </c>
      <c r="C7" s="29">
        <v>29</v>
      </c>
      <c r="D7" s="28" t="s">
        <v>782</v>
      </c>
      <c r="E7" s="25" t="s">
        <v>784</v>
      </c>
      <c r="F7" s="503"/>
      <c r="G7" s="504"/>
      <c r="H7" s="505"/>
      <c r="I7" s="484" t="s">
        <v>508</v>
      </c>
      <c r="J7" s="485"/>
      <c r="K7" s="35">
        <f>VLOOKUP($A7&amp;K$63,決統データ!$A$3:$DE$365,$E7+19,FALSE)</f>
        <v>3441001</v>
      </c>
      <c r="L7" s="35">
        <f>VLOOKUP($A7&amp;L$63,決統データ!$A$3:$DE$365,$E7+19,FALSE)</f>
        <v>3300601</v>
      </c>
      <c r="M7" s="35">
        <f>VLOOKUP($A7&amp;M$63,決統データ!$A$3:$DE$365,$E7+19,FALSE)</f>
        <v>3290401</v>
      </c>
      <c r="N7" s="35">
        <f>VLOOKUP($A7&amp;N$63,決統データ!$A$3:$DE$365,$E7+19,FALSE)</f>
        <v>3471101</v>
      </c>
      <c r="O7" s="35">
        <f>VLOOKUP($A7&amp;O$63,決統データ!$A$3:$DE$365,$E7+19,FALSE)</f>
        <v>3291103</v>
      </c>
      <c r="P7" s="13"/>
    </row>
    <row r="8" spans="1:16" ht="14.25" customHeight="1">
      <c r="A8" s="27" t="str">
        <f t="shared" si="0"/>
        <v>0102901</v>
      </c>
      <c r="B8" s="28" t="s">
        <v>789</v>
      </c>
      <c r="C8" s="29">
        <v>29</v>
      </c>
      <c r="D8" s="28" t="s">
        <v>782</v>
      </c>
      <c r="E8" s="25">
        <v>3</v>
      </c>
      <c r="F8" s="480" t="s">
        <v>499</v>
      </c>
      <c r="G8" s="511" t="s">
        <v>629</v>
      </c>
      <c r="H8" s="512"/>
      <c r="I8" s="512"/>
      <c r="J8" s="513"/>
      <c r="K8" s="42">
        <f>VLOOKUP($A8&amp;K$63,決統データ!$A$3:$DE$365,$E8+19,FALSE)</f>
        <v>7032</v>
      </c>
      <c r="L8" s="42">
        <f>VLOOKUP($A8&amp;L$63,決統データ!$A$3:$DE$365,$E8+19,FALSE)</f>
        <v>1148</v>
      </c>
      <c r="M8" s="42">
        <f>VLOOKUP($A8&amp;M$63,決統データ!$A$3:$DE$365,$E8+19,FALSE)</f>
        <v>3571</v>
      </c>
      <c r="N8" s="42">
        <f>VLOOKUP($A8&amp;N$63,決統データ!$A$3:$DE$365,$E8+19,FALSE)</f>
        <v>2481</v>
      </c>
      <c r="O8" s="42">
        <f>VLOOKUP($A8&amp;O$63,決統データ!$A$3:$DE$365,$E8+19,FALSE)</f>
        <v>1935</v>
      </c>
      <c r="P8" s="14">
        <f>SUM(K8:O8)</f>
        <v>16167</v>
      </c>
    </row>
    <row r="9" spans="1:16">
      <c r="A9" s="27" t="str">
        <f t="shared" si="0"/>
        <v>0102901</v>
      </c>
      <c r="B9" s="28" t="s">
        <v>789</v>
      </c>
      <c r="C9" s="29">
        <v>29</v>
      </c>
      <c r="D9" s="28" t="s">
        <v>782</v>
      </c>
      <c r="E9" s="25">
        <v>4</v>
      </c>
      <c r="F9" s="481"/>
      <c r="G9" s="474" t="s">
        <v>631</v>
      </c>
      <c r="H9" s="475"/>
      <c r="I9" s="475"/>
      <c r="J9" s="476"/>
      <c r="K9" s="42">
        <f>VLOOKUP($A9&amp;K$63,決統データ!$A$3:$DE$365,$E9+19,FALSE)</f>
        <v>3000</v>
      </c>
      <c r="L9" s="42">
        <f>VLOOKUP($A9&amp;L$63,決統データ!$A$3:$DE$365,$E9+19,FALSE)</f>
        <v>2290</v>
      </c>
      <c r="M9" s="42">
        <f>VLOOKUP($A9&amp;M$63,決統データ!$A$3:$DE$365,$E9+19,FALSE)</f>
        <v>4400</v>
      </c>
      <c r="N9" s="42">
        <f>VLOOKUP($A9&amp;N$63,決統データ!$A$3:$DE$365,$E9+19,FALSE)</f>
        <v>2670</v>
      </c>
      <c r="O9" s="42">
        <f>VLOOKUP($A9&amp;O$63,決統データ!$A$3:$DE$365,$E9+19,FALSE)</f>
        <v>1938</v>
      </c>
      <c r="P9" s="14">
        <f>SUM(K9:O9)</f>
        <v>14298</v>
      </c>
    </row>
    <row r="10" spans="1:16">
      <c r="A10" s="27" t="str">
        <f t="shared" si="0"/>
        <v>0102901</v>
      </c>
      <c r="B10" s="28" t="s">
        <v>789</v>
      </c>
      <c r="C10" s="29">
        <v>29</v>
      </c>
      <c r="D10" s="28" t="s">
        <v>782</v>
      </c>
      <c r="E10" s="25">
        <v>5</v>
      </c>
      <c r="F10" s="481"/>
      <c r="G10" s="474" t="s">
        <v>630</v>
      </c>
      <c r="H10" s="475"/>
      <c r="I10" s="475"/>
      <c r="J10" s="476"/>
      <c r="K10" s="42">
        <f>VLOOKUP($A10&amp;K$63,決統データ!$A$3:$DE$365,$E10+19,FALSE)</f>
        <v>2029</v>
      </c>
      <c r="L10" s="42">
        <f>VLOOKUP($A10&amp;L$63,決統データ!$A$3:$DE$365,$E10+19,FALSE)</f>
        <v>1129</v>
      </c>
      <c r="M10" s="42">
        <f>VLOOKUP($A10&amp;M$63,決統データ!$A$3:$DE$365,$E10+19,FALSE)</f>
        <v>3569</v>
      </c>
      <c r="N10" s="42">
        <f>VLOOKUP($A10&amp;N$63,決統データ!$A$3:$DE$365,$E10+19,FALSE)</f>
        <v>2233</v>
      </c>
      <c r="O10" s="42">
        <f>VLOOKUP($A10&amp;O$63,決統データ!$A$3:$DE$365,$E10+19,FALSE)</f>
        <v>1824</v>
      </c>
      <c r="P10" s="14">
        <f>SUM(K10:O10)</f>
        <v>10784</v>
      </c>
    </row>
    <row r="11" spans="1:16">
      <c r="A11" s="27"/>
      <c r="B11" s="28"/>
      <c r="C11" s="29"/>
      <c r="D11" s="28"/>
      <c r="F11" s="481"/>
      <c r="G11" s="506" t="s">
        <v>500</v>
      </c>
      <c r="H11" s="507"/>
      <c r="I11" s="496" t="s">
        <v>501</v>
      </c>
      <c r="J11" s="518"/>
      <c r="K11" s="15">
        <f>K10/K8*100</f>
        <v>28.853811149032992</v>
      </c>
      <c r="L11" s="15">
        <f t="shared" ref="L11:P11" si="1">L10/L8*100</f>
        <v>98.344947735191639</v>
      </c>
      <c r="M11" s="15">
        <f t="shared" si="1"/>
        <v>99.943993279193506</v>
      </c>
      <c r="N11" s="15">
        <f t="shared" si="1"/>
        <v>90.004030632809346</v>
      </c>
      <c r="O11" s="15">
        <f t="shared" si="1"/>
        <v>94.263565891472865</v>
      </c>
      <c r="P11" s="15">
        <f t="shared" si="1"/>
        <v>66.703779303519511</v>
      </c>
    </row>
    <row r="12" spans="1:16">
      <c r="A12" s="27"/>
      <c r="B12" s="28"/>
      <c r="C12" s="29"/>
      <c r="D12" s="28"/>
      <c r="F12" s="481"/>
      <c r="G12" s="508"/>
      <c r="H12" s="509"/>
      <c r="I12" s="496" t="s">
        <v>502</v>
      </c>
      <c r="J12" s="518"/>
      <c r="K12" s="15">
        <f>K10/K9*100</f>
        <v>67.63333333333334</v>
      </c>
      <c r="L12" s="15">
        <f t="shared" ref="L12:P12" si="2">L10/L9*100</f>
        <v>49.301310043668124</v>
      </c>
      <c r="M12" s="15">
        <f t="shared" si="2"/>
        <v>81.11363636363636</v>
      </c>
      <c r="N12" s="15">
        <f t="shared" si="2"/>
        <v>83.63295880149812</v>
      </c>
      <c r="O12" s="15">
        <f t="shared" si="2"/>
        <v>94.117647058823522</v>
      </c>
      <c r="P12" s="15">
        <f t="shared" si="2"/>
        <v>75.42313610295146</v>
      </c>
    </row>
    <row r="13" spans="1:16">
      <c r="A13" s="27" t="str">
        <f t="shared" si="0"/>
        <v>0102901</v>
      </c>
      <c r="B13" s="28" t="s">
        <v>789</v>
      </c>
      <c r="C13" s="29">
        <v>29</v>
      </c>
      <c r="D13" s="28" t="s">
        <v>782</v>
      </c>
      <c r="E13" s="25">
        <v>7</v>
      </c>
      <c r="F13" s="481"/>
      <c r="G13" s="511" t="s">
        <v>632</v>
      </c>
      <c r="H13" s="512"/>
      <c r="I13" s="512"/>
      <c r="J13" s="513"/>
      <c r="K13" s="34">
        <f>VLOOKUP($A13&amp;K$63,決統データ!$A$3:$DE$365,$E13+19,FALSE)</f>
        <v>1551</v>
      </c>
      <c r="L13" s="34">
        <f>VLOOKUP($A13&amp;L$63,決統データ!$A$3:$DE$365,$E13+19,FALSE)</f>
        <v>3059</v>
      </c>
      <c r="M13" s="34">
        <f>VLOOKUP($A13&amp;M$63,決統データ!$A$3:$DE$365,$E13+19,FALSE)</f>
        <v>5992</v>
      </c>
      <c r="N13" s="34">
        <f>VLOOKUP($A13&amp;N$63,決統データ!$A$3:$DE$365,$E13+19,FALSE)</f>
        <v>1266</v>
      </c>
      <c r="O13" s="34">
        <f>VLOOKUP($A13&amp;O$63,決統データ!$A$3:$DE$365,$E13+19,FALSE)</f>
        <v>5304</v>
      </c>
      <c r="P13" s="14">
        <f>SUM(K13:O13)</f>
        <v>17172</v>
      </c>
    </row>
    <row r="14" spans="1:16">
      <c r="A14" s="27" t="str">
        <f t="shared" si="0"/>
        <v>0102901</v>
      </c>
      <c r="B14" s="28" t="s">
        <v>789</v>
      </c>
      <c r="C14" s="29">
        <v>29</v>
      </c>
      <c r="D14" s="28" t="s">
        <v>782</v>
      </c>
      <c r="E14" s="25">
        <v>8</v>
      </c>
      <c r="F14" s="481"/>
      <c r="G14" s="474" t="s">
        <v>633</v>
      </c>
      <c r="H14" s="475"/>
      <c r="I14" s="475"/>
      <c r="J14" s="476"/>
      <c r="K14" s="34">
        <f>VLOOKUP($A14&amp;K$63,決統データ!$A$3:$DE$365,$E14+19,FALSE)</f>
        <v>0</v>
      </c>
      <c r="L14" s="34">
        <f>VLOOKUP($A14&amp;L$63,決統データ!$A$3:$DE$365,$E14+19,FALSE)</f>
        <v>4809</v>
      </c>
      <c r="M14" s="34">
        <f>VLOOKUP($A14&amp;M$63,決統データ!$A$3:$DE$365,$E14+19,FALSE)</f>
        <v>7184</v>
      </c>
      <c r="N14" s="34">
        <f>VLOOKUP($A14&amp;N$63,決統データ!$A$3:$DE$365,$E14+19,FALSE)</f>
        <v>5722</v>
      </c>
      <c r="O14" s="34">
        <f>VLOOKUP($A14&amp;O$63,決統データ!$A$3:$DE$365,$E14+19,FALSE)</f>
        <v>15501</v>
      </c>
      <c r="P14" s="14">
        <f>SUM(K14:O14)</f>
        <v>33216</v>
      </c>
    </row>
    <row r="15" spans="1:16">
      <c r="A15" s="27" t="str">
        <f t="shared" si="0"/>
        <v>0102901</v>
      </c>
      <c r="B15" s="28" t="s">
        <v>789</v>
      </c>
      <c r="C15" s="29">
        <v>29</v>
      </c>
      <c r="D15" s="28" t="s">
        <v>782</v>
      </c>
      <c r="E15" s="25">
        <v>9</v>
      </c>
      <c r="F15" s="481"/>
      <c r="G15" s="474" t="s">
        <v>719</v>
      </c>
      <c r="H15" s="475"/>
      <c r="I15" s="475"/>
      <c r="J15" s="476"/>
      <c r="K15" s="34">
        <f>VLOOKUP($A15&amp;K$63,決統データ!$A$3:$DE$365,$E15+19,FALSE)</f>
        <v>11432</v>
      </c>
      <c r="L15" s="34">
        <f>VLOOKUP($A15&amp;L$63,決統データ!$A$3:$DE$365,$E15+19,FALSE)</f>
        <v>21231</v>
      </c>
      <c r="M15" s="34">
        <f>VLOOKUP($A15&amp;M$63,決統データ!$A$3:$DE$365,$E15+19,FALSE)</f>
        <v>73500</v>
      </c>
      <c r="N15" s="34">
        <f>VLOOKUP($A15&amp;N$63,決統データ!$A$3:$DE$365,$E15+19,FALSE)</f>
        <v>51714</v>
      </c>
      <c r="O15" s="34">
        <f>VLOOKUP($A15&amp;O$63,決統データ!$A$3:$DE$365,$E15+19,FALSE)</f>
        <v>37291</v>
      </c>
      <c r="P15" s="14">
        <f>SUM(K15:O15)</f>
        <v>195168</v>
      </c>
    </row>
    <row r="16" spans="1:16">
      <c r="A16" s="27"/>
      <c r="B16" s="28"/>
      <c r="C16" s="29"/>
      <c r="D16" s="28"/>
      <c r="F16" s="481"/>
      <c r="G16" s="474" t="s">
        <v>634</v>
      </c>
      <c r="H16" s="475"/>
      <c r="I16" s="475"/>
      <c r="J16" s="476"/>
      <c r="K16" s="16">
        <f>SUM(K13:K15)</f>
        <v>12983</v>
      </c>
      <c r="L16" s="16">
        <f t="shared" ref="L16:O16" si="3">SUM(L13:L15)</f>
        <v>29099</v>
      </c>
      <c r="M16" s="16">
        <f t="shared" si="3"/>
        <v>86676</v>
      </c>
      <c r="N16" s="16">
        <f t="shared" si="3"/>
        <v>58702</v>
      </c>
      <c r="O16" s="16">
        <f t="shared" si="3"/>
        <v>58096</v>
      </c>
      <c r="P16" s="16">
        <f>SUM(P13:P15)</f>
        <v>245556</v>
      </c>
    </row>
    <row r="17" spans="1:16">
      <c r="A17" s="27" t="str">
        <f t="shared" si="0"/>
        <v>0102901</v>
      </c>
      <c r="B17" s="28" t="s">
        <v>789</v>
      </c>
      <c r="C17" s="29">
        <v>29</v>
      </c>
      <c r="D17" s="28" t="s">
        <v>782</v>
      </c>
      <c r="E17" s="25">
        <v>11</v>
      </c>
      <c r="F17" s="481"/>
      <c r="G17" s="514"/>
      <c r="H17" s="515"/>
      <c r="I17" s="496" t="s">
        <v>628</v>
      </c>
      <c r="J17" s="510"/>
      <c r="K17" s="34">
        <f>VLOOKUP($A17&amp;K$63,決統データ!$A$3:$DE$365,$E17+19,FALSE)</f>
        <v>1</v>
      </c>
      <c r="L17" s="34">
        <f>VLOOKUP($A17&amp;L$63,決統データ!$A$3:$DE$365,$E17+19,FALSE)</f>
        <v>3</v>
      </c>
      <c r="M17" s="34">
        <f>VLOOKUP($A17&amp;M$63,決統データ!$A$3:$DE$365,$E17+19,FALSE)</f>
        <v>1</v>
      </c>
      <c r="N17" s="34">
        <f>VLOOKUP($A17&amp;N$63,決統データ!$A$3:$DE$365,$E17+19,FALSE)</f>
        <v>3</v>
      </c>
      <c r="O17" s="34">
        <f>VLOOKUP($A17&amp;O$63,決統データ!$A$3:$DE$365,$E17+19,FALSE)</f>
        <v>6</v>
      </c>
      <c r="P17" s="14">
        <f>SUM(K17:O17)</f>
        <v>14</v>
      </c>
    </row>
    <row r="18" spans="1:16">
      <c r="A18" s="27" t="str">
        <f t="shared" si="0"/>
        <v>0102901</v>
      </c>
      <c r="B18" s="28" t="s">
        <v>789</v>
      </c>
      <c r="C18" s="29">
        <v>29</v>
      </c>
      <c r="D18" s="28" t="s">
        <v>782</v>
      </c>
      <c r="E18" s="25">
        <v>12</v>
      </c>
      <c r="F18" s="482"/>
      <c r="G18" s="508"/>
      <c r="H18" s="509"/>
      <c r="I18" s="496" t="s">
        <v>720</v>
      </c>
      <c r="J18" s="510"/>
      <c r="K18" s="34">
        <f>VLOOKUP($A18&amp;K$63,決統データ!$A$3:$DE$365,$E18+19,FALSE)</f>
        <v>6</v>
      </c>
      <c r="L18" s="34">
        <f>VLOOKUP($A18&amp;L$63,決統データ!$A$3:$DE$365,$E18+19,FALSE)</f>
        <v>7</v>
      </c>
      <c r="M18" s="34">
        <f>VLOOKUP($A18&amp;M$63,決統データ!$A$3:$DE$365,$E18+19,FALSE)</f>
        <v>10</v>
      </c>
      <c r="N18" s="34">
        <f>VLOOKUP($A18&amp;N$63,決統データ!$A$3:$DE$365,$E18+19,FALSE)</f>
        <v>8</v>
      </c>
      <c r="O18" s="34">
        <f>VLOOKUP($A18&amp;O$63,決統データ!$A$3:$DE$365,$E18+19,FALSE)</f>
        <v>13</v>
      </c>
      <c r="P18" s="14">
        <f>SUM(K18:O18)</f>
        <v>44</v>
      </c>
    </row>
    <row r="19" spans="1:16" ht="16.5" customHeight="1">
      <c r="A19" s="27" t="str">
        <f t="shared" si="0"/>
        <v>0102901</v>
      </c>
      <c r="B19" s="28" t="s">
        <v>789</v>
      </c>
      <c r="C19" s="29">
        <v>29</v>
      </c>
      <c r="D19" s="28" t="s">
        <v>782</v>
      </c>
      <c r="E19" s="25">
        <v>13</v>
      </c>
      <c r="F19" s="497" t="s">
        <v>505</v>
      </c>
      <c r="G19" s="474" t="s">
        <v>635</v>
      </c>
      <c r="H19" s="475"/>
      <c r="I19" s="475"/>
      <c r="J19" s="476"/>
      <c r="K19" s="34">
        <f>VLOOKUP($A19&amp;K$63,決統データ!$A$3:$DE$365,$E19+19,FALSE)</f>
        <v>1400</v>
      </c>
      <c r="L19" s="34">
        <f>VLOOKUP($A19&amp;L$63,決統データ!$A$3:$DE$365,$E19+19,FALSE)</f>
        <v>1157</v>
      </c>
      <c r="M19" s="34">
        <f>VLOOKUP($A19&amp;M$63,決統データ!$A$3:$DE$365,$E19+19,FALSE)</f>
        <v>2050</v>
      </c>
      <c r="N19" s="34">
        <f>VLOOKUP($A19&amp;N$63,決統データ!$A$3:$DE$365,$E19+19,FALSE)</f>
        <v>1106</v>
      </c>
      <c r="O19" s="34">
        <f>VLOOKUP($A19&amp;O$63,決統データ!$A$3:$DE$365,$E19+19,FALSE)</f>
        <v>1892</v>
      </c>
      <c r="P19" s="14">
        <f>SUM(K19:O19)</f>
        <v>7605</v>
      </c>
    </row>
    <row r="20" spans="1:16" ht="16.8">
      <c r="A20" s="27" t="str">
        <f t="shared" si="0"/>
        <v>0102901</v>
      </c>
      <c r="B20" s="28" t="s">
        <v>789</v>
      </c>
      <c r="C20" s="29">
        <v>29</v>
      </c>
      <c r="D20" s="28" t="s">
        <v>782</v>
      </c>
      <c r="E20" s="25">
        <v>14</v>
      </c>
      <c r="F20" s="498"/>
      <c r="G20" s="484" t="s">
        <v>636</v>
      </c>
      <c r="H20" s="485"/>
      <c r="I20" s="485"/>
      <c r="J20" s="486"/>
      <c r="K20" s="34">
        <f>VLOOKUP($A20&amp;K$63,決統データ!$A$3:$DE$365,$E20+19,FALSE)</f>
        <v>247215</v>
      </c>
      <c r="L20" s="34">
        <f>VLOOKUP($A20&amp;L$63,決統データ!$A$3:$DE$365,$E20+19,FALSE)</f>
        <v>183289</v>
      </c>
      <c r="M20" s="34">
        <f>VLOOKUP($A20&amp;M$63,決統データ!$A$3:$DE$365,$E20+19,FALSE)</f>
        <v>508635</v>
      </c>
      <c r="N20" s="34">
        <f>VLOOKUP($A20&amp;N$63,決統データ!$A$3:$DE$365,$E20+19,FALSE)</f>
        <v>260141</v>
      </c>
      <c r="O20" s="34">
        <f>VLOOKUP($A20&amp;O$63,決統データ!$A$3:$DE$365,$E20+19,FALSE)</f>
        <v>231736</v>
      </c>
      <c r="P20" s="14">
        <f>SUM(K20:O20)</f>
        <v>1431016</v>
      </c>
    </row>
    <row r="21" spans="1:16" ht="16.8">
      <c r="A21" s="27" t="str">
        <f t="shared" si="0"/>
        <v>0102901</v>
      </c>
      <c r="B21" s="28" t="s">
        <v>789</v>
      </c>
      <c r="C21" s="29">
        <v>29</v>
      </c>
      <c r="D21" s="28" t="s">
        <v>782</v>
      </c>
      <c r="E21" s="25">
        <v>15</v>
      </c>
      <c r="F21" s="498"/>
      <c r="G21" s="484" t="s">
        <v>637</v>
      </c>
      <c r="H21" s="485"/>
      <c r="I21" s="485"/>
      <c r="J21" s="486"/>
      <c r="K21" s="34">
        <f>VLOOKUP($A21&amp;K$63,決統データ!$A$3:$DE$365,$E21+19,FALSE)</f>
        <v>861</v>
      </c>
      <c r="L21" s="34">
        <f>VLOOKUP($A21&amp;L$63,決統データ!$A$3:$DE$365,$E21+19,FALSE)</f>
        <v>606</v>
      </c>
      <c r="M21" s="34">
        <f>VLOOKUP($A21&amp;M$63,決統データ!$A$3:$DE$365,$E21+19,FALSE)</f>
        <v>1816</v>
      </c>
      <c r="N21" s="34">
        <f>VLOOKUP($A21&amp;N$63,決統データ!$A$3:$DE$365,$E21+19,FALSE)</f>
        <v>837</v>
      </c>
      <c r="O21" s="34">
        <f>VLOOKUP($A21&amp;O$63,決統データ!$A$3:$DE$365,$E21+19,FALSE)</f>
        <v>805</v>
      </c>
      <c r="P21" s="14">
        <f>SUM(K21:O21)</f>
        <v>4925</v>
      </c>
    </row>
    <row r="22" spans="1:16">
      <c r="A22" s="27"/>
      <c r="B22" s="28"/>
      <c r="C22" s="29"/>
      <c r="D22" s="28"/>
      <c r="F22" s="498"/>
      <c r="G22" s="488" t="s">
        <v>1572</v>
      </c>
      <c r="H22" s="489"/>
      <c r="I22" s="489"/>
      <c r="J22" s="490"/>
      <c r="K22" s="16">
        <f>K20/365</f>
        <v>677.30136986301375</v>
      </c>
      <c r="L22" s="16">
        <f>L20/365</f>
        <v>502.16164383561642</v>
      </c>
      <c r="M22" s="16">
        <f t="shared" ref="M22:O22" si="4">M20/365</f>
        <v>1393.5205479452054</v>
      </c>
      <c r="N22" s="16">
        <f t="shared" si="4"/>
        <v>712.71506849315074</v>
      </c>
      <c r="O22" s="16">
        <f t="shared" si="4"/>
        <v>634.89315068493147</v>
      </c>
      <c r="P22" s="16">
        <f>P20/365</f>
        <v>3920.5917808219178</v>
      </c>
    </row>
    <row r="23" spans="1:16">
      <c r="A23" s="27"/>
      <c r="B23" s="28"/>
      <c r="C23" s="29"/>
      <c r="D23" s="28"/>
      <c r="F23" s="498"/>
      <c r="G23" s="488" t="s">
        <v>548</v>
      </c>
      <c r="H23" s="489"/>
      <c r="I23" s="489"/>
      <c r="J23" s="490"/>
      <c r="K23" s="16">
        <f>K21/K10*1000</f>
        <v>424.34696895022176</v>
      </c>
      <c r="L23" s="16">
        <f t="shared" ref="L23:P23" si="5">L21/L10*1000</f>
        <v>536.75819309123119</v>
      </c>
      <c r="M23" s="16">
        <f t="shared" si="5"/>
        <v>508.82600168114323</v>
      </c>
      <c r="N23" s="16">
        <f t="shared" si="5"/>
        <v>374.83206448723689</v>
      </c>
      <c r="O23" s="16">
        <f t="shared" si="5"/>
        <v>441.33771929824559</v>
      </c>
      <c r="P23" s="16">
        <f t="shared" si="5"/>
        <v>456.69510385756678</v>
      </c>
    </row>
    <row r="24" spans="1:16">
      <c r="A24" s="27"/>
      <c r="B24" s="28"/>
      <c r="C24" s="29"/>
      <c r="D24" s="28"/>
      <c r="F24" s="498"/>
      <c r="G24" s="488" t="s">
        <v>1573</v>
      </c>
      <c r="H24" s="489"/>
      <c r="I24" s="489"/>
      <c r="J24" s="490"/>
      <c r="K24" s="16">
        <f>(K25/K10)/365*1000</f>
        <v>288.47870264723156</v>
      </c>
      <c r="L24" s="16">
        <f t="shared" ref="L24:O24" si="6">(L25/L10)/365*1000</f>
        <v>356.7880413021586</v>
      </c>
      <c r="M24" s="16">
        <f t="shared" si="6"/>
        <v>288.89025359162042</v>
      </c>
      <c r="N24" s="16">
        <f t="shared" si="6"/>
        <v>284.24320129563398</v>
      </c>
      <c r="O24" s="16">
        <f t="shared" si="6"/>
        <v>321.243391011776</v>
      </c>
      <c r="P24" s="16">
        <f>(P25/P10)/365*1000</f>
        <v>300.43113084833948</v>
      </c>
    </row>
    <row r="25" spans="1:16" ht="16.8">
      <c r="A25" s="27" t="str">
        <f t="shared" si="0"/>
        <v>0102901</v>
      </c>
      <c r="B25" s="28" t="s">
        <v>789</v>
      </c>
      <c r="C25" s="29">
        <v>29</v>
      </c>
      <c r="D25" s="28" t="s">
        <v>782</v>
      </c>
      <c r="E25" s="25">
        <v>16</v>
      </c>
      <c r="F25" s="498"/>
      <c r="G25" s="484" t="s">
        <v>638</v>
      </c>
      <c r="H25" s="485"/>
      <c r="I25" s="485"/>
      <c r="J25" s="486"/>
      <c r="K25" s="34">
        <f>VLOOKUP($A25&amp;K$63,決統データ!$A$3:$DE$365,$E25+19,FALSE)</f>
        <v>213643</v>
      </c>
      <c r="L25" s="34">
        <f>VLOOKUP($A25&amp;L$63,決統データ!$A$3:$DE$365,$E25+19,FALSE)</f>
        <v>147027</v>
      </c>
      <c r="M25" s="34">
        <f>VLOOKUP($A25&amp;M$63,決統データ!$A$3:$DE$365,$E25+19,FALSE)</f>
        <v>376333</v>
      </c>
      <c r="N25" s="34">
        <f>VLOOKUP($A25&amp;N$63,決統データ!$A$3:$DE$365,$E25+19,FALSE)</f>
        <v>231671</v>
      </c>
      <c r="O25" s="34">
        <f>VLOOKUP($A25&amp;O$63,決統データ!$A$3:$DE$365,$E25+19,FALSE)</f>
        <v>213871</v>
      </c>
      <c r="P25" s="14">
        <f>SUM(K25:O25)</f>
        <v>1182545</v>
      </c>
    </row>
    <row r="26" spans="1:16">
      <c r="A26" s="27"/>
      <c r="B26" s="28"/>
      <c r="C26" s="29"/>
      <c r="D26" s="28"/>
      <c r="F26" s="499"/>
      <c r="G26" s="488" t="s">
        <v>506</v>
      </c>
      <c r="H26" s="489"/>
      <c r="I26" s="489"/>
      <c r="J26" s="490"/>
      <c r="K26" s="15">
        <f>K25/K20*100</f>
        <v>86.419917885241588</v>
      </c>
      <c r="L26" s="15">
        <f t="shared" ref="L26:O26" si="7">L25/L20*100</f>
        <v>80.215943128065518</v>
      </c>
      <c r="M26" s="15">
        <f t="shared" si="7"/>
        <v>73.988813196103294</v>
      </c>
      <c r="N26" s="15">
        <f t="shared" si="7"/>
        <v>89.055935050607175</v>
      </c>
      <c r="O26" s="15">
        <f t="shared" si="7"/>
        <v>92.290796423516426</v>
      </c>
      <c r="P26" s="15">
        <f>P25/P20*100</f>
        <v>82.636742007077487</v>
      </c>
    </row>
    <row r="27" spans="1:16" ht="15.6" customHeight="1">
      <c r="A27" s="27" t="str">
        <f t="shared" si="0"/>
        <v>0102901</v>
      </c>
      <c r="B27" s="28" t="s">
        <v>789</v>
      </c>
      <c r="C27" s="29">
        <v>29</v>
      </c>
      <c r="D27" s="28" t="s">
        <v>782</v>
      </c>
      <c r="E27" s="25">
        <v>20</v>
      </c>
      <c r="F27" s="481"/>
      <c r="G27" s="521" t="s">
        <v>521</v>
      </c>
      <c r="H27" s="522"/>
      <c r="I27" s="474" t="s">
        <v>639</v>
      </c>
      <c r="J27" s="476"/>
      <c r="K27" s="34">
        <f>VLOOKUP($A27&amp;K$63,決統データ!$A$3:$DE$365,$E27+19,FALSE)</f>
        <v>3</v>
      </c>
      <c r="L27" s="34">
        <f>VLOOKUP($A27&amp;L$63,決統データ!$A$3:$DE$365,$E27+19,FALSE)</f>
        <v>10</v>
      </c>
      <c r="M27" s="34">
        <f>VLOOKUP($A27&amp;M$63,決統データ!$A$3:$DE$365,$E27+19,FALSE)</f>
        <v>5</v>
      </c>
      <c r="N27" s="34">
        <f>VLOOKUP($A27&amp;N$63,決統データ!$A$3:$DE$365,$E27+19,FALSE)</f>
        <v>10</v>
      </c>
      <c r="O27" s="34">
        <f>VLOOKUP($A27&amp;O$63,決統データ!$A$3:$DE$365,$E27+19,FALSE)</f>
        <v>5</v>
      </c>
      <c r="P27" s="17">
        <f>AVERAGE(K27:O27)</f>
        <v>6.6</v>
      </c>
    </row>
    <row r="28" spans="1:16" ht="15.6" customHeight="1">
      <c r="A28" s="27" t="str">
        <f t="shared" si="0"/>
        <v>0102901</v>
      </c>
      <c r="B28" s="28" t="s">
        <v>789</v>
      </c>
      <c r="C28" s="29">
        <v>29</v>
      </c>
      <c r="D28" s="28" t="s">
        <v>782</v>
      </c>
      <c r="E28" s="25">
        <v>21</v>
      </c>
      <c r="F28" s="481"/>
      <c r="G28" s="523"/>
      <c r="H28" s="524"/>
      <c r="I28" s="519" t="s">
        <v>640</v>
      </c>
      <c r="J28" s="520"/>
      <c r="K28" s="34">
        <f>VLOOKUP($A28&amp;K$63,決統データ!$A$3:$DE$365,$E28+19,FALSE)</f>
        <v>543</v>
      </c>
      <c r="L28" s="34">
        <f>VLOOKUP($A28&amp;L$63,決統データ!$A$3:$DE$365,$E28+19,FALSE)</f>
        <v>1362</v>
      </c>
      <c r="M28" s="34">
        <f>VLOOKUP($A28&amp;M$63,決統データ!$A$3:$DE$365,$E28+19,FALSE)</f>
        <v>2200</v>
      </c>
      <c r="N28" s="34">
        <f>VLOOKUP($A28&amp;N$63,決統データ!$A$3:$DE$365,$E28+19,FALSE)</f>
        <v>2750</v>
      </c>
      <c r="O28" s="34">
        <f>VLOOKUP($A28&amp;O$63,決統データ!$A$3:$DE$365,$E28+19,FALSE)</f>
        <v>1450</v>
      </c>
      <c r="P28" s="17">
        <f>AVERAGE(K28:O28)</f>
        <v>1661</v>
      </c>
    </row>
    <row r="29" spans="1:16" ht="15.6" customHeight="1">
      <c r="A29" s="27" t="str">
        <f t="shared" si="0"/>
        <v>0102901</v>
      </c>
      <c r="B29" s="28" t="s">
        <v>789</v>
      </c>
      <c r="C29" s="29">
        <v>29</v>
      </c>
      <c r="D29" s="28" t="s">
        <v>782</v>
      </c>
      <c r="E29" s="25">
        <v>22</v>
      </c>
      <c r="F29" s="481"/>
      <c r="G29" s="523"/>
      <c r="H29" s="524"/>
      <c r="I29" s="474" t="s">
        <v>641</v>
      </c>
      <c r="J29" s="476"/>
      <c r="K29" s="34">
        <f>VLOOKUP($A29&amp;K$63,決統データ!$A$3:$DE$365,$E29+19,FALSE)</f>
        <v>80</v>
      </c>
      <c r="L29" s="34">
        <f>VLOOKUP($A29&amp;L$63,決統データ!$A$3:$DE$365,$E29+19,FALSE)</f>
        <v>157</v>
      </c>
      <c r="M29" s="34">
        <f>VLOOKUP($A29&amp;M$63,決統データ!$A$3:$DE$365,$E29+19,FALSE)</f>
        <v>220</v>
      </c>
      <c r="N29" s="34">
        <f>VLOOKUP($A29&amp;N$63,決統データ!$A$3:$DE$365,$E29+19,FALSE)</f>
        <v>176</v>
      </c>
      <c r="O29" s="34">
        <f>VLOOKUP($A29&amp;O$63,決統データ!$A$3:$DE$365,$E29+19,FALSE)</f>
        <v>75</v>
      </c>
      <c r="P29" s="17">
        <f>AVERAGE(K29:O29)</f>
        <v>141.6</v>
      </c>
    </row>
    <row r="30" spans="1:16" ht="15.6" customHeight="1">
      <c r="A30" s="27" t="str">
        <f t="shared" si="0"/>
        <v>0102901</v>
      </c>
      <c r="B30" s="28" t="s">
        <v>789</v>
      </c>
      <c r="C30" s="29">
        <v>29</v>
      </c>
      <c r="D30" s="28" t="s">
        <v>782</v>
      </c>
      <c r="E30" s="25">
        <v>23</v>
      </c>
      <c r="F30" s="481"/>
      <c r="G30" s="523"/>
      <c r="H30" s="524"/>
      <c r="I30" s="496" t="s">
        <v>542</v>
      </c>
      <c r="J30" s="510"/>
      <c r="K30" s="34">
        <f>VLOOKUP($A30&amp;K$63,決統データ!$A$3:$DE$365,$E30+19,FALSE)</f>
        <v>1425</v>
      </c>
      <c r="L30" s="34">
        <f>VLOOKUP($A30&amp;L$63,決統データ!$A$3:$DE$365,$E30+19,FALSE)</f>
        <v>1362</v>
      </c>
      <c r="M30" s="34">
        <f>VLOOKUP($A30&amp;M$63,決統データ!$A$3:$DE$365,$E30+19,FALSE)</f>
        <v>3300</v>
      </c>
      <c r="N30" s="34">
        <f>VLOOKUP($A30&amp;N$63,決統データ!$A$3:$DE$365,$E30+19,FALSE)</f>
        <v>2794</v>
      </c>
      <c r="O30" s="34">
        <f>VLOOKUP($A30&amp;O$63,決統データ!$A$3:$DE$365,$E30+19,FALSE)</f>
        <v>1825</v>
      </c>
      <c r="P30" s="17">
        <f>AVERAGE(K30:O30)</f>
        <v>2141.1999999999998</v>
      </c>
    </row>
    <row r="31" spans="1:16" ht="15.6" customHeight="1">
      <c r="A31" s="27" t="str">
        <f t="shared" si="0"/>
        <v>0102901</v>
      </c>
      <c r="B31" s="28" t="s">
        <v>789</v>
      </c>
      <c r="C31" s="29">
        <v>29</v>
      </c>
      <c r="D31" s="28" t="s">
        <v>782</v>
      </c>
      <c r="E31" s="25">
        <v>24</v>
      </c>
      <c r="F31" s="481"/>
      <c r="G31" s="525"/>
      <c r="H31" s="526"/>
      <c r="I31" s="496" t="s">
        <v>543</v>
      </c>
      <c r="J31" s="510"/>
      <c r="K31" s="34">
        <f>VLOOKUP($A31&amp;K$63,決統データ!$A$3:$DE$365,$E31+19,FALSE)</f>
        <v>2866</v>
      </c>
      <c r="L31" s="34">
        <f>VLOOKUP($A31&amp;L$63,決統データ!$A$3:$DE$365,$E31+19,FALSE)</f>
        <v>2935</v>
      </c>
      <c r="M31" s="34">
        <f>VLOOKUP($A31&amp;M$63,決統データ!$A$3:$DE$365,$E31+19,FALSE)</f>
        <v>5500</v>
      </c>
      <c r="N31" s="34">
        <f>VLOOKUP($A31&amp;N$63,決統データ!$A$3:$DE$365,$E31+19,FALSE)</f>
        <v>4554</v>
      </c>
      <c r="O31" s="34">
        <f>VLOOKUP($A31&amp;O$63,決統データ!$A$3:$DE$365,$E31+19,FALSE)</f>
        <v>3575</v>
      </c>
      <c r="P31" s="17">
        <f>AVERAGE(K31:O31)</f>
        <v>3886</v>
      </c>
    </row>
    <row r="32" spans="1:16" s="3" customFormat="1" ht="15" customHeight="1">
      <c r="A32" s="27" t="str">
        <f t="shared" si="0"/>
        <v>0102901</v>
      </c>
      <c r="B32" s="28" t="s">
        <v>789</v>
      </c>
      <c r="C32" s="29">
        <v>29</v>
      </c>
      <c r="D32" s="28" t="s">
        <v>782</v>
      </c>
      <c r="E32" s="25" t="s">
        <v>785</v>
      </c>
      <c r="F32" s="482"/>
      <c r="G32" s="484" t="s">
        <v>507</v>
      </c>
      <c r="H32" s="485"/>
      <c r="I32" s="485"/>
      <c r="J32" s="486"/>
      <c r="K32" s="34">
        <f>VLOOKUP($A32&amp;K$63,決統データ!$A$3:$DE$365,$E32+19,FALSE)</f>
        <v>5011001</v>
      </c>
      <c r="L32" s="34">
        <f>VLOOKUP($A32&amp;L$63,決統データ!$A$3:$DE$365,$E32+19,FALSE)</f>
        <v>5011001</v>
      </c>
      <c r="M32" s="34">
        <f>VLOOKUP($A32&amp;M$63,決統データ!$A$3:$DE$365,$E32+19,FALSE)</f>
        <v>5040401</v>
      </c>
      <c r="N32" s="34">
        <f>VLOOKUP($A32&amp;N$63,決統データ!$A$3:$DE$365,$E32+19,FALSE)</f>
        <v>4260401</v>
      </c>
      <c r="O32" s="34">
        <f>VLOOKUP($A32&amp;O$63,決統データ!$A$3:$DE$365,$E32+19,FALSE)</f>
        <v>4260401</v>
      </c>
      <c r="P32" s="18"/>
    </row>
    <row r="33" spans="1:16" ht="14.25" customHeight="1">
      <c r="A33" s="27" t="str">
        <f t="shared" si="0"/>
        <v>0102901</v>
      </c>
      <c r="B33" s="28" t="s">
        <v>789</v>
      </c>
      <c r="C33" s="29">
        <v>29</v>
      </c>
      <c r="D33" s="28" t="s">
        <v>782</v>
      </c>
      <c r="E33" s="25">
        <v>26</v>
      </c>
      <c r="F33" s="480" t="s">
        <v>514</v>
      </c>
      <c r="G33" s="474" t="s">
        <v>657</v>
      </c>
      <c r="H33" s="475"/>
      <c r="I33" s="475"/>
      <c r="J33" s="476"/>
      <c r="K33" s="34">
        <f>VLOOKUP($A33&amp;K$63,決統データ!$A$3:$DE$365,$E33+19,FALSE)</f>
        <v>1</v>
      </c>
      <c r="L33" s="34">
        <f>VLOOKUP($A33&amp;L$63,決統データ!$A$3:$DE$365,$E33+19,FALSE)</f>
        <v>4</v>
      </c>
      <c r="M33" s="34">
        <f>VLOOKUP($A33&amp;M$63,決統データ!$A$3:$DE$365,$E33+19,FALSE)</f>
        <v>4</v>
      </c>
      <c r="N33" s="34">
        <f>VLOOKUP($A33&amp;N$63,決統データ!$A$3:$DE$365,$E33+19,FALSE)</f>
        <v>2</v>
      </c>
      <c r="O33" s="34">
        <f>VLOOKUP($A33&amp;O$63,決統データ!$A$3:$DE$365,$E33+19,FALSE)</f>
        <v>2</v>
      </c>
      <c r="P33" s="14">
        <f t="shared" ref="P33:P39" si="8">SUM(K33:O33)</f>
        <v>13</v>
      </c>
    </row>
    <row r="34" spans="1:16">
      <c r="A34" s="27" t="str">
        <f t="shared" si="0"/>
        <v>0102901</v>
      </c>
      <c r="B34" s="28" t="s">
        <v>789</v>
      </c>
      <c r="C34" s="29">
        <v>29</v>
      </c>
      <c r="D34" s="28" t="s">
        <v>782</v>
      </c>
      <c r="E34" s="25">
        <v>27</v>
      </c>
      <c r="F34" s="481"/>
      <c r="G34" s="480" t="s">
        <v>644</v>
      </c>
      <c r="H34" s="474" t="s">
        <v>642</v>
      </c>
      <c r="I34" s="475"/>
      <c r="J34" s="476"/>
      <c r="K34" s="34">
        <f>VLOOKUP($A34&amp;K$63,決統データ!$A$3:$DE$365,$E34+19,FALSE)</f>
        <v>1</v>
      </c>
      <c r="L34" s="34">
        <f>VLOOKUP($A34&amp;L$63,決統データ!$A$3:$DE$365,$E34+19,FALSE)</f>
        <v>4</v>
      </c>
      <c r="M34" s="34">
        <f>VLOOKUP($A34&amp;M$63,決統データ!$A$3:$DE$365,$E34+19,FALSE)</f>
        <v>4</v>
      </c>
      <c r="N34" s="34">
        <f>VLOOKUP($A34&amp;N$63,決統データ!$A$3:$DE$365,$E34+19,FALSE)</f>
        <v>2</v>
      </c>
      <c r="O34" s="34">
        <f>VLOOKUP($A34&amp;O$63,決統データ!$A$3:$DE$365,$E34+19,FALSE)</f>
        <v>2</v>
      </c>
      <c r="P34" s="14">
        <f t="shared" si="8"/>
        <v>13</v>
      </c>
    </row>
    <row r="35" spans="1:16">
      <c r="A35" s="27" t="str">
        <f t="shared" si="0"/>
        <v>0102901</v>
      </c>
      <c r="B35" s="28" t="s">
        <v>789</v>
      </c>
      <c r="C35" s="29">
        <v>29</v>
      </c>
      <c r="D35" s="28" t="s">
        <v>782</v>
      </c>
      <c r="E35" s="25">
        <v>28</v>
      </c>
      <c r="F35" s="481"/>
      <c r="G35" s="481"/>
      <c r="H35" s="480" t="s">
        <v>643</v>
      </c>
      <c r="I35" s="483" t="s">
        <v>645</v>
      </c>
      <c r="J35" s="474"/>
      <c r="K35" s="34">
        <f>VLOOKUP($A35&amp;K$63,決統データ!$A$3:$DE$365,$E35+19,FALSE)</f>
        <v>0</v>
      </c>
      <c r="L35" s="34">
        <f>VLOOKUP($A35&amp;L$63,決統データ!$A$3:$DE$365,$E35+19,FALSE)</f>
        <v>0</v>
      </c>
      <c r="M35" s="34">
        <f>VLOOKUP($A35&amp;M$63,決統データ!$A$3:$DE$365,$E35+19,FALSE)</f>
        <v>0</v>
      </c>
      <c r="N35" s="34">
        <f>VLOOKUP($A35&amp;N$63,決統データ!$A$3:$DE$365,$E35+19,FALSE)</f>
        <v>0</v>
      </c>
      <c r="O35" s="34">
        <f>VLOOKUP($A35&amp;O$63,決統データ!$A$3:$DE$365,$E35+19,FALSE)</f>
        <v>0</v>
      </c>
      <c r="P35" s="14">
        <f t="shared" si="8"/>
        <v>0</v>
      </c>
    </row>
    <row r="36" spans="1:16">
      <c r="A36" s="27" t="str">
        <f t="shared" si="0"/>
        <v>0102901</v>
      </c>
      <c r="B36" s="28" t="s">
        <v>789</v>
      </c>
      <c r="C36" s="29">
        <v>29</v>
      </c>
      <c r="D36" s="28" t="s">
        <v>782</v>
      </c>
      <c r="E36" s="25">
        <v>29</v>
      </c>
      <c r="F36" s="481"/>
      <c r="G36" s="481"/>
      <c r="H36" s="481"/>
      <c r="I36" s="483" t="s">
        <v>646</v>
      </c>
      <c r="J36" s="474"/>
      <c r="K36" s="34">
        <f>VLOOKUP($A36&amp;K$63,決統データ!$A$3:$DE$365,$E36+19,FALSE)</f>
        <v>0</v>
      </c>
      <c r="L36" s="34">
        <f>VLOOKUP($A36&amp;L$63,決統データ!$A$3:$DE$365,$E36+19,FALSE)</f>
        <v>4</v>
      </c>
      <c r="M36" s="34">
        <f>VLOOKUP($A36&amp;M$63,決統データ!$A$3:$DE$365,$E36+19,FALSE)</f>
        <v>2</v>
      </c>
      <c r="N36" s="34">
        <f>VLOOKUP($A36&amp;N$63,決統データ!$A$3:$DE$365,$E36+19,FALSE)</f>
        <v>1</v>
      </c>
      <c r="O36" s="34">
        <f>VLOOKUP($A36&amp;O$63,決統データ!$A$3:$DE$365,$E36+19,FALSE)</f>
        <v>0</v>
      </c>
      <c r="P36" s="14">
        <f t="shared" si="8"/>
        <v>7</v>
      </c>
    </row>
    <row r="37" spans="1:16">
      <c r="A37" s="27" t="str">
        <f t="shared" si="0"/>
        <v>0102901</v>
      </c>
      <c r="B37" s="28" t="s">
        <v>789</v>
      </c>
      <c r="C37" s="29">
        <v>29</v>
      </c>
      <c r="D37" s="28" t="s">
        <v>782</v>
      </c>
      <c r="E37" s="25">
        <v>30</v>
      </c>
      <c r="F37" s="481"/>
      <c r="G37" s="481"/>
      <c r="H37" s="482"/>
      <c r="I37" s="483" t="s">
        <v>647</v>
      </c>
      <c r="J37" s="474"/>
      <c r="K37" s="34">
        <f>VLOOKUP($A37&amp;K$63,決統データ!$A$3:$DE$365,$E37+19,FALSE)</f>
        <v>1</v>
      </c>
      <c r="L37" s="34">
        <f>VLOOKUP($A37&amp;L$63,決統データ!$A$3:$DE$365,$E37+19,FALSE)</f>
        <v>0</v>
      </c>
      <c r="M37" s="34">
        <f>VLOOKUP($A37&amp;M$63,決統データ!$A$3:$DE$365,$E37+19,FALSE)</f>
        <v>2</v>
      </c>
      <c r="N37" s="34">
        <f>VLOOKUP($A37&amp;N$63,決統データ!$A$3:$DE$365,$E37+19,FALSE)</f>
        <v>1</v>
      </c>
      <c r="O37" s="34">
        <f>VLOOKUP($A37&amp;O$63,決統データ!$A$3:$DE$365,$E37+19,FALSE)</f>
        <v>0</v>
      </c>
      <c r="P37" s="14">
        <f t="shared" si="8"/>
        <v>4</v>
      </c>
    </row>
    <row r="38" spans="1:16">
      <c r="A38" s="27" t="str">
        <f t="shared" si="0"/>
        <v>0102901</v>
      </c>
      <c r="B38" s="28" t="s">
        <v>789</v>
      </c>
      <c r="C38" s="29">
        <v>29</v>
      </c>
      <c r="D38" s="28" t="s">
        <v>782</v>
      </c>
      <c r="E38" s="25">
        <v>31</v>
      </c>
      <c r="F38" s="482"/>
      <c r="G38" s="482"/>
      <c r="H38" s="484" t="s">
        <v>648</v>
      </c>
      <c r="I38" s="485"/>
      <c r="J38" s="486"/>
      <c r="K38" s="34">
        <f>VLOOKUP($A38&amp;K$63,決統データ!$A$3:$DE$365,$E38+19,FALSE)</f>
        <v>0</v>
      </c>
      <c r="L38" s="34">
        <f>VLOOKUP($A38&amp;L$63,決統データ!$A$3:$DE$365,$E38+19,FALSE)</f>
        <v>0</v>
      </c>
      <c r="M38" s="34">
        <f>VLOOKUP($A38&amp;M$63,決統データ!$A$3:$DE$365,$E38+19,FALSE)</f>
        <v>0</v>
      </c>
      <c r="N38" s="34">
        <f>VLOOKUP($A38&amp;N$63,決統データ!$A$3:$DE$365,$E38+19,FALSE)</f>
        <v>0</v>
      </c>
      <c r="O38" s="34">
        <f>VLOOKUP($A38&amp;O$63,決統データ!$A$3:$DE$365,$E38+19,FALSE)</f>
        <v>0</v>
      </c>
      <c r="P38" s="14">
        <f t="shared" si="8"/>
        <v>0</v>
      </c>
    </row>
    <row r="39" spans="1:16">
      <c r="A39" s="27" t="str">
        <f t="shared" si="0"/>
        <v>0102901</v>
      </c>
      <c r="B39" s="28" t="s">
        <v>789</v>
      </c>
      <c r="C39" s="29">
        <v>29</v>
      </c>
      <c r="D39" s="28" t="s">
        <v>782</v>
      </c>
      <c r="E39" s="25">
        <v>32</v>
      </c>
      <c r="F39" s="474" t="s">
        <v>649</v>
      </c>
      <c r="G39" s="475"/>
      <c r="H39" s="475"/>
      <c r="I39" s="475"/>
      <c r="J39" s="476"/>
      <c r="K39" s="34">
        <f>VLOOKUP($A39&amp;K$63,決統データ!$A$3:$DE$365,$E39+19,FALSE)</f>
        <v>1</v>
      </c>
      <c r="L39" s="34">
        <f>VLOOKUP($A39&amp;L$63,決統データ!$A$3:$DE$365,$E39+19,FALSE)</f>
        <v>3</v>
      </c>
      <c r="M39" s="34">
        <f>VLOOKUP($A39&amp;M$63,決統データ!$A$3:$DE$365,$E39+19,FALSE)</f>
        <v>1</v>
      </c>
      <c r="N39" s="34">
        <f>VLOOKUP($A39&amp;N$63,決統データ!$A$3:$DE$365,$E39+19,FALSE)</f>
        <v>2</v>
      </c>
      <c r="O39" s="34">
        <f>VLOOKUP($A39&amp;O$63,決統データ!$A$3:$DE$365,$E39+19,FALSE)</f>
        <v>1</v>
      </c>
      <c r="P39" s="14">
        <f t="shared" si="8"/>
        <v>8</v>
      </c>
    </row>
    <row r="40" spans="1:16" s="4" customFormat="1">
      <c r="A40" s="27" t="str">
        <f t="shared" si="0"/>
        <v>0102901</v>
      </c>
      <c r="B40" s="28" t="s">
        <v>789</v>
      </c>
      <c r="C40" s="29">
        <v>29</v>
      </c>
      <c r="D40" s="28" t="s">
        <v>782</v>
      </c>
      <c r="E40" s="25">
        <v>33</v>
      </c>
      <c r="F40" s="477" t="s">
        <v>650</v>
      </c>
      <c r="G40" s="478"/>
      <c r="H40" s="478"/>
      <c r="I40" s="478"/>
      <c r="J40" s="479"/>
      <c r="K40" s="34">
        <f>VLOOKUP($A40&amp;K$63,決統データ!$A$3:$DE$365,$E40+19,FALSE)</f>
        <v>0</v>
      </c>
      <c r="L40" s="34">
        <f>VLOOKUP($A40&amp;L$63,決統データ!$A$3:$DE$365,$E40+19,FALSE)</f>
        <v>0</v>
      </c>
      <c r="M40" s="34">
        <f>VLOOKUP($A40&amp;M$63,決統データ!$A$3:$DE$365,$E40+19,FALSE)</f>
        <v>1000</v>
      </c>
      <c r="N40" s="34">
        <f>VLOOKUP($A40&amp;N$63,決統データ!$A$3:$DE$365,$E40+19,FALSE)</f>
        <v>0</v>
      </c>
      <c r="O40" s="34">
        <f>VLOOKUP($A40&amp;O$63,決統データ!$A$3:$DE$365,$E40+19,FALSE)</f>
        <v>0</v>
      </c>
      <c r="P40" s="19"/>
    </row>
    <row r="41" spans="1:16" s="5" customFormat="1">
      <c r="A41" s="27" t="str">
        <f t="shared" si="0"/>
        <v>0102901</v>
      </c>
      <c r="B41" s="28" t="s">
        <v>789</v>
      </c>
      <c r="C41" s="29">
        <v>29</v>
      </c>
      <c r="D41" s="28" t="s">
        <v>782</v>
      </c>
      <c r="E41" s="25">
        <v>40</v>
      </c>
      <c r="F41" s="488" t="s">
        <v>651</v>
      </c>
      <c r="G41" s="489"/>
      <c r="H41" s="489"/>
      <c r="I41" s="489"/>
      <c r="J41" s="490"/>
      <c r="K41" s="34">
        <f>VLOOKUP($A41&amp;K$63,決統データ!$A$3:$DE$365,$E41+19,FALSE)</f>
        <v>57</v>
      </c>
      <c r="L41" s="34">
        <f>VLOOKUP($A41&amp;L$63,決統データ!$A$3:$DE$365,$E41+19,FALSE)</f>
        <v>220</v>
      </c>
      <c r="M41" s="34">
        <f>VLOOKUP($A41&amp;M$63,決統データ!$A$3:$DE$365,$E41+19,FALSE)</f>
        <v>880</v>
      </c>
      <c r="N41" s="34">
        <f>VLOOKUP($A41&amp;N$63,決統データ!$A$3:$DE$365,$E41+19,FALSE)</f>
        <v>623</v>
      </c>
      <c r="O41" s="34">
        <f>VLOOKUP($A41&amp;O$63,決統データ!$A$3:$DE$365,$E41+19,FALSE)</f>
        <v>220</v>
      </c>
      <c r="P41" s="14">
        <f>SUM(K41:O41)</f>
        <v>2000</v>
      </c>
    </row>
    <row r="42" spans="1:16" ht="17.25" customHeight="1">
      <c r="A42" s="27" t="str">
        <f t="shared" si="0"/>
        <v>0102901</v>
      </c>
      <c r="B42" s="28" t="s">
        <v>789</v>
      </c>
      <c r="C42" s="29">
        <v>29</v>
      </c>
      <c r="D42" s="28" t="s">
        <v>782</v>
      </c>
      <c r="E42" s="25">
        <v>41</v>
      </c>
      <c r="F42" s="483" t="s">
        <v>652</v>
      </c>
      <c r="G42" s="483"/>
      <c r="H42" s="483"/>
      <c r="I42" s="483"/>
      <c r="J42" s="483"/>
      <c r="K42" s="34">
        <f>VLOOKUP($A42&amp;K$63,決統データ!$A$3:$DE$365,$E42+19,FALSE)</f>
        <v>511000</v>
      </c>
      <c r="L42" s="34">
        <f>VLOOKUP($A42&amp;L$63,決統データ!$A$3:$DE$365,$E42+19,FALSE)</f>
        <v>423462</v>
      </c>
      <c r="M42" s="34">
        <f>VLOOKUP($A42&amp;M$63,決統データ!$A$3:$DE$365,$E42+19,FALSE)</f>
        <v>533995</v>
      </c>
      <c r="N42" s="34">
        <f>VLOOKUP($A42&amp;N$63,決統データ!$A$3:$DE$365,$E42+19,FALSE)</f>
        <v>403690</v>
      </c>
      <c r="O42" s="34">
        <f>VLOOKUP($A42&amp;O$63,決統データ!$A$3:$DE$365,$E42+19,FALSE)</f>
        <v>349506</v>
      </c>
      <c r="P42" s="16">
        <f>SUM(K42:O42)</f>
        <v>2221653</v>
      </c>
    </row>
    <row r="43" spans="1:16" s="3" customFormat="1">
      <c r="A43" s="27" t="str">
        <f t="shared" si="0"/>
        <v>0102901</v>
      </c>
      <c r="B43" s="28" t="s">
        <v>789</v>
      </c>
      <c r="C43" s="29">
        <v>29</v>
      </c>
      <c r="D43" s="28" t="s">
        <v>782</v>
      </c>
      <c r="E43" s="25" t="s">
        <v>786</v>
      </c>
      <c r="F43" s="491" t="s">
        <v>653</v>
      </c>
      <c r="G43" s="491"/>
      <c r="H43" s="491"/>
      <c r="I43" s="491"/>
      <c r="J43" s="491"/>
      <c r="K43" s="34">
        <f>VLOOKUP($A43&amp;K$63,決統データ!$A$3:$DE$365,$E43+19,FALSE)</f>
        <v>302</v>
      </c>
      <c r="L43" s="34">
        <f>VLOOKUP($A43&amp;L$63,決統データ!$A$3:$DE$365,$E43+19,FALSE)</f>
        <v>107</v>
      </c>
      <c r="M43" s="34">
        <f>VLOOKUP($A43&amp;M$63,決統データ!$A$3:$DE$365,$E43+19,FALSE)</f>
        <v>206</v>
      </c>
      <c r="N43" s="34">
        <f>VLOOKUP($A43&amp;N$63,決統データ!$A$3:$DE$365,$E43+19,FALSE)</f>
        <v>500</v>
      </c>
      <c r="O43" s="34">
        <f>VLOOKUP($A43&amp;O$63,決統データ!$A$3:$DE$365,$E43+19,FALSE)</f>
        <v>700</v>
      </c>
      <c r="P43" s="20"/>
    </row>
    <row r="44" spans="1:16" ht="14.25" customHeight="1">
      <c r="F44" s="492" t="s">
        <v>531</v>
      </c>
      <c r="G44" s="487" t="s">
        <v>532</v>
      </c>
      <c r="H44" s="487"/>
      <c r="I44" s="487"/>
      <c r="J44" s="496"/>
      <c r="K44" s="15">
        <f>K22/K21*100</f>
        <v>78.664502887690332</v>
      </c>
      <c r="L44" s="15">
        <f t="shared" ref="L44:P44" si="9">L22/L21*100</f>
        <v>82.864957728649571</v>
      </c>
      <c r="M44" s="15">
        <f t="shared" si="9"/>
        <v>76.73571299257739</v>
      </c>
      <c r="N44" s="15">
        <f t="shared" si="9"/>
        <v>85.151143189145856</v>
      </c>
      <c r="O44" s="15">
        <f t="shared" si="9"/>
        <v>78.868714370798941</v>
      </c>
      <c r="P44" s="15">
        <f t="shared" si="9"/>
        <v>79.605924483693769</v>
      </c>
    </row>
    <row r="45" spans="1:16">
      <c r="F45" s="493"/>
      <c r="G45" s="487" t="s">
        <v>533</v>
      </c>
      <c r="H45" s="487"/>
      <c r="I45" s="487"/>
      <c r="J45" s="487"/>
      <c r="K45" s="15">
        <f>K22/K19*100</f>
        <v>48.378669275929553</v>
      </c>
      <c r="L45" s="15">
        <f t="shared" ref="L45:P45" si="10">L22/L19*100</f>
        <v>43.402043546725707</v>
      </c>
      <c r="M45" s="15">
        <f t="shared" si="10"/>
        <v>67.976612094888068</v>
      </c>
      <c r="N45" s="15">
        <f t="shared" si="10"/>
        <v>64.440783769724291</v>
      </c>
      <c r="O45" s="15">
        <f t="shared" si="10"/>
        <v>33.556720437892785</v>
      </c>
      <c r="P45" s="15">
        <f t="shared" si="10"/>
        <v>51.552817630794443</v>
      </c>
    </row>
    <row r="46" spans="1:16">
      <c r="F46" s="493"/>
      <c r="G46" s="487" t="s">
        <v>534</v>
      </c>
      <c r="H46" s="487"/>
      <c r="I46" s="487"/>
      <c r="J46" s="487"/>
      <c r="K46" s="15">
        <f>K21/K19*100</f>
        <v>61.5</v>
      </c>
      <c r="L46" s="15">
        <f t="shared" ref="L46:P46" si="11">L21/L19*100</f>
        <v>52.376836646499569</v>
      </c>
      <c r="M46" s="15">
        <f t="shared" si="11"/>
        <v>88.585365853658544</v>
      </c>
      <c r="N46" s="15">
        <f t="shared" si="11"/>
        <v>75.678119349005428</v>
      </c>
      <c r="O46" s="15">
        <f t="shared" si="11"/>
        <v>42.547568710359407</v>
      </c>
      <c r="P46" s="15">
        <f t="shared" si="11"/>
        <v>64.760026298487844</v>
      </c>
    </row>
    <row r="47" spans="1:16" ht="16.8">
      <c r="F47" s="493"/>
      <c r="G47" s="487" t="s">
        <v>544</v>
      </c>
      <c r="H47" s="487"/>
      <c r="I47" s="487"/>
      <c r="J47" s="487"/>
      <c r="K47" s="15">
        <f>K20/(K13+K14+K15)</f>
        <v>19.041438804590619</v>
      </c>
      <c r="L47" s="15">
        <f>L20/(L13+L14+L15)</f>
        <v>6.2988075191587338</v>
      </c>
      <c r="M47" s="15">
        <f t="shared" ref="M47:O47" si="12">M20/(M13+M14+M15)</f>
        <v>5.8682334210161979</v>
      </c>
      <c r="N47" s="15">
        <f t="shared" si="12"/>
        <v>4.4315525876460766</v>
      </c>
      <c r="O47" s="15">
        <f t="shared" si="12"/>
        <v>3.9888460479206831</v>
      </c>
      <c r="P47" s="15">
        <f t="shared" ref="P47" si="13">P20/P16</f>
        <v>5.8276564205313655</v>
      </c>
    </row>
    <row r="48" spans="1:16" ht="14.25" customHeight="1">
      <c r="F48" s="493"/>
      <c r="G48" s="495" t="s">
        <v>545</v>
      </c>
      <c r="H48" s="495"/>
      <c r="I48" s="495"/>
      <c r="J48" s="495"/>
      <c r="K48" s="15">
        <f>簡2!L5*1000/K25</f>
        <v>150.99956469437333</v>
      </c>
      <c r="L48" s="21">
        <f>簡2!M5*1000/L25</f>
        <v>173.06345093078141</v>
      </c>
      <c r="M48" s="21">
        <f>簡2!N5*1000/M25</f>
        <v>207.353593758719</v>
      </c>
      <c r="N48" s="21">
        <f>簡2!O5*1000/N25</f>
        <v>260.97353574681335</v>
      </c>
      <c r="O48" s="21">
        <f>簡2!P5*1000/O25</f>
        <v>233.87462535827672</v>
      </c>
      <c r="P48" s="21">
        <f>簡2!Q5*1000/簡1!P25</f>
        <v>208.21025838340191</v>
      </c>
    </row>
    <row r="49" spans="5:16" ht="16.8">
      <c r="F49" s="493"/>
      <c r="G49" s="495" t="s">
        <v>546</v>
      </c>
      <c r="H49" s="495"/>
      <c r="I49" s="495"/>
      <c r="J49" s="495"/>
      <c r="K49" s="15">
        <f>(簡2!L13-簡2!L16+簡2!L50-(簡2!L51+簡2!L52+簡2!L53))/K25*1000</f>
        <v>174.96477768988453</v>
      </c>
      <c r="L49" s="21">
        <f>(簡2!M13-簡2!M16+簡2!M50-(簡2!M51+簡2!M52+簡2!M53))/L25*1000</f>
        <v>362.60686812626255</v>
      </c>
      <c r="M49" s="21">
        <f>(簡2!N13-簡2!N16+簡2!N50-(簡2!N51+簡2!N52+簡2!N53))/M25*1000</f>
        <v>518.639077625401</v>
      </c>
      <c r="N49" s="21">
        <f>(簡2!O13-簡2!O16+簡2!O50-(簡2!O51+簡2!O52+簡2!O53))/N25*1000</f>
        <v>846.79998791389505</v>
      </c>
      <c r="O49" s="21">
        <f>(簡2!P13-簡2!P16+簡2!P50-(簡2!P51+簡2!P52+簡2!P53))/O25*1000</f>
        <v>393.87294210061208</v>
      </c>
      <c r="P49" s="21">
        <f>(簡2!Q13-簡2!Q16+簡2!Q50-簡2!Q51-簡2!Q52-簡2!Q53)*1000/簡1!P25</f>
        <v>478.87479969049804</v>
      </c>
    </row>
    <row r="50" spans="5:16" ht="16.8">
      <c r="F50" s="493"/>
      <c r="G50" s="487" t="s">
        <v>547</v>
      </c>
      <c r="H50" s="487"/>
      <c r="I50" s="487"/>
      <c r="J50" s="487"/>
      <c r="K50" s="15">
        <f>(簡2!L20+簡2!L50-(簡2!L51+簡2!L52+簡2!L53))/K25*1000</f>
        <v>51.543930763001832</v>
      </c>
      <c r="L50" s="21">
        <f>(簡2!M20+簡2!M50-(簡2!M51+簡2!M52+簡2!M53))/L25*1000</f>
        <v>113.32612377318452</v>
      </c>
      <c r="M50" s="21">
        <f>(簡2!N20+簡2!N50-(簡2!N51+簡2!N52+簡2!N53))/M25*1000</f>
        <v>325.37407030475669</v>
      </c>
      <c r="N50" s="21">
        <f>(簡2!O20+簡2!O50-(簡2!O51+簡2!O52+簡2!O53))/N25*1000</f>
        <v>495.25404560778003</v>
      </c>
      <c r="O50" s="21">
        <f>(簡2!P20+簡2!P50-(簡2!P51+簡2!P52+簡2!P53))/O25*1000</f>
        <v>256.04686937452954</v>
      </c>
      <c r="P50" s="21">
        <f>(簡2!Q20+簡2!Q50)*1000/簡1!P25</f>
        <v>270.28146920413178</v>
      </c>
    </row>
    <row r="51" spans="5:16">
      <c r="F51" s="493"/>
      <c r="G51" s="487" t="s">
        <v>535</v>
      </c>
      <c r="H51" s="487"/>
      <c r="I51" s="487"/>
      <c r="J51" s="487"/>
      <c r="K51" s="15">
        <f>K48/K49*100</f>
        <v>86.302835741037995</v>
      </c>
      <c r="L51" s="15">
        <f t="shared" ref="L51:O51" si="14">L48/L49*100</f>
        <v>47.727571136495783</v>
      </c>
      <c r="M51" s="15">
        <f t="shared" si="14"/>
        <v>39.980325953858205</v>
      </c>
      <c r="N51" s="15">
        <f t="shared" si="14"/>
        <v>30.818793041049247</v>
      </c>
      <c r="O51" s="15">
        <f t="shared" si="14"/>
        <v>59.378190365393294</v>
      </c>
      <c r="P51" s="15">
        <f t="shared" ref="P51" si="15">P48/P49*100</f>
        <v>43.479059352876881</v>
      </c>
    </row>
    <row r="52" spans="5:16">
      <c r="F52" s="493"/>
      <c r="G52" s="487" t="s">
        <v>536</v>
      </c>
      <c r="H52" s="487"/>
      <c r="I52" s="487"/>
      <c r="J52" s="487"/>
      <c r="K52" s="15">
        <f>K50/K49*100</f>
        <v>29.459604066345641</v>
      </c>
      <c r="L52" s="15">
        <f t="shared" ref="L52:O52" si="16">L50/L49*100</f>
        <v>31.253165269258904</v>
      </c>
      <c r="M52" s="15">
        <f t="shared" si="16"/>
        <v>62.736126979572795</v>
      </c>
      <c r="N52" s="15">
        <f t="shared" si="16"/>
        <v>58.485362857390456</v>
      </c>
      <c r="O52" s="15">
        <f t="shared" si="16"/>
        <v>65.007478810038236</v>
      </c>
      <c r="P52" s="15">
        <f t="shared" ref="P52" si="17">P50/P49*100</f>
        <v>56.440946439198228</v>
      </c>
    </row>
    <row r="53" spans="5:16">
      <c r="F53" s="493"/>
      <c r="G53" s="487" t="s">
        <v>654</v>
      </c>
      <c r="H53" s="487"/>
      <c r="I53" s="487"/>
      <c r="J53" s="487"/>
      <c r="K53" s="462">
        <f>K10/K34</f>
        <v>2029</v>
      </c>
      <c r="L53" s="22">
        <f t="shared" ref="L53:O53" si="18">L10/L34</f>
        <v>282.25</v>
      </c>
      <c r="M53" s="22">
        <f t="shared" si="18"/>
        <v>892.25</v>
      </c>
      <c r="N53" s="22">
        <f t="shared" si="18"/>
        <v>1116.5</v>
      </c>
      <c r="O53" s="22">
        <f t="shared" si="18"/>
        <v>912</v>
      </c>
      <c r="P53" s="22">
        <f t="shared" ref="P53" si="19">IF(P34=0,"-",P10/P34)</f>
        <v>829.53846153846155</v>
      </c>
    </row>
    <row r="54" spans="5:16" ht="16.8">
      <c r="F54" s="493"/>
      <c r="G54" s="487" t="s">
        <v>655</v>
      </c>
      <c r="H54" s="487"/>
      <c r="I54" s="487"/>
      <c r="J54" s="487"/>
      <c r="K54" s="462">
        <f>K25/K34</f>
        <v>213643</v>
      </c>
      <c r="L54" s="23">
        <f t="shared" ref="L54:O54" si="20">L25/L34</f>
        <v>36756.75</v>
      </c>
      <c r="M54" s="23">
        <f t="shared" si="20"/>
        <v>94083.25</v>
      </c>
      <c r="N54" s="23">
        <f t="shared" si="20"/>
        <v>115835.5</v>
      </c>
      <c r="O54" s="23">
        <f t="shared" si="20"/>
        <v>106935.5</v>
      </c>
      <c r="P54" s="23">
        <f t="shared" ref="P54" si="21">IF(P34=0,"-",P25/P34)</f>
        <v>90965</v>
      </c>
    </row>
    <row r="55" spans="5:16">
      <c r="F55" s="494"/>
      <c r="G55" s="487" t="s">
        <v>656</v>
      </c>
      <c r="H55" s="487"/>
      <c r="I55" s="487"/>
      <c r="J55" s="487"/>
      <c r="K55" s="15">
        <f>簡2!L4/K34</f>
        <v>32325</v>
      </c>
      <c r="L55" s="23">
        <f>簡2!M4/L34</f>
        <v>6370</v>
      </c>
      <c r="M55" s="23">
        <f>簡2!N4/M34</f>
        <v>20023.25</v>
      </c>
      <c r="N55" s="23">
        <f>簡2!O4/N34</f>
        <v>30302</v>
      </c>
      <c r="O55" s="23">
        <f>簡2!P4/O34</f>
        <v>25063.5</v>
      </c>
      <c r="P55" s="23">
        <f>簡2!Q4/簡1!P34</f>
        <v>19125.307692307691</v>
      </c>
    </row>
    <row r="56" spans="5:16">
      <c r="F56" s="1" t="s">
        <v>509</v>
      </c>
      <c r="K56" s="1"/>
      <c r="L56" s="1"/>
      <c r="M56" s="1"/>
      <c r="N56" s="1"/>
      <c r="O56" s="1"/>
      <c r="P56" s="1"/>
    </row>
    <row r="57" spans="5:16">
      <c r="F57" s="1" t="s">
        <v>510</v>
      </c>
      <c r="K57" s="1"/>
      <c r="L57" s="1"/>
      <c r="M57" s="1"/>
      <c r="N57" s="1"/>
      <c r="O57" s="1"/>
      <c r="P57" s="1"/>
    </row>
    <row r="58" spans="5:16">
      <c r="F58" s="1" t="s">
        <v>511</v>
      </c>
      <c r="K58" s="1"/>
      <c r="L58" s="1"/>
      <c r="M58" s="1"/>
      <c r="N58" s="1"/>
      <c r="O58" s="1"/>
      <c r="P58" s="1"/>
    </row>
    <row r="59" spans="5:16">
      <c r="F59" s="1" t="s">
        <v>513</v>
      </c>
      <c r="K59" s="1"/>
      <c r="L59" s="1"/>
      <c r="M59" s="1"/>
      <c r="N59" s="1"/>
      <c r="O59" s="1"/>
      <c r="P59" s="1"/>
    </row>
    <row r="60" spans="5:16">
      <c r="F60" s="1" t="s">
        <v>512</v>
      </c>
      <c r="K60" s="1"/>
      <c r="L60" s="1"/>
      <c r="M60" s="1"/>
      <c r="N60" s="1"/>
      <c r="O60" s="1"/>
      <c r="P60" s="1"/>
    </row>
    <row r="61" spans="5:16">
      <c r="K61" s="1"/>
      <c r="L61" s="1"/>
      <c r="M61" s="1"/>
      <c r="N61" s="1"/>
      <c r="O61" s="1"/>
      <c r="P61" s="1"/>
    </row>
    <row r="62" spans="5:16">
      <c r="K62" s="1"/>
      <c r="L62" s="1"/>
      <c r="M62" s="1"/>
      <c r="N62" s="1"/>
      <c r="O62" s="1"/>
      <c r="P62" s="1"/>
    </row>
    <row r="63" spans="5:16" s="2" customFormat="1" ht="13.2">
      <c r="E63" s="32"/>
      <c r="K63" s="33">
        <v>263435000</v>
      </c>
      <c r="L63" s="33">
        <v>263648000</v>
      </c>
      <c r="M63" s="33">
        <v>263656000</v>
      </c>
      <c r="N63" s="33">
        <v>263672000</v>
      </c>
      <c r="O63" s="33">
        <v>264636000</v>
      </c>
    </row>
    <row r="64" spans="5:16">
      <c r="K64" s="12"/>
      <c r="L64" s="12"/>
      <c r="M64" s="12"/>
      <c r="N64" s="12"/>
      <c r="O64" s="12"/>
      <c r="P64" s="1"/>
    </row>
    <row r="65" spans="11:16">
      <c r="K65" s="1"/>
      <c r="L65" s="1"/>
      <c r="M65" s="1"/>
      <c r="N65" s="1"/>
      <c r="O65" s="1"/>
      <c r="P65" s="1"/>
    </row>
    <row r="66" spans="11:16">
      <c r="K66" s="1"/>
      <c r="L66" s="1"/>
      <c r="M66" s="1"/>
      <c r="N66" s="1"/>
      <c r="O66" s="1"/>
      <c r="P66" s="1"/>
    </row>
    <row r="67" spans="11:16">
      <c r="K67" s="1"/>
      <c r="L67" s="1"/>
      <c r="M67" s="1"/>
      <c r="N67" s="1"/>
      <c r="O67" s="1"/>
      <c r="P67" s="1"/>
    </row>
    <row r="68" spans="11:16">
      <c r="K68" s="1"/>
      <c r="L68" s="1"/>
      <c r="M68" s="1"/>
      <c r="N68" s="1"/>
      <c r="O68" s="1"/>
      <c r="P68" s="1"/>
    </row>
    <row r="69" spans="11:16">
      <c r="K69" s="1"/>
      <c r="L69" s="1"/>
      <c r="M69" s="1"/>
      <c r="N69" s="1"/>
      <c r="O69" s="1"/>
      <c r="P69" s="1"/>
    </row>
    <row r="70" spans="11:16">
      <c r="K70" s="1"/>
      <c r="L70" s="1"/>
      <c r="M70" s="1"/>
      <c r="N70" s="1"/>
      <c r="O70" s="1"/>
      <c r="P70" s="1"/>
    </row>
    <row r="71" spans="11:16">
      <c r="K71" s="1"/>
      <c r="L71" s="1"/>
      <c r="M71" s="1"/>
      <c r="N71" s="1"/>
      <c r="O71" s="1"/>
      <c r="P71" s="1"/>
    </row>
    <row r="72" spans="11:16">
      <c r="K72" s="1"/>
      <c r="L72" s="1"/>
      <c r="M72" s="1"/>
      <c r="N72" s="1"/>
      <c r="O72" s="1"/>
      <c r="P72" s="1"/>
    </row>
    <row r="73" spans="11:16">
      <c r="K73" s="1"/>
      <c r="L73" s="1"/>
      <c r="M73" s="1"/>
      <c r="N73" s="1"/>
      <c r="O73" s="1"/>
      <c r="P73" s="1"/>
    </row>
    <row r="74" spans="11:16">
      <c r="K74" s="1"/>
      <c r="L74" s="1"/>
      <c r="M74" s="1"/>
      <c r="N74" s="1"/>
      <c r="O74" s="1"/>
      <c r="P74" s="1"/>
    </row>
    <row r="75" spans="11:16">
      <c r="K75" s="1"/>
      <c r="L75" s="1"/>
      <c r="M75" s="1"/>
      <c r="N75" s="1"/>
      <c r="O75" s="1"/>
      <c r="P75" s="1"/>
    </row>
    <row r="76" spans="11:16">
      <c r="K76" s="1"/>
      <c r="L76" s="1"/>
      <c r="M76" s="1"/>
      <c r="N76" s="1"/>
      <c r="O76" s="1"/>
      <c r="P76" s="1"/>
    </row>
    <row r="77" spans="11:16">
      <c r="K77" s="1"/>
      <c r="L77" s="1"/>
      <c r="M77" s="1"/>
      <c r="N77" s="1"/>
      <c r="O77" s="1"/>
      <c r="P77" s="1"/>
    </row>
    <row r="78" spans="11:16">
      <c r="K78" s="1"/>
      <c r="L78" s="1"/>
      <c r="M78" s="1"/>
      <c r="N78" s="1"/>
      <c r="O78" s="1"/>
      <c r="P78" s="1"/>
    </row>
    <row r="79" spans="11:16">
      <c r="K79" s="1"/>
      <c r="L79" s="1"/>
      <c r="M79" s="1"/>
      <c r="N79" s="1"/>
      <c r="O79" s="1"/>
      <c r="P79" s="1"/>
    </row>
    <row r="80" spans="11:16">
      <c r="K80" s="1"/>
      <c r="L80" s="1"/>
      <c r="M80" s="1"/>
      <c r="N80" s="1"/>
      <c r="O80" s="1"/>
      <c r="P80" s="1"/>
    </row>
    <row r="81" spans="11:16">
      <c r="K81" s="1"/>
      <c r="L81" s="1"/>
      <c r="M81" s="1"/>
      <c r="N81" s="1"/>
      <c r="O81" s="1"/>
      <c r="P81" s="1"/>
    </row>
    <row r="82" spans="11:16">
      <c r="K82" s="1"/>
      <c r="L82" s="1"/>
      <c r="M82" s="1"/>
      <c r="N82" s="1"/>
      <c r="O82" s="1"/>
      <c r="P82" s="1"/>
    </row>
    <row r="83" spans="11:16">
      <c r="K83" s="1"/>
      <c r="L83" s="1"/>
      <c r="M83" s="1"/>
      <c r="N83" s="1"/>
      <c r="O83" s="1"/>
      <c r="P83" s="1"/>
    </row>
    <row r="84" spans="11:16">
      <c r="K84" s="1"/>
      <c r="L84" s="1"/>
      <c r="M84" s="1"/>
      <c r="N84" s="1"/>
      <c r="O84" s="1"/>
      <c r="P84" s="1"/>
    </row>
    <row r="85" spans="11:16">
      <c r="K85" s="1"/>
      <c r="L85" s="1"/>
      <c r="M85" s="1"/>
      <c r="N85" s="1"/>
      <c r="O85" s="1"/>
      <c r="P85" s="1"/>
    </row>
    <row r="86" spans="11:16">
      <c r="K86" s="1"/>
      <c r="L86" s="1"/>
      <c r="M86" s="1"/>
      <c r="N86" s="1"/>
      <c r="O86" s="1"/>
      <c r="P86" s="1"/>
    </row>
    <row r="87" spans="11:16">
      <c r="K87" s="1"/>
      <c r="L87" s="1"/>
      <c r="M87" s="1"/>
      <c r="N87" s="1"/>
      <c r="O87" s="1"/>
      <c r="P87" s="1"/>
    </row>
    <row r="88" spans="11:16">
      <c r="K88" s="1"/>
      <c r="L88" s="1"/>
      <c r="M88" s="1"/>
      <c r="N88" s="1"/>
      <c r="O88" s="1"/>
      <c r="P88" s="1"/>
    </row>
    <row r="89" spans="11:16">
      <c r="K89" s="1"/>
      <c r="L89" s="1"/>
      <c r="M89" s="1"/>
      <c r="N89" s="1"/>
      <c r="O89" s="1"/>
      <c r="P89" s="1"/>
    </row>
    <row r="90" spans="11:16">
      <c r="K90" s="1"/>
      <c r="L90" s="1"/>
      <c r="M90" s="1"/>
      <c r="N90" s="1"/>
      <c r="O90" s="1"/>
      <c r="P90" s="1"/>
    </row>
    <row r="91" spans="11:16">
      <c r="K91" s="1"/>
      <c r="L91" s="1"/>
      <c r="M91" s="1"/>
      <c r="N91" s="1"/>
      <c r="O91" s="1"/>
      <c r="P91" s="1"/>
    </row>
    <row r="92" spans="11:16">
      <c r="K92" s="1"/>
      <c r="L92" s="1"/>
      <c r="M92" s="1"/>
      <c r="N92" s="1"/>
      <c r="O92" s="1"/>
      <c r="P92" s="1"/>
    </row>
    <row r="93" spans="11:16">
      <c r="K93" s="1"/>
      <c r="L93" s="1"/>
      <c r="M93" s="1"/>
      <c r="N93" s="1"/>
      <c r="O93" s="1"/>
      <c r="P93" s="1"/>
    </row>
    <row r="94" spans="11:16">
      <c r="K94" s="1"/>
      <c r="L94" s="1"/>
      <c r="M94" s="1"/>
      <c r="N94" s="1"/>
      <c r="O94" s="1"/>
      <c r="P94" s="1"/>
    </row>
    <row r="95" spans="11:16">
      <c r="K95" s="1"/>
      <c r="L95" s="1"/>
      <c r="M95" s="1"/>
      <c r="N95" s="1"/>
      <c r="O95" s="1"/>
      <c r="P95" s="1"/>
    </row>
    <row r="96" spans="11:16">
      <c r="K96" s="1"/>
      <c r="L96" s="1"/>
      <c r="M96" s="1"/>
      <c r="N96" s="1"/>
      <c r="O96" s="1"/>
      <c r="P96" s="1"/>
    </row>
    <row r="97" spans="11:16">
      <c r="K97" s="1"/>
      <c r="L97" s="1"/>
      <c r="M97" s="1"/>
      <c r="N97" s="1"/>
      <c r="O97" s="1"/>
      <c r="P97" s="1"/>
    </row>
    <row r="98" spans="11:16">
      <c r="K98" s="1"/>
      <c r="L98" s="1"/>
      <c r="M98" s="1"/>
      <c r="N98" s="1"/>
      <c r="O98" s="1"/>
      <c r="P98" s="1"/>
    </row>
    <row r="99" spans="11:16">
      <c r="K99" s="1"/>
      <c r="L99" s="1"/>
      <c r="M99" s="1"/>
      <c r="N99" s="1"/>
      <c r="O99" s="1"/>
      <c r="P99" s="1"/>
    </row>
    <row r="100" spans="11:16">
      <c r="K100" s="1"/>
      <c r="L100" s="1"/>
      <c r="M100" s="1"/>
      <c r="N100" s="1"/>
      <c r="O100" s="1"/>
      <c r="P100" s="1"/>
    </row>
    <row r="101" spans="11:16">
      <c r="K101" s="1"/>
      <c r="L101" s="1"/>
      <c r="M101" s="1"/>
      <c r="N101" s="1"/>
      <c r="O101" s="1"/>
      <c r="P101" s="1"/>
    </row>
    <row r="102" spans="11:16">
      <c r="K102" s="1"/>
      <c r="L102" s="1"/>
      <c r="M102" s="1"/>
      <c r="N102" s="1"/>
      <c r="O102" s="1"/>
      <c r="P102" s="1"/>
    </row>
    <row r="103" spans="11:16">
      <c r="K103" s="1"/>
      <c r="L103" s="1"/>
      <c r="M103" s="1"/>
      <c r="N103" s="1"/>
      <c r="O103" s="1"/>
      <c r="P103" s="1"/>
    </row>
    <row r="104" spans="11:16">
      <c r="K104" s="1"/>
      <c r="L104" s="1"/>
      <c r="M104" s="1"/>
      <c r="N104" s="1"/>
      <c r="O104" s="1"/>
      <c r="P104" s="1"/>
    </row>
    <row r="105" spans="11:16">
      <c r="K105" s="1"/>
      <c r="L105" s="1"/>
      <c r="M105" s="1"/>
      <c r="N105" s="1"/>
      <c r="O105" s="1"/>
      <c r="P105" s="1"/>
    </row>
    <row r="106" spans="11:16">
      <c r="K106" s="1"/>
      <c r="L106" s="1"/>
      <c r="M106" s="1"/>
      <c r="N106" s="1"/>
      <c r="O106" s="1"/>
      <c r="P106" s="1"/>
    </row>
    <row r="107" spans="11:16">
      <c r="K107" s="1"/>
      <c r="L107" s="1"/>
      <c r="M107" s="1"/>
      <c r="N107" s="1"/>
      <c r="O107" s="1"/>
      <c r="P107" s="1"/>
    </row>
    <row r="108" spans="11:16">
      <c r="K108" s="1"/>
      <c r="L108" s="1"/>
      <c r="M108" s="1"/>
      <c r="N108" s="1"/>
      <c r="O108" s="1"/>
      <c r="P108" s="1"/>
    </row>
    <row r="109" spans="11:16">
      <c r="K109" s="1"/>
      <c r="L109" s="1"/>
      <c r="M109" s="1"/>
      <c r="N109" s="1"/>
      <c r="O109" s="1"/>
      <c r="P109" s="1"/>
    </row>
    <row r="110" spans="11:16">
      <c r="K110" s="1"/>
      <c r="L110" s="1"/>
      <c r="M110" s="1"/>
      <c r="N110" s="1"/>
      <c r="O110" s="1"/>
      <c r="P110" s="1"/>
    </row>
    <row r="111" spans="11:16">
      <c r="K111" s="1"/>
      <c r="L111" s="1"/>
      <c r="M111" s="1"/>
      <c r="N111" s="1"/>
      <c r="O111" s="1"/>
      <c r="P111" s="1"/>
    </row>
    <row r="112" spans="11:16">
      <c r="K112" s="1"/>
      <c r="L112" s="1"/>
      <c r="M112" s="1"/>
      <c r="N112" s="1"/>
      <c r="O112" s="1"/>
      <c r="P112" s="1"/>
    </row>
    <row r="113" spans="11:16">
      <c r="K113" s="1"/>
      <c r="L113" s="1"/>
      <c r="M113" s="1"/>
      <c r="N113" s="1"/>
      <c r="O113" s="1"/>
      <c r="P113" s="1"/>
    </row>
    <row r="114" spans="11:16">
      <c r="K114" s="1"/>
      <c r="L114" s="1"/>
      <c r="M114" s="1"/>
      <c r="N114" s="1"/>
      <c r="O114" s="1"/>
      <c r="P114" s="1"/>
    </row>
    <row r="115" spans="11:16">
      <c r="K115" s="1"/>
      <c r="L115" s="1"/>
      <c r="M115" s="1"/>
      <c r="N115" s="1"/>
      <c r="O115" s="1"/>
      <c r="P115" s="1"/>
    </row>
    <row r="116" spans="11:16">
      <c r="K116" s="1"/>
      <c r="L116" s="1"/>
      <c r="M116" s="1"/>
      <c r="N116" s="1"/>
      <c r="O116" s="1"/>
      <c r="P116" s="1"/>
    </row>
    <row r="117" spans="11:16">
      <c r="K117" s="1"/>
      <c r="L117" s="1"/>
      <c r="M117" s="1"/>
      <c r="N117" s="1"/>
      <c r="O117" s="1"/>
      <c r="P117" s="1"/>
    </row>
    <row r="118" spans="11:16">
      <c r="K118" s="1"/>
      <c r="L118" s="1"/>
      <c r="M118" s="1"/>
      <c r="N118" s="1"/>
      <c r="O118" s="1"/>
      <c r="P118" s="1"/>
    </row>
    <row r="119" spans="11:16">
      <c r="K119" s="1"/>
      <c r="L119" s="1"/>
      <c r="M119" s="1"/>
      <c r="N119" s="1"/>
      <c r="O119" s="1"/>
      <c r="P119" s="1"/>
    </row>
    <row r="120" spans="11:16">
      <c r="K120" s="1"/>
      <c r="L120" s="1"/>
      <c r="M120" s="1"/>
      <c r="N120" s="1"/>
      <c r="O120" s="1"/>
      <c r="P120" s="1"/>
    </row>
    <row r="121" spans="11:16">
      <c r="K121" s="1"/>
      <c r="L121" s="1"/>
      <c r="M121" s="1"/>
      <c r="N121" s="1"/>
      <c r="O121" s="1"/>
      <c r="P121" s="1"/>
    </row>
    <row r="122" spans="11:16">
      <c r="K122" s="1"/>
      <c r="L122" s="1"/>
      <c r="M122" s="1"/>
      <c r="N122" s="1"/>
      <c r="O122" s="1"/>
      <c r="P122" s="1"/>
    </row>
    <row r="123" spans="11:16">
      <c r="K123" s="1"/>
      <c r="L123" s="1"/>
      <c r="M123" s="1"/>
      <c r="N123" s="1"/>
      <c r="O123" s="1"/>
      <c r="P123" s="1"/>
    </row>
    <row r="124" spans="11:16">
      <c r="K124" s="1"/>
      <c r="L124" s="1"/>
      <c r="M124" s="1"/>
      <c r="N124" s="1"/>
      <c r="O124" s="1"/>
      <c r="P124" s="1"/>
    </row>
    <row r="125" spans="11:16">
      <c r="K125" s="1"/>
      <c r="L125" s="1"/>
      <c r="M125" s="1"/>
      <c r="N125" s="1"/>
      <c r="O125" s="1"/>
      <c r="P125" s="1"/>
    </row>
    <row r="126" spans="11:16">
      <c r="K126" s="1"/>
      <c r="L126" s="1"/>
      <c r="M126" s="1"/>
      <c r="N126" s="1"/>
      <c r="O126" s="1"/>
      <c r="P126" s="1"/>
    </row>
    <row r="127" spans="11:16">
      <c r="K127" s="1"/>
      <c r="L127" s="1"/>
      <c r="M127" s="1"/>
      <c r="N127" s="1"/>
      <c r="O127" s="1"/>
      <c r="P127" s="1"/>
    </row>
    <row r="128" spans="11:16">
      <c r="K128" s="1"/>
      <c r="L128" s="1"/>
      <c r="M128" s="1"/>
      <c r="N128" s="1"/>
      <c r="O128" s="1"/>
      <c r="P128" s="1"/>
    </row>
    <row r="129" spans="11:16">
      <c r="K129" s="1"/>
      <c r="L129" s="1"/>
      <c r="M129" s="1"/>
      <c r="N129" s="1"/>
      <c r="O129" s="1"/>
      <c r="P129" s="1"/>
    </row>
    <row r="130" spans="11:16">
      <c r="K130" s="1"/>
      <c r="L130" s="1"/>
      <c r="M130" s="1"/>
      <c r="N130" s="1"/>
      <c r="O130" s="1"/>
      <c r="P130" s="1"/>
    </row>
    <row r="131" spans="11:16">
      <c r="K131" s="1"/>
      <c r="L131" s="1"/>
      <c r="M131" s="1"/>
      <c r="N131" s="1"/>
      <c r="O131" s="1"/>
      <c r="P131" s="1"/>
    </row>
    <row r="132" spans="11:16">
      <c r="K132" s="1"/>
      <c r="L132" s="1"/>
      <c r="M132" s="1"/>
      <c r="N132" s="1"/>
      <c r="O132" s="1"/>
      <c r="P132" s="1"/>
    </row>
    <row r="133" spans="11:16">
      <c r="K133" s="1"/>
      <c r="L133" s="1"/>
      <c r="M133" s="1"/>
      <c r="N133" s="1"/>
      <c r="O133" s="1"/>
      <c r="P133" s="1"/>
    </row>
    <row r="134" spans="11:16">
      <c r="K134" s="1"/>
      <c r="L134" s="1"/>
      <c r="M134" s="1"/>
      <c r="N134" s="1"/>
      <c r="O134" s="1"/>
      <c r="P134" s="1"/>
    </row>
    <row r="135" spans="11:16">
      <c r="K135" s="1"/>
      <c r="L135" s="1"/>
      <c r="M135" s="1"/>
      <c r="N135" s="1"/>
      <c r="O135" s="1"/>
      <c r="P135" s="1"/>
    </row>
    <row r="136" spans="11:16">
      <c r="K136" s="1"/>
      <c r="L136" s="1"/>
      <c r="M136" s="1"/>
      <c r="N136" s="1"/>
      <c r="O136" s="1"/>
      <c r="P136" s="1"/>
    </row>
    <row r="137" spans="11:16">
      <c r="K137" s="1"/>
      <c r="L137" s="1"/>
      <c r="M137" s="1"/>
      <c r="N137" s="1"/>
      <c r="O137" s="1"/>
      <c r="P137" s="1"/>
    </row>
    <row r="138" spans="11:16">
      <c r="K138" s="1"/>
      <c r="L138" s="1"/>
      <c r="M138" s="1"/>
      <c r="N138" s="1"/>
      <c r="O138" s="1"/>
      <c r="P138" s="1"/>
    </row>
    <row r="139" spans="11:16">
      <c r="K139" s="1"/>
      <c r="L139" s="1"/>
      <c r="M139" s="1"/>
      <c r="N139" s="1"/>
      <c r="O139" s="1"/>
      <c r="P139" s="1"/>
    </row>
    <row r="140" spans="11:16">
      <c r="K140" s="1"/>
      <c r="L140" s="1"/>
      <c r="M140" s="1"/>
      <c r="N140" s="1"/>
      <c r="O140" s="1"/>
      <c r="P140" s="1"/>
    </row>
    <row r="141" spans="11:16">
      <c r="K141" s="1"/>
      <c r="L141" s="1"/>
      <c r="M141" s="1"/>
      <c r="N141" s="1"/>
      <c r="O141" s="1"/>
      <c r="P141" s="1"/>
    </row>
    <row r="142" spans="11:16">
      <c r="K142" s="1"/>
      <c r="L142" s="1"/>
      <c r="M142" s="1"/>
      <c r="N142" s="1"/>
      <c r="O142" s="1"/>
      <c r="P142" s="1"/>
    </row>
    <row r="143" spans="11:16">
      <c r="K143" s="1"/>
      <c r="L143" s="1"/>
      <c r="M143" s="1"/>
      <c r="N143" s="1"/>
      <c r="O143" s="1"/>
      <c r="P143" s="1"/>
    </row>
    <row r="144" spans="11:16">
      <c r="K144" s="1"/>
      <c r="L144" s="1"/>
      <c r="M144" s="1"/>
      <c r="N144" s="1"/>
      <c r="O144" s="1"/>
      <c r="P144" s="1"/>
    </row>
    <row r="145" spans="11:16">
      <c r="K145" s="1"/>
      <c r="L145" s="1"/>
      <c r="M145" s="1"/>
      <c r="N145" s="1"/>
      <c r="O145" s="1"/>
      <c r="P145" s="1"/>
    </row>
    <row r="146" spans="11:16">
      <c r="K146" s="1"/>
      <c r="L146" s="1"/>
      <c r="M146" s="1"/>
      <c r="N146" s="1"/>
      <c r="O146" s="1"/>
      <c r="P146" s="1"/>
    </row>
    <row r="147" spans="11:16">
      <c r="K147" s="1"/>
      <c r="L147" s="1"/>
      <c r="M147" s="1"/>
      <c r="N147" s="1"/>
      <c r="O147" s="1"/>
      <c r="P147" s="1"/>
    </row>
    <row r="148" spans="11:16">
      <c r="K148" s="1"/>
      <c r="L148" s="1"/>
      <c r="M148" s="1"/>
      <c r="N148" s="1"/>
      <c r="O148" s="1"/>
      <c r="P148" s="1"/>
    </row>
    <row r="149" spans="11:16">
      <c r="K149" s="1"/>
      <c r="L149" s="1"/>
      <c r="M149" s="1"/>
      <c r="N149" s="1"/>
      <c r="O149" s="1"/>
      <c r="P149" s="1"/>
    </row>
    <row r="150" spans="11:16">
      <c r="K150" s="1"/>
      <c r="L150" s="1"/>
      <c r="M150" s="1"/>
      <c r="N150" s="1"/>
      <c r="O150" s="1"/>
      <c r="P150" s="1"/>
    </row>
    <row r="151" spans="11:16">
      <c r="K151" s="1"/>
      <c r="L151" s="1"/>
      <c r="M151" s="1"/>
      <c r="N151" s="1"/>
      <c r="O151" s="1"/>
      <c r="P151" s="1"/>
    </row>
    <row r="152" spans="11:16">
      <c r="K152" s="1"/>
      <c r="L152" s="1"/>
      <c r="M152" s="1"/>
      <c r="N152" s="1"/>
      <c r="O152" s="1"/>
      <c r="P152" s="1"/>
    </row>
    <row r="153" spans="11:16">
      <c r="K153" s="1"/>
      <c r="L153" s="1"/>
      <c r="M153" s="1"/>
      <c r="N153" s="1"/>
      <c r="O153" s="1"/>
      <c r="P153" s="1"/>
    </row>
    <row r="154" spans="11:16">
      <c r="K154" s="1"/>
      <c r="L154" s="1"/>
      <c r="M154" s="1"/>
      <c r="N154" s="1"/>
      <c r="O154" s="1"/>
      <c r="P154" s="1"/>
    </row>
    <row r="155" spans="11:16">
      <c r="K155" s="1"/>
      <c r="L155" s="1"/>
      <c r="M155" s="1"/>
      <c r="N155" s="1"/>
      <c r="O155" s="1"/>
      <c r="P155" s="1"/>
    </row>
    <row r="156" spans="11:16">
      <c r="K156" s="1"/>
      <c r="L156" s="1"/>
      <c r="M156" s="1"/>
      <c r="N156" s="1"/>
      <c r="O156" s="1"/>
      <c r="P156" s="1"/>
    </row>
    <row r="157" spans="11:16">
      <c r="K157" s="1"/>
      <c r="L157" s="1"/>
      <c r="M157" s="1"/>
      <c r="N157" s="1"/>
      <c r="O157" s="1"/>
      <c r="P157" s="1"/>
    </row>
    <row r="158" spans="11:16">
      <c r="K158" s="1"/>
      <c r="L158" s="1"/>
      <c r="M158" s="1"/>
      <c r="N158" s="1"/>
      <c r="O158" s="1"/>
      <c r="P158" s="1"/>
    </row>
    <row r="159" spans="11:16">
      <c r="K159" s="1"/>
      <c r="L159" s="1"/>
      <c r="M159" s="1"/>
      <c r="N159" s="1"/>
      <c r="O159" s="1"/>
      <c r="P159" s="1"/>
    </row>
    <row r="160" spans="11:16">
      <c r="K160" s="1"/>
      <c r="L160" s="1"/>
      <c r="M160" s="1"/>
      <c r="N160" s="1"/>
      <c r="O160" s="1"/>
      <c r="P160" s="1"/>
    </row>
    <row r="161" spans="11:16">
      <c r="K161" s="1"/>
      <c r="L161" s="1"/>
      <c r="M161" s="1"/>
      <c r="N161" s="1"/>
      <c r="O161" s="1"/>
      <c r="P161" s="1"/>
    </row>
    <row r="162" spans="11:16">
      <c r="K162" s="1"/>
      <c r="L162" s="1"/>
      <c r="M162" s="1"/>
      <c r="N162" s="1"/>
      <c r="O162" s="1"/>
      <c r="P162" s="1"/>
    </row>
    <row r="163" spans="11:16">
      <c r="K163" s="1"/>
      <c r="L163" s="1"/>
      <c r="M163" s="1"/>
      <c r="N163" s="1"/>
      <c r="O163" s="1"/>
      <c r="P163" s="1"/>
    </row>
    <row r="164" spans="11:16">
      <c r="K164" s="1"/>
      <c r="L164" s="1"/>
      <c r="M164" s="1"/>
      <c r="N164" s="1"/>
      <c r="O164" s="1"/>
      <c r="P164" s="1"/>
    </row>
    <row r="165" spans="11:16">
      <c r="K165" s="1"/>
      <c r="L165" s="1"/>
      <c r="M165" s="1"/>
      <c r="N165" s="1"/>
      <c r="O165" s="1"/>
      <c r="P165" s="1"/>
    </row>
    <row r="166" spans="11:16">
      <c r="K166" s="1"/>
      <c r="L166" s="1"/>
      <c r="M166" s="1"/>
      <c r="N166" s="1"/>
      <c r="O166" s="1"/>
      <c r="P166" s="1"/>
    </row>
    <row r="167" spans="11:16">
      <c r="K167" s="1"/>
      <c r="L167" s="1"/>
      <c r="M167" s="1"/>
      <c r="N167" s="1"/>
      <c r="O167" s="1"/>
      <c r="P167" s="1"/>
    </row>
    <row r="168" spans="11:16">
      <c r="K168" s="1"/>
      <c r="L168" s="1"/>
      <c r="M168" s="1"/>
      <c r="N168" s="1"/>
      <c r="O168" s="1"/>
      <c r="P168" s="1"/>
    </row>
    <row r="169" spans="11:16">
      <c r="K169" s="1"/>
      <c r="L169" s="1"/>
      <c r="M169" s="1"/>
      <c r="N169" s="1"/>
      <c r="O169" s="1"/>
      <c r="P169" s="1"/>
    </row>
    <row r="170" spans="11:16">
      <c r="K170" s="1"/>
      <c r="L170" s="1"/>
      <c r="M170" s="1"/>
      <c r="N170" s="1"/>
      <c r="O170" s="1"/>
      <c r="P170" s="1"/>
    </row>
    <row r="171" spans="11:16">
      <c r="K171" s="1"/>
      <c r="L171" s="1"/>
      <c r="M171" s="1"/>
      <c r="N171" s="1"/>
      <c r="O171" s="1"/>
      <c r="P171" s="1"/>
    </row>
    <row r="172" spans="11:16">
      <c r="K172" s="1"/>
      <c r="L172" s="1"/>
      <c r="M172" s="1"/>
      <c r="N172" s="1"/>
      <c r="O172" s="1"/>
      <c r="P172" s="1"/>
    </row>
    <row r="173" spans="11:16">
      <c r="K173" s="1"/>
      <c r="L173" s="1"/>
      <c r="M173" s="1"/>
      <c r="N173" s="1"/>
      <c r="O173" s="1"/>
      <c r="P173" s="1"/>
    </row>
    <row r="174" spans="11:16">
      <c r="K174" s="1"/>
      <c r="L174" s="1"/>
      <c r="M174" s="1"/>
      <c r="N174" s="1"/>
      <c r="O174" s="1"/>
      <c r="P174" s="1"/>
    </row>
    <row r="175" spans="11:16">
      <c r="K175" s="1"/>
      <c r="L175" s="1"/>
      <c r="M175" s="1"/>
      <c r="N175" s="1"/>
      <c r="O175" s="1"/>
      <c r="P175" s="1"/>
    </row>
    <row r="176" spans="11:16">
      <c r="K176" s="1"/>
      <c r="L176" s="1"/>
      <c r="M176" s="1"/>
      <c r="N176" s="1"/>
      <c r="O176" s="1"/>
      <c r="P176" s="1"/>
    </row>
    <row r="177" spans="11:16">
      <c r="K177" s="1"/>
      <c r="L177" s="1"/>
      <c r="M177" s="1"/>
      <c r="N177" s="1"/>
      <c r="O177" s="1"/>
      <c r="P177" s="1"/>
    </row>
    <row r="178" spans="11:16">
      <c r="K178" s="1"/>
      <c r="L178" s="1"/>
      <c r="M178" s="1"/>
      <c r="N178" s="1"/>
      <c r="O178" s="1"/>
      <c r="P178" s="1"/>
    </row>
    <row r="179" spans="11:16">
      <c r="K179" s="1"/>
      <c r="L179" s="1"/>
      <c r="M179" s="1"/>
      <c r="N179" s="1"/>
      <c r="O179" s="1"/>
      <c r="P179" s="1"/>
    </row>
    <row r="180" spans="11:16">
      <c r="K180" s="1"/>
      <c r="L180" s="1"/>
      <c r="M180" s="1"/>
      <c r="N180" s="1"/>
      <c r="O180" s="1"/>
      <c r="P180" s="1"/>
    </row>
    <row r="181" spans="11:16">
      <c r="K181" s="1"/>
      <c r="L181" s="1"/>
      <c r="M181" s="1"/>
      <c r="N181" s="1"/>
      <c r="O181" s="1"/>
      <c r="P181" s="1"/>
    </row>
    <row r="182" spans="11:16">
      <c r="K182" s="1"/>
      <c r="L182" s="1"/>
      <c r="M182" s="1"/>
      <c r="N182" s="1"/>
      <c r="O182" s="1"/>
      <c r="P182" s="1"/>
    </row>
    <row r="183" spans="11:16">
      <c r="K183" s="1"/>
      <c r="L183" s="1"/>
      <c r="M183" s="1"/>
      <c r="N183" s="1"/>
      <c r="O183" s="1"/>
      <c r="P183" s="1"/>
    </row>
    <row r="184" spans="11:16">
      <c r="K184" s="1"/>
      <c r="L184" s="1"/>
      <c r="M184" s="1"/>
      <c r="N184" s="1"/>
      <c r="O184" s="1"/>
      <c r="P184" s="1"/>
    </row>
    <row r="185" spans="11:16">
      <c r="K185" s="1"/>
      <c r="L185" s="1"/>
      <c r="M185" s="1"/>
      <c r="N185" s="1"/>
      <c r="O185" s="1"/>
      <c r="P185" s="1"/>
    </row>
    <row r="186" spans="11:16">
      <c r="K186" s="1"/>
      <c r="L186" s="1"/>
      <c r="M186" s="1"/>
      <c r="N186" s="1"/>
      <c r="O186" s="1"/>
      <c r="P186" s="1"/>
    </row>
    <row r="187" spans="11:16">
      <c r="K187" s="1"/>
      <c r="L187" s="1"/>
      <c r="M187" s="1"/>
      <c r="N187" s="1"/>
      <c r="O187" s="1"/>
      <c r="P187" s="1"/>
    </row>
    <row r="188" spans="11:16">
      <c r="K188" s="1"/>
      <c r="L188" s="1"/>
      <c r="M188" s="1"/>
      <c r="N188" s="1"/>
      <c r="O188" s="1"/>
      <c r="P188" s="1"/>
    </row>
    <row r="189" spans="11:16">
      <c r="K189" s="1"/>
      <c r="L189" s="1"/>
      <c r="M189" s="1"/>
      <c r="N189" s="1"/>
      <c r="O189" s="1"/>
      <c r="P189" s="1"/>
    </row>
    <row r="190" spans="11:16">
      <c r="K190" s="1"/>
      <c r="L190" s="1"/>
      <c r="M190" s="1"/>
      <c r="N190" s="1"/>
      <c r="O190" s="1"/>
      <c r="P190" s="1"/>
    </row>
    <row r="191" spans="11:16">
      <c r="K191" s="1"/>
      <c r="L191" s="1"/>
      <c r="M191" s="1"/>
      <c r="N191" s="1"/>
      <c r="O191" s="1"/>
      <c r="P191" s="1"/>
    </row>
    <row r="192" spans="11:16">
      <c r="K192" s="1"/>
      <c r="L192" s="1"/>
      <c r="M192" s="1"/>
      <c r="N192" s="1"/>
      <c r="O192" s="1"/>
      <c r="P192" s="1"/>
    </row>
    <row r="193" spans="11:16">
      <c r="K193" s="1"/>
      <c r="L193" s="1"/>
      <c r="M193" s="1"/>
      <c r="N193" s="1"/>
      <c r="O193" s="1"/>
      <c r="P193" s="1"/>
    </row>
    <row r="194" spans="11:16">
      <c r="K194" s="1"/>
      <c r="L194" s="1"/>
      <c r="M194" s="1"/>
      <c r="N194" s="1"/>
      <c r="O194" s="1"/>
      <c r="P194" s="1"/>
    </row>
    <row r="195" spans="11:16">
      <c r="K195" s="1"/>
      <c r="L195" s="1"/>
      <c r="M195" s="1"/>
      <c r="N195" s="1"/>
      <c r="O195" s="1"/>
      <c r="P195" s="1"/>
    </row>
    <row r="196" spans="11:16">
      <c r="K196" s="1"/>
      <c r="L196" s="1"/>
      <c r="M196" s="1"/>
      <c r="N196" s="1"/>
      <c r="O196" s="1"/>
      <c r="P196" s="1"/>
    </row>
    <row r="197" spans="11:16">
      <c r="K197" s="1"/>
      <c r="L197" s="1"/>
      <c r="M197" s="1"/>
      <c r="N197" s="1"/>
      <c r="O197" s="1"/>
      <c r="P197" s="1"/>
    </row>
    <row r="198" spans="11:16">
      <c r="K198" s="1"/>
      <c r="L198" s="1"/>
      <c r="M198" s="1"/>
      <c r="N198" s="1"/>
      <c r="O198" s="1"/>
      <c r="P198" s="1"/>
    </row>
    <row r="199" spans="11:16">
      <c r="K199" s="1"/>
      <c r="L199" s="1"/>
      <c r="M199" s="1"/>
      <c r="N199" s="1"/>
      <c r="O199" s="1"/>
      <c r="P199" s="1"/>
    </row>
    <row r="200" spans="11:16">
      <c r="K200" s="1"/>
      <c r="L200" s="1"/>
      <c r="M200" s="1"/>
      <c r="N200" s="1"/>
      <c r="O200" s="1"/>
      <c r="P200" s="1"/>
    </row>
    <row r="201" spans="11:16">
      <c r="K201" s="1"/>
      <c r="L201" s="1"/>
      <c r="M201" s="1"/>
      <c r="N201" s="1"/>
      <c r="O201" s="1"/>
      <c r="P201" s="1"/>
    </row>
    <row r="202" spans="11:16">
      <c r="K202" s="1"/>
      <c r="L202" s="1"/>
      <c r="M202" s="1"/>
      <c r="N202" s="1"/>
      <c r="O202" s="1"/>
      <c r="P202" s="1"/>
    </row>
    <row r="203" spans="11:16">
      <c r="K203" s="1"/>
      <c r="L203" s="1"/>
      <c r="M203" s="1"/>
      <c r="N203" s="1"/>
      <c r="O203" s="1"/>
      <c r="P203" s="1"/>
    </row>
    <row r="204" spans="11:16">
      <c r="K204" s="1"/>
      <c r="L204" s="1"/>
      <c r="M204" s="1"/>
      <c r="N204" s="1"/>
      <c r="O204" s="1"/>
      <c r="P204" s="1"/>
    </row>
    <row r="205" spans="11:16">
      <c r="K205" s="1"/>
      <c r="L205" s="1"/>
      <c r="M205" s="1"/>
      <c r="N205" s="1"/>
      <c r="O205" s="1"/>
      <c r="P205" s="1"/>
    </row>
    <row r="206" spans="11:16">
      <c r="K206" s="1"/>
      <c r="L206" s="1"/>
      <c r="M206" s="1"/>
      <c r="N206" s="1"/>
      <c r="O206" s="1"/>
      <c r="P206" s="1"/>
    </row>
    <row r="207" spans="11:16">
      <c r="K207" s="1"/>
      <c r="L207" s="1"/>
      <c r="M207" s="1"/>
      <c r="N207" s="1"/>
      <c r="O207" s="1"/>
      <c r="P207" s="1"/>
    </row>
    <row r="208" spans="11:16">
      <c r="K208" s="1"/>
      <c r="L208" s="1"/>
      <c r="M208" s="1"/>
      <c r="N208" s="1"/>
      <c r="O208" s="1"/>
      <c r="P208" s="1"/>
    </row>
    <row r="209" spans="11:16">
      <c r="K209" s="1"/>
      <c r="L209" s="1"/>
      <c r="M209" s="1"/>
      <c r="N209" s="1"/>
      <c r="O209" s="1"/>
      <c r="P209" s="1"/>
    </row>
    <row r="210" spans="11:16">
      <c r="K210" s="1"/>
      <c r="L210" s="1"/>
      <c r="M210" s="1"/>
      <c r="N210" s="1"/>
      <c r="O210" s="1"/>
      <c r="P210" s="1"/>
    </row>
    <row r="211" spans="11:16">
      <c r="K211" s="1"/>
      <c r="L211" s="1"/>
      <c r="M211" s="1"/>
      <c r="N211" s="1"/>
      <c r="O211" s="1"/>
      <c r="P211" s="1"/>
    </row>
    <row r="212" spans="11:16">
      <c r="K212" s="1"/>
      <c r="L212" s="1"/>
      <c r="M212" s="1"/>
      <c r="N212" s="1"/>
      <c r="O212" s="1"/>
      <c r="P212" s="1"/>
    </row>
    <row r="213" spans="11:16">
      <c r="K213" s="1"/>
      <c r="L213" s="1"/>
      <c r="M213" s="1"/>
      <c r="N213" s="1"/>
      <c r="O213" s="1"/>
      <c r="P213" s="1"/>
    </row>
    <row r="214" spans="11:16">
      <c r="K214" s="1"/>
      <c r="L214" s="1"/>
      <c r="M214" s="1"/>
      <c r="N214" s="1"/>
      <c r="O214" s="1"/>
      <c r="P214" s="1"/>
    </row>
    <row r="215" spans="11:16">
      <c r="K215" s="1"/>
      <c r="L215" s="1"/>
      <c r="M215" s="1"/>
      <c r="N215" s="1"/>
      <c r="O215" s="1"/>
      <c r="P215" s="1"/>
    </row>
    <row r="216" spans="11:16">
      <c r="K216" s="1"/>
      <c r="L216" s="1"/>
      <c r="M216" s="1"/>
      <c r="N216" s="1"/>
      <c r="O216" s="1"/>
      <c r="P216" s="1"/>
    </row>
    <row r="217" spans="11:16">
      <c r="K217" s="1"/>
      <c r="L217" s="1"/>
      <c r="M217" s="1"/>
      <c r="N217" s="1"/>
      <c r="O217" s="1"/>
      <c r="P217" s="1"/>
    </row>
    <row r="218" spans="11:16">
      <c r="K218" s="1"/>
      <c r="L218" s="1"/>
      <c r="M218" s="1"/>
      <c r="N218" s="1"/>
      <c r="O218" s="1"/>
      <c r="P218" s="1"/>
    </row>
    <row r="219" spans="11:16">
      <c r="K219" s="1"/>
      <c r="L219" s="1"/>
      <c r="M219" s="1"/>
      <c r="N219" s="1"/>
      <c r="O219" s="1"/>
      <c r="P219" s="1"/>
    </row>
    <row r="220" spans="11:16">
      <c r="K220" s="1"/>
      <c r="L220" s="1"/>
      <c r="M220" s="1"/>
      <c r="N220" s="1"/>
      <c r="O220" s="1"/>
      <c r="P220" s="1"/>
    </row>
    <row r="221" spans="11:16">
      <c r="K221" s="1"/>
      <c r="L221" s="1"/>
      <c r="M221" s="1"/>
      <c r="N221" s="1"/>
      <c r="O221" s="1"/>
      <c r="P221" s="1"/>
    </row>
    <row r="222" spans="11:16">
      <c r="K222" s="1"/>
      <c r="L222" s="1"/>
      <c r="M222" s="1"/>
      <c r="N222" s="1"/>
      <c r="O222" s="1"/>
      <c r="P222" s="1"/>
    </row>
    <row r="223" spans="11:16">
      <c r="K223" s="1"/>
      <c r="L223" s="1"/>
      <c r="M223" s="1"/>
      <c r="N223" s="1"/>
      <c r="O223" s="1"/>
      <c r="P223" s="1"/>
    </row>
    <row r="224" spans="11:16">
      <c r="K224" s="1"/>
      <c r="L224" s="1"/>
      <c r="M224" s="1"/>
      <c r="N224" s="1"/>
      <c r="O224" s="1"/>
      <c r="P224" s="1"/>
    </row>
    <row r="225" spans="11:16">
      <c r="K225" s="1"/>
      <c r="L225" s="1"/>
      <c r="M225" s="1"/>
      <c r="N225" s="1"/>
      <c r="O225" s="1"/>
      <c r="P225" s="1"/>
    </row>
    <row r="226" spans="11:16">
      <c r="K226" s="1"/>
      <c r="L226" s="1"/>
      <c r="M226" s="1"/>
      <c r="N226" s="1"/>
      <c r="O226" s="1"/>
      <c r="P226" s="1"/>
    </row>
    <row r="227" spans="11:16">
      <c r="K227" s="1"/>
      <c r="L227" s="1"/>
      <c r="M227" s="1"/>
      <c r="N227" s="1"/>
      <c r="O227" s="1"/>
      <c r="P227" s="1"/>
    </row>
    <row r="228" spans="11:16">
      <c r="K228" s="1"/>
      <c r="L228" s="1"/>
      <c r="M228" s="1"/>
      <c r="N228" s="1"/>
      <c r="O228" s="1"/>
      <c r="P228" s="1"/>
    </row>
    <row r="229" spans="11:16">
      <c r="K229" s="1"/>
      <c r="L229" s="1"/>
      <c r="M229" s="1"/>
      <c r="N229" s="1"/>
      <c r="O229" s="1"/>
      <c r="P229" s="1"/>
    </row>
    <row r="230" spans="11:16">
      <c r="K230" s="1"/>
      <c r="L230" s="1"/>
      <c r="M230" s="1"/>
      <c r="N230" s="1"/>
      <c r="O230" s="1"/>
      <c r="P230" s="1"/>
    </row>
    <row r="231" spans="11:16">
      <c r="K231" s="1"/>
      <c r="L231" s="1"/>
      <c r="M231" s="1"/>
      <c r="N231" s="1"/>
      <c r="O231" s="1"/>
      <c r="P231" s="1"/>
    </row>
    <row r="232" spans="11:16">
      <c r="K232" s="1"/>
      <c r="L232" s="1"/>
      <c r="M232" s="1"/>
      <c r="N232" s="1"/>
      <c r="O232" s="1"/>
      <c r="P232" s="1"/>
    </row>
    <row r="233" spans="11:16">
      <c r="K233" s="1"/>
      <c r="L233" s="1"/>
      <c r="M233" s="1"/>
      <c r="N233" s="1"/>
      <c r="O233" s="1"/>
      <c r="P233" s="1"/>
    </row>
    <row r="234" spans="11:16">
      <c r="K234" s="1"/>
      <c r="L234" s="1"/>
      <c r="M234" s="1"/>
      <c r="N234" s="1"/>
      <c r="O234" s="1"/>
      <c r="P234" s="1"/>
    </row>
    <row r="235" spans="11:16">
      <c r="K235" s="1"/>
      <c r="L235" s="1"/>
      <c r="M235" s="1"/>
      <c r="N235" s="1"/>
      <c r="O235" s="1"/>
      <c r="P235" s="1"/>
    </row>
    <row r="236" spans="11:16">
      <c r="K236" s="1"/>
      <c r="L236" s="1"/>
      <c r="M236" s="1"/>
      <c r="N236" s="1"/>
      <c r="O236" s="1"/>
      <c r="P236" s="1"/>
    </row>
    <row r="237" spans="11:16">
      <c r="K237" s="1"/>
      <c r="L237" s="1"/>
      <c r="M237" s="1"/>
      <c r="N237" s="1"/>
      <c r="O237" s="1"/>
      <c r="P237" s="1"/>
    </row>
    <row r="238" spans="11:16">
      <c r="K238" s="1"/>
      <c r="L238" s="1"/>
      <c r="M238" s="1"/>
      <c r="N238" s="1"/>
      <c r="O238" s="1"/>
      <c r="P238" s="1"/>
    </row>
    <row r="239" spans="11:16">
      <c r="K239" s="1"/>
      <c r="L239" s="1"/>
      <c r="M239" s="1"/>
      <c r="N239" s="1"/>
      <c r="O239" s="1"/>
      <c r="P239" s="1"/>
    </row>
    <row r="240" spans="11:16">
      <c r="K240" s="1"/>
      <c r="L240" s="1"/>
      <c r="M240" s="1"/>
      <c r="N240" s="1"/>
      <c r="O240" s="1"/>
      <c r="P240" s="1"/>
    </row>
    <row r="241" spans="11:16">
      <c r="K241" s="1"/>
      <c r="L241" s="1"/>
      <c r="M241" s="1"/>
      <c r="N241" s="1"/>
      <c r="O241" s="1"/>
      <c r="P241" s="1"/>
    </row>
    <row r="242" spans="11:16">
      <c r="K242" s="1"/>
      <c r="L242" s="1"/>
      <c r="M242" s="1"/>
      <c r="N242" s="1"/>
      <c r="O242" s="1"/>
      <c r="P242" s="1"/>
    </row>
    <row r="243" spans="11:16">
      <c r="K243" s="1"/>
      <c r="L243" s="1"/>
      <c r="M243" s="1"/>
      <c r="N243" s="1"/>
      <c r="O243" s="1"/>
      <c r="P243" s="1"/>
    </row>
    <row r="244" spans="11:16">
      <c r="K244" s="1"/>
      <c r="L244" s="1"/>
      <c r="M244" s="1"/>
      <c r="N244" s="1"/>
      <c r="O244" s="1"/>
      <c r="P244" s="1"/>
    </row>
    <row r="245" spans="11:16">
      <c r="K245" s="1"/>
      <c r="L245" s="1"/>
      <c r="M245" s="1"/>
      <c r="N245" s="1"/>
      <c r="O245" s="1"/>
      <c r="P245" s="1"/>
    </row>
    <row r="246" spans="11:16">
      <c r="K246" s="1"/>
      <c r="L246" s="1"/>
      <c r="M246" s="1"/>
      <c r="N246" s="1"/>
      <c r="O246" s="1"/>
      <c r="P246" s="1"/>
    </row>
    <row r="247" spans="11:16">
      <c r="K247" s="1"/>
      <c r="L247" s="1"/>
      <c r="M247" s="1"/>
      <c r="N247" s="1"/>
      <c r="O247" s="1"/>
      <c r="P247" s="1"/>
    </row>
    <row r="248" spans="11:16">
      <c r="K248" s="1"/>
      <c r="L248" s="1"/>
      <c r="M248" s="1"/>
      <c r="N248" s="1"/>
      <c r="O248" s="1"/>
      <c r="P248" s="1"/>
    </row>
    <row r="249" spans="11:16">
      <c r="K249" s="1"/>
      <c r="L249" s="1"/>
      <c r="M249" s="1"/>
      <c r="N249" s="1"/>
      <c r="O249" s="1"/>
      <c r="P249" s="1"/>
    </row>
    <row r="250" spans="11:16">
      <c r="K250" s="1"/>
      <c r="L250" s="1"/>
      <c r="M250" s="1"/>
      <c r="N250" s="1"/>
      <c r="O250" s="1"/>
      <c r="P250" s="1"/>
    </row>
    <row r="251" spans="11:16">
      <c r="K251" s="1"/>
      <c r="L251" s="1"/>
      <c r="M251" s="1"/>
      <c r="N251" s="1"/>
      <c r="O251" s="1"/>
      <c r="P251" s="1"/>
    </row>
    <row r="252" spans="11:16">
      <c r="K252" s="1"/>
      <c r="L252" s="1"/>
      <c r="M252" s="1"/>
      <c r="N252" s="1"/>
      <c r="O252" s="1"/>
      <c r="P252" s="1"/>
    </row>
    <row r="253" spans="11:16">
      <c r="K253" s="1"/>
      <c r="L253" s="1"/>
      <c r="M253" s="1"/>
      <c r="N253" s="1"/>
      <c r="O253" s="1"/>
      <c r="P253" s="1"/>
    </row>
    <row r="254" spans="11:16">
      <c r="K254" s="1"/>
      <c r="L254" s="1"/>
      <c r="M254" s="1"/>
      <c r="N254" s="1"/>
      <c r="O254" s="1"/>
      <c r="P254" s="1"/>
    </row>
    <row r="255" spans="11:16">
      <c r="K255" s="1"/>
      <c r="L255" s="1"/>
      <c r="M255" s="1"/>
      <c r="N255" s="1"/>
      <c r="O255" s="1"/>
      <c r="P255" s="1"/>
    </row>
    <row r="256" spans="11:16">
      <c r="K256" s="1"/>
      <c r="L256" s="1"/>
      <c r="M256" s="1"/>
      <c r="N256" s="1"/>
      <c r="O256" s="1"/>
      <c r="P256" s="1"/>
    </row>
    <row r="257" spans="11:16">
      <c r="K257" s="1"/>
      <c r="L257" s="1"/>
      <c r="M257" s="1"/>
      <c r="N257" s="1"/>
      <c r="O257" s="1"/>
      <c r="P257" s="1"/>
    </row>
    <row r="258" spans="11:16">
      <c r="K258" s="1"/>
      <c r="L258" s="1"/>
      <c r="M258" s="1"/>
      <c r="N258" s="1"/>
      <c r="O258" s="1"/>
      <c r="P258" s="1"/>
    </row>
    <row r="259" spans="11:16">
      <c r="K259" s="1"/>
      <c r="L259" s="1"/>
      <c r="M259" s="1"/>
      <c r="N259" s="1"/>
      <c r="O259" s="1"/>
      <c r="P259" s="1"/>
    </row>
    <row r="260" spans="11:16">
      <c r="K260" s="1"/>
      <c r="L260" s="1"/>
      <c r="M260" s="1"/>
      <c r="N260" s="1"/>
      <c r="O260" s="1"/>
      <c r="P260" s="1"/>
    </row>
    <row r="261" spans="11:16">
      <c r="K261" s="1"/>
      <c r="L261" s="1"/>
      <c r="M261" s="1"/>
      <c r="N261" s="1"/>
      <c r="O261" s="1"/>
      <c r="P261" s="1"/>
    </row>
    <row r="262" spans="11:16">
      <c r="K262" s="1"/>
      <c r="L262" s="1"/>
      <c r="M262" s="1"/>
      <c r="N262" s="1"/>
      <c r="O262" s="1"/>
      <c r="P262" s="1"/>
    </row>
    <row r="263" spans="11:16">
      <c r="K263" s="1"/>
      <c r="L263" s="1"/>
      <c r="M263" s="1"/>
      <c r="N263" s="1"/>
      <c r="O263" s="1"/>
      <c r="P263" s="1"/>
    </row>
    <row r="264" spans="11:16">
      <c r="K264" s="1"/>
      <c r="L264" s="1"/>
      <c r="M264" s="1"/>
      <c r="N264" s="1"/>
      <c r="O264" s="1"/>
      <c r="P264" s="1"/>
    </row>
    <row r="265" spans="11:16">
      <c r="K265" s="1"/>
      <c r="L265" s="1"/>
      <c r="M265" s="1"/>
      <c r="N265" s="1"/>
      <c r="O265" s="1"/>
      <c r="P265" s="1"/>
    </row>
    <row r="266" spans="11:16">
      <c r="K266" s="1"/>
      <c r="L266" s="1"/>
      <c r="M266" s="1"/>
      <c r="N266" s="1"/>
      <c r="O266" s="1"/>
      <c r="P266" s="1"/>
    </row>
    <row r="267" spans="11:16">
      <c r="K267" s="1"/>
      <c r="L267" s="1"/>
      <c r="M267" s="1"/>
      <c r="N267" s="1"/>
      <c r="O267" s="1"/>
      <c r="P267" s="1"/>
    </row>
    <row r="268" spans="11:16">
      <c r="K268" s="1"/>
      <c r="L268" s="1"/>
      <c r="M268" s="1"/>
      <c r="N268" s="1"/>
      <c r="O268" s="1"/>
      <c r="P268" s="1"/>
    </row>
    <row r="269" spans="11:16">
      <c r="K269" s="1"/>
      <c r="L269" s="1"/>
      <c r="M269" s="1"/>
      <c r="N269" s="1"/>
      <c r="O269" s="1"/>
      <c r="P269" s="1"/>
    </row>
    <row r="270" spans="11:16">
      <c r="K270" s="1"/>
      <c r="L270" s="1"/>
      <c r="M270" s="1"/>
      <c r="N270" s="1"/>
      <c r="O270" s="1"/>
      <c r="P270" s="1"/>
    </row>
    <row r="271" spans="11:16">
      <c r="K271" s="1"/>
      <c r="L271" s="1"/>
      <c r="M271" s="1"/>
      <c r="N271" s="1"/>
      <c r="O271" s="1"/>
      <c r="P271" s="1"/>
    </row>
    <row r="272" spans="11:16">
      <c r="K272" s="1"/>
      <c r="L272" s="1"/>
      <c r="M272" s="1"/>
      <c r="N272" s="1"/>
      <c r="O272" s="1"/>
      <c r="P272" s="1"/>
    </row>
    <row r="273" spans="11:16">
      <c r="K273" s="1"/>
      <c r="L273" s="1"/>
      <c r="M273" s="1"/>
      <c r="N273" s="1"/>
      <c r="O273" s="1"/>
      <c r="P273" s="1"/>
    </row>
    <row r="274" spans="11:16">
      <c r="K274" s="1"/>
      <c r="L274" s="1"/>
      <c r="M274" s="1"/>
      <c r="N274" s="1"/>
      <c r="O274" s="1"/>
      <c r="P274" s="1"/>
    </row>
    <row r="275" spans="11:16">
      <c r="K275" s="1"/>
      <c r="L275" s="1"/>
      <c r="M275" s="1"/>
      <c r="N275" s="1"/>
      <c r="O275" s="1"/>
      <c r="P275" s="1"/>
    </row>
    <row r="276" spans="11:16">
      <c r="K276" s="1"/>
      <c r="L276" s="1"/>
      <c r="M276" s="1"/>
      <c r="N276" s="1"/>
      <c r="O276" s="1"/>
      <c r="P276" s="1"/>
    </row>
    <row r="277" spans="11:16">
      <c r="K277" s="1"/>
      <c r="L277" s="1"/>
      <c r="M277" s="1"/>
      <c r="N277" s="1"/>
      <c r="O277" s="1"/>
      <c r="P277" s="1"/>
    </row>
    <row r="278" spans="11:16">
      <c r="K278" s="1"/>
      <c r="L278" s="1"/>
      <c r="M278" s="1"/>
      <c r="N278" s="1"/>
      <c r="O278" s="1"/>
      <c r="P278" s="1"/>
    </row>
    <row r="279" spans="11:16">
      <c r="K279" s="1"/>
      <c r="L279" s="1"/>
      <c r="M279" s="1"/>
      <c r="N279" s="1"/>
      <c r="O279" s="1"/>
      <c r="P279" s="1"/>
    </row>
    <row r="280" spans="11:16">
      <c r="K280" s="1"/>
      <c r="L280" s="1"/>
      <c r="M280" s="1"/>
      <c r="N280" s="1"/>
      <c r="O280" s="1"/>
      <c r="P280" s="1"/>
    </row>
    <row r="281" spans="11:16">
      <c r="K281" s="1"/>
      <c r="L281" s="1"/>
      <c r="M281" s="1"/>
      <c r="N281" s="1"/>
      <c r="O281" s="1"/>
      <c r="P281" s="1"/>
    </row>
    <row r="282" spans="11:16">
      <c r="K282" s="1"/>
      <c r="L282" s="1"/>
      <c r="M282" s="1"/>
      <c r="N282" s="1"/>
      <c r="O282" s="1"/>
      <c r="P282" s="1"/>
    </row>
    <row r="283" spans="11:16">
      <c r="K283" s="1"/>
      <c r="L283" s="1"/>
      <c r="M283" s="1"/>
      <c r="N283" s="1"/>
      <c r="O283" s="1"/>
      <c r="P283" s="1"/>
    </row>
    <row r="284" spans="11:16">
      <c r="K284" s="1"/>
      <c r="L284" s="1"/>
      <c r="M284" s="1"/>
      <c r="N284" s="1"/>
      <c r="O284" s="1"/>
      <c r="P284" s="1"/>
    </row>
    <row r="285" spans="11:16">
      <c r="K285" s="1"/>
      <c r="L285" s="1"/>
      <c r="M285" s="1"/>
      <c r="N285" s="1"/>
      <c r="O285" s="1"/>
      <c r="P285" s="1"/>
    </row>
    <row r="286" spans="11:16">
      <c r="K286" s="1"/>
      <c r="L286" s="1"/>
      <c r="M286" s="1"/>
      <c r="N286" s="1"/>
      <c r="O286" s="1"/>
      <c r="P286" s="1"/>
    </row>
    <row r="287" spans="11:16">
      <c r="K287" s="1"/>
      <c r="L287" s="1"/>
      <c r="M287" s="1"/>
      <c r="N287" s="1"/>
      <c r="O287" s="1"/>
      <c r="P287" s="1"/>
    </row>
    <row r="288" spans="11:16">
      <c r="K288" s="1"/>
      <c r="L288" s="1"/>
      <c r="M288" s="1"/>
      <c r="N288" s="1"/>
      <c r="O288" s="1"/>
      <c r="P288" s="1"/>
    </row>
    <row r="289" spans="11:16">
      <c r="K289" s="1"/>
      <c r="L289" s="1"/>
      <c r="M289" s="1"/>
      <c r="N289" s="1"/>
      <c r="O289" s="1"/>
      <c r="P289" s="1"/>
    </row>
    <row r="290" spans="11:16">
      <c r="K290" s="1"/>
      <c r="L290" s="1"/>
      <c r="M290" s="1"/>
      <c r="N290" s="1"/>
      <c r="O290" s="1"/>
      <c r="P290" s="1"/>
    </row>
    <row r="291" spans="11:16">
      <c r="K291" s="1"/>
      <c r="L291" s="1"/>
      <c r="M291" s="1"/>
      <c r="N291" s="1"/>
      <c r="O291" s="1"/>
      <c r="P291" s="1"/>
    </row>
    <row r="292" spans="11:16">
      <c r="K292" s="1"/>
      <c r="L292" s="1"/>
      <c r="M292" s="1"/>
      <c r="N292" s="1"/>
      <c r="O292" s="1"/>
      <c r="P292" s="1"/>
    </row>
    <row r="293" spans="11:16">
      <c r="K293" s="1"/>
      <c r="L293" s="1"/>
      <c r="M293" s="1"/>
      <c r="N293" s="1"/>
      <c r="O293" s="1"/>
      <c r="P293" s="1"/>
    </row>
    <row r="294" spans="11:16">
      <c r="K294" s="1"/>
      <c r="L294" s="1"/>
      <c r="M294" s="1"/>
      <c r="N294" s="1"/>
      <c r="O294" s="1"/>
      <c r="P294" s="1"/>
    </row>
    <row r="295" spans="11:16">
      <c r="K295" s="1"/>
      <c r="L295" s="1"/>
      <c r="M295" s="1"/>
      <c r="N295" s="1"/>
      <c r="O295" s="1"/>
      <c r="P295" s="1"/>
    </row>
    <row r="296" spans="11:16">
      <c r="K296" s="1"/>
      <c r="L296" s="1"/>
      <c r="M296" s="1"/>
      <c r="N296" s="1"/>
      <c r="O296" s="1"/>
      <c r="P296" s="1"/>
    </row>
    <row r="297" spans="11:16">
      <c r="K297" s="1"/>
      <c r="L297" s="1"/>
      <c r="M297" s="1"/>
      <c r="N297" s="1"/>
      <c r="O297" s="1"/>
      <c r="P297" s="1"/>
    </row>
    <row r="298" spans="11:16">
      <c r="K298" s="1"/>
      <c r="L298" s="1"/>
      <c r="M298" s="1"/>
      <c r="N298" s="1"/>
      <c r="O298" s="1"/>
      <c r="P298" s="1"/>
    </row>
    <row r="299" spans="11:16">
      <c r="K299" s="1"/>
      <c r="L299" s="1"/>
      <c r="M299" s="1"/>
      <c r="N299" s="1"/>
      <c r="O299" s="1"/>
      <c r="P299" s="1"/>
    </row>
    <row r="300" spans="11:16">
      <c r="K300" s="1"/>
      <c r="L300" s="1"/>
      <c r="M300" s="1"/>
      <c r="N300" s="1"/>
      <c r="O300" s="1"/>
      <c r="P300" s="1"/>
    </row>
    <row r="301" spans="11:16">
      <c r="K301" s="1"/>
      <c r="L301" s="1"/>
      <c r="M301" s="1"/>
      <c r="N301" s="1"/>
      <c r="O301" s="1"/>
      <c r="P301" s="1"/>
    </row>
    <row r="302" spans="11:16">
      <c r="K302" s="1"/>
      <c r="L302" s="1"/>
      <c r="M302" s="1"/>
      <c r="N302" s="1"/>
      <c r="O302" s="1"/>
      <c r="P302" s="1"/>
    </row>
    <row r="303" spans="11:16">
      <c r="K303" s="1"/>
      <c r="L303" s="1"/>
      <c r="M303" s="1"/>
      <c r="N303" s="1"/>
      <c r="O303" s="1"/>
      <c r="P303" s="1"/>
    </row>
    <row r="304" spans="11:16">
      <c r="K304" s="1"/>
      <c r="L304" s="1"/>
      <c r="M304" s="1"/>
      <c r="N304" s="1"/>
      <c r="O304" s="1"/>
      <c r="P304" s="1"/>
    </row>
    <row r="305" spans="11:16">
      <c r="K305" s="1"/>
      <c r="L305" s="1"/>
      <c r="M305" s="1"/>
      <c r="N305" s="1"/>
      <c r="O305" s="1"/>
      <c r="P305" s="1"/>
    </row>
    <row r="306" spans="11:16">
      <c r="K306" s="1"/>
      <c r="L306" s="1"/>
      <c r="M306" s="1"/>
      <c r="N306" s="1"/>
      <c r="O306" s="1"/>
      <c r="P306" s="1"/>
    </row>
    <row r="307" spans="11:16">
      <c r="K307" s="1"/>
      <c r="L307" s="1"/>
      <c r="M307" s="1"/>
      <c r="N307" s="1"/>
      <c r="O307" s="1"/>
      <c r="P307" s="1"/>
    </row>
    <row r="308" spans="11:16">
      <c r="K308" s="1"/>
      <c r="L308" s="1"/>
      <c r="M308" s="1"/>
      <c r="N308" s="1"/>
      <c r="O308" s="1"/>
      <c r="P308" s="1"/>
    </row>
    <row r="309" spans="11:16">
      <c r="K309" s="1"/>
      <c r="L309" s="1"/>
      <c r="M309" s="1"/>
      <c r="N309" s="1"/>
      <c r="O309" s="1"/>
      <c r="P309" s="1"/>
    </row>
    <row r="310" spans="11:16">
      <c r="K310" s="1"/>
      <c r="L310" s="1"/>
      <c r="M310" s="1"/>
      <c r="N310" s="1"/>
      <c r="O310" s="1"/>
      <c r="P310" s="1"/>
    </row>
    <row r="311" spans="11:16">
      <c r="K311" s="1"/>
      <c r="L311" s="1"/>
      <c r="M311" s="1"/>
      <c r="N311" s="1"/>
      <c r="O311" s="1"/>
      <c r="P311" s="1"/>
    </row>
    <row r="312" spans="11:16">
      <c r="K312" s="1"/>
      <c r="L312" s="1"/>
      <c r="M312" s="1"/>
      <c r="N312" s="1"/>
      <c r="O312" s="1"/>
      <c r="P312" s="1"/>
    </row>
    <row r="313" spans="11:16">
      <c r="K313" s="1"/>
      <c r="L313" s="1"/>
      <c r="M313" s="1"/>
      <c r="N313" s="1"/>
      <c r="O313" s="1"/>
      <c r="P313" s="1"/>
    </row>
    <row r="314" spans="11:16">
      <c r="K314" s="1"/>
      <c r="L314" s="1"/>
      <c r="M314" s="1"/>
      <c r="N314" s="1"/>
      <c r="O314" s="1"/>
      <c r="P314" s="1"/>
    </row>
    <row r="315" spans="11:16">
      <c r="K315" s="1"/>
      <c r="L315" s="1"/>
      <c r="M315" s="1"/>
      <c r="N315" s="1"/>
      <c r="O315" s="1"/>
      <c r="P315" s="1"/>
    </row>
    <row r="316" spans="11:16">
      <c r="K316" s="1"/>
      <c r="L316" s="1"/>
      <c r="M316" s="1"/>
      <c r="N316" s="1"/>
      <c r="O316" s="1"/>
      <c r="P316" s="1"/>
    </row>
    <row r="317" spans="11:16">
      <c r="K317" s="1"/>
      <c r="L317" s="1"/>
      <c r="M317" s="1"/>
      <c r="N317" s="1"/>
      <c r="O317" s="1"/>
      <c r="P317" s="1"/>
    </row>
    <row r="318" spans="11:16">
      <c r="K318" s="1"/>
      <c r="L318" s="1"/>
      <c r="M318" s="1"/>
      <c r="N318" s="1"/>
      <c r="O318" s="1"/>
      <c r="P318" s="1"/>
    </row>
    <row r="319" spans="11:16">
      <c r="K319" s="1"/>
      <c r="L319" s="1"/>
      <c r="M319" s="1"/>
      <c r="N319" s="1"/>
      <c r="O319" s="1"/>
      <c r="P319" s="1"/>
    </row>
    <row r="320" spans="11:16">
      <c r="K320" s="1"/>
      <c r="L320" s="1"/>
      <c r="M320" s="1"/>
      <c r="N320" s="1"/>
      <c r="O320" s="1"/>
      <c r="P320" s="1"/>
    </row>
    <row r="321" spans="11:16">
      <c r="K321" s="1"/>
      <c r="L321" s="1"/>
      <c r="M321" s="1"/>
      <c r="N321" s="1"/>
      <c r="O321" s="1"/>
      <c r="P321" s="1"/>
    </row>
    <row r="322" spans="11:16">
      <c r="K322" s="1"/>
      <c r="L322" s="1"/>
      <c r="M322" s="1"/>
      <c r="N322" s="1"/>
      <c r="O322" s="1"/>
      <c r="P322" s="1"/>
    </row>
    <row r="323" spans="11:16">
      <c r="K323" s="1"/>
      <c r="L323" s="1"/>
      <c r="M323" s="1"/>
      <c r="N323" s="1"/>
      <c r="O323" s="1"/>
      <c r="P323" s="1"/>
    </row>
    <row r="324" spans="11:16">
      <c r="K324" s="1"/>
      <c r="L324" s="1"/>
      <c r="M324" s="1"/>
      <c r="N324" s="1"/>
      <c r="O324" s="1"/>
      <c r="P324" s="1"/>
    </row>
    <row r="325" spans="11:16">
      <c r="K325" s="1"/>
      <c r="L325" s="1"/>
      <c r="M325" s="1"/>
      <c r="N325" s="1"/>
      <c r="O325" s="1"/>
      <c r="P325" s="1"/>
    </row>
    <row r="326" spans="11:16">
      <c r="K326" s="1"/>
      <c r="L326" s="1"/>
      <c r="M326" s="1"/>
      <c r="N326" s="1"/>
      <c r="O326" s="1"/>
      <c r="P326" s="1"/>
    </row>
    <row r="327" spans="11:16">
      <c r="K327" s="1"/>
      <c r="L327" s="1"/>
      <c r="M327" s="1"/>
      <c r="N327" s="1"/>
      <c r="O327" s="1"/>
      <c r="P327" s="1"/>
    </row>
    <row r="328" spans="11:16">
      <c r="K328" s="1"/>
      <c r="L328" s="1"/>
      <c r="M328" s="1"/>
      <c r="N328" s="1"/>
      <c r="O328" s="1"/>
      <c r="P328" s="1"/>
    </row>
    <row r="329" spans="11:16">
      <c r="K329" s="1"/>
      <c r="L329" s="1"/>
      <c r="M329" s="1"/>
      <c r="N329" s="1"/>
      <c r="O329" s="1"/>
      <c r="P329" s="1"/>
    </row>
    <row r="330" spans="11:16">
      <c r="K330" s="1"/>
      <c r="L330" s="1"/>
      <c r="M330" s="1"/>
      <c r="N330" s="1"/>
      <c r="O330" s="1"/>
      <c r="P330" s="1"/>
    </row>
    <row r="331" spans="11:16">
      <c r="K331" s="1"/>
      <c r="L331" s="1"/>
      <c r="M331" s="1"/>
      <c r="N331" s="1"/>
      <c r="O331" s="1"/>
      <c r="P331" s="1"/>
    </row>
    <row r="332" spans="11:16">
      <c r="K332" s="1"/>
      <c r="L332" s="1"/>
      <c r="M332" s="1"/>
      <c r="N332" s="1"/>
      <c r="O332" s="1"/>
      <c r="P332" s="1"/>
    </row>
    <row r="333" spans="11:16">
      <c r="K333" s="1"/>
      <c r="L333" s="1"/>
      <c r="M333" s="1"/>
      <c r="N333" s="1"/>
      <c r="O333" s="1"/>
      <c r="P333" s="1"/>
    </row>
    <row r="334" spans="11:16">
      <c r="K334" s="1"/>
      <c r="L334" s="1"/>
      <c r="M334" s="1"/>
      <c r="N334" s="1"/>
      <c r="O334" s="1"/>
      <c r="P334" s="1"/>
    </row>
    <row r="335" spans="11:16">
      <c r="K335" s="1"/>
      <c r="L335" s="1"/>
      <c r="M335" s="1"/>
      <c r="N335" s="1"/>
      <c r="O335" s="1"/>
      <c r="P335" s="1"/>
    </row>
    <row r="336" spans="11:16">
      <c r="K336" s="1"/>
      <c r="L336" s="1"/>
      <c r="M336" s="1"/>
      <c r="N336" s="1"/>
      <c r="O336" s="1"/>
      <c r="P336" s="1"/>
    </row>
    <row r="337" spans="11:16">
      <c r="K337" s="1"/>
      <c r="L337" s="1"/>
      <c r="M337" s="1"/>
      <c r="N337" s="1"/>
      <c r="O337" s="1"/>
      <c r="P337" s="1"/>
    </row>
    <row r="338" spans="11:16">
      <c r="K338" s="1"/>
      <c r="L338" s="1"/>
      <c r="M338" s="1"/>
      <c r="N338" s="1"/>
      <c r="O338" s="1"/>
      <c r="P338" s="1"/>
    </row>
    <row r="339" spans="11:16">
      <c r="K339" s="1"/>
      <c r="L339" s="1"/>
      <c r="M339" s="1"/>
      <c r="N339" s="1"/>
      <c r="O339" s="1"/>
      <c r="P339" s="1"/>
    </row>
    <row r="340" spans="11:16">
      <c r="K340" s="1"/>
      <c r="L340" s="1"/>
      <c r="M340" s="1"/>
      <c r="N340" s="1"/>
      <c r="O340" s="1"/>
      <c r="P340" s="1"/>
    </row>
    <row r="341" spans="11:16">
      <c r="K341" s="1"/>
      <c r="L341" s="1"/>
      <c r="M341" s="1"/>
      <c r="N341" s="1"/>
      <c r="O341" s="1"/>
      <c r="P341" s="1"/>
    </row>
    <row r="342" spans="11:16">
      <c r="K342" s="1"/>
      <c r="L342" s="1"/>
      <c r="M342" s="1"/>
      <c r="N342" s="1"/>
      <c r="O342" s="1"/>
      <c r="P342" s="1"/>
    </row>
    <row r="343" spans="11:16">
      <c r="K343" s="1"/>
      <c r="L343" s="1"/>
      <c r="M343" s="1"/>
      <c r="N343" s="1"/>
      <c r="O343" s="1"/>
      <c r="P343" s="1"/>
    </row>
    <row r="344" spans="11:16">
      <c r="K344" s="1"/>
      <c r="L344" s="1"/>
      <c r="M344" s="1"/>
      <c r="N344" s="1"/>
      <c r="O344" s="1"/>
      <c r="P344" s="1"/>
    </row>
    <row r="345" spans="11:16">
      <c r="K345" s="1"/>
      <c r="L345" s="1"/>
      <c r="M345" s="1"/>
      <c r="N345" s="1"/>
      <c r="O345" s="1"/>
      <c r="P345" s="1"/>
    </row>
    <row r="346" spans="11:16">
      <c r="K346" s="1"/>
      <c r="L346" s="1"/>
      <c r="M346" s="1"/>
      <c r="N346" s="1"/>
      <c r="O346" s="1"/>
      <c r="P346" s="1"/>
    </row>
    <row r="347" spans="11:16">
      <c r="K347" s="1"/>
      <c r="L347" s="1"/>
      <c r="M347" s="1"/>
      <c r="N347" s="1"/>
      <c r="O347" s="1"/>
      <c r="P347" s="1"/>
    </row>
    <row r="348" spans="11:16">
      <c r="K348" s="1"/>
      <c r="L348" s="1"/>
      <c r="M348" s="1"/>
      <c r="N348" s="1"/>
      <c r="O348" s="1"/>
      <c r="P348" s="1"/>
    </row>
    <row r="349" spans="11:16">
      <c r="K349" s="1"/>
      <c r="L349" s="1"/>
      <c r="M349" s="1"/>
      <c r="N349" s="1"/>
      <c r="O349" s="1"/>
      <c r="P349" s="1"/>
    </row>
    <row r="350" spans="11:16">
      <c r="K350" s="1"/>
      <c r="L350" s="1"/>
      <c r="M350" s="1"/>
      <c r="N350" s="1"/>
      <c r="O350" s="1"/>
      <c r="P350" s="1"/>
    </row>
    <row r="351" spans="11:16">
      <c r="K351" s="1"/>
      <c r="L351" s="1"/>
      <c r="M351" s="1"/>
      <c r="N351" s="1"/>
      <c r="O351" s="1"/>
      <c r="P351" s="1"/>
    </row>
    <row r="352" spans="11:16">
      <c r="K352" s="1"/>
      <c r="L352" s="1"/>
      <c r="M352" s="1"/>
      <c r="N352" s="1"/>
      <c r="O352" s="1"/>
      <c r="P352" s="1"/>
    </row>
    <row r="353" spans="11:16">
      <c r="K353" s="1"/>
      <c r="L353" s="1"/>
      <c r="M353" s="1"/>
      <c r="N353" s="1"/>
      <c r="O353" s="1"/>
      <c r="P353" s="1"/>
    </row>
    <row r="354" spans="11:16">
      <c r="K354" s="1"/>
      <c r="L354" s="1"/>
      <c r="M354" s="1"/>
      <c r="N354" s="1"/>
      <c r="O354" s="1"/>
      <c r="P354" s="1"/>
    </row>
    <row r="355" spans="11:16">
      <c r="K355" s="1"/>
      <c r="L355" s="1"/>
      <c r="M355" s="1"/>
      <c r="N355" s="1"/>
      <c r="O355" s="1"/>
      <c r="P355" s="1"/>
    </row>
    <row r="356" spans="11:16">
      <c r="K356" s="1"/>
      <c r="L356" s="1"/>
      <c r="M356" s="1"/>
      <c r="N356" s="1"/>
      <c r="O356" s="1"/>
      <c r="P356" s="1"/>
    </row>
    <row r="357" spans="11:16">
      <c r="K357" s="1"/>
      <c r="L357" s="1"/>
      <c r="M357" s="1"/>
      <c r="N357" s="1"/>
      <c r="O357" s="1"/>
      <c r="P357" s="1"/>
    </row>
    <row r="358" spans="11:16">
      <c r="K358" s="1"/>
      <c r="L358" s="1"/>
      <c r="M358" s="1"/>
      <c r="N358" s="1"/>
      <c r="O358" s="1"/>
      <c r="P358" s="1"/>
    </row>
    <row r="359" spans="11:16">
      <c r="K359" s="1"/>
      <c r="L359" s="1"/>
      <c r="M359" s="1"/>
      <c r="N359" s="1"/>
      <c r="O359" s="1"/>
      <c r="P359" s="1"/>
    </row>
    <row r="360" spans="11:16">
      <c r="K360" s="1"/>
      <c r="L360" s="1"/>
      <c r="M360" s="1"/>
      <c r="N360" s="1"/>
      <c r="O360" s="1"/>
      <c r="P360" s="1"/>
    </row>
    <row r="361" spans="11:16">
      <c r="K361" s="1"/>
      <c r="L361" s="1"/>
      <c r="M361" s="1"/>
      <c r="N361" s="1"/>
      <c r="O361" s="1"/>
      <c r="P361" s="1"/>
    </row>
    <row r="362" spans="11:16">
      <c r="K362" s="1"/>
      <c r="L362" s="1"/>
      <c r="M362" s="1"/>
      <c r="N362" s="1"/>
      <c r="O362" s="1"/>
      <c r="P362" s="1"/>
    </row>
    <row r="363" spans="11:16">
      <c r="K363" s="1"/>
      <c r="L363" s="1"/>
      <c r="M363" s="1"/>
      <c r="N363" s="1"/>
      <c r="O363" s="1"/>
      <c r="P363" s="1"/>
    </row>
    <row r="364" spans="11:16">
      <c r="K364" s="1"/>
      <c r="L364" s="1"/>
      <c r="M364" s="1"/>
      <c r="N364" s="1"/>
      <c r="O364" s="1"/>
      <c r="P364" s="1"/>
    </row>
    <row r="365" spans="11:16">
      <c r="K365" s="1"/>
      <c r="L365" s="1"/>
      <c r="M365" s="1"/>
      <c r="N365" s="1"/>
      <c r="O365" s="1"/>
      <c r="P365" s="1"/>
    </row>
    <row r="366" spans="11:16">
      <c r="K366" s="1"/>
      <c r="L366" s="1"/>
      <c r="M366" s="1"/>
      <c r="N366" s="1"/>
      <c r="O366" s="1"/>
      <c r="P366" s="1"/>
    </row>
    <row r="367" spans="11:16">
      <c r="K367" s="1"/>
      <c r="L367" s="1"/>
      <c r="M367" s="1"/>
      <c r="N367" s="1"/>
      <c r="O367" s="1"/>
      <c r="P367" s="1"/>
    </row>
    <row r="368" spans="11:16">
      <c r="K368" s="1"/>
      <c r="L368" s="1"/>
      <c r="M368" s="1"/>
      <c r="N368" s="1"/>
      <c r="O368" s="1"/>
      <c r="P368" s="1"/>
    </row>
    <row r="369" spans="11:16">
      <c r="K369" s="1"/>
      <c r="L369" s="1"/>
      <c r="M369" s="1"/>
      <c r="N369" s="1"/>
      <c r="O369" s="1"/>
      <c r="P369" s="1"/>
    </row>
    <row r="370" spans="11:16">
      <c r="K370" s="1"/>
      <c r="L370" s="1"/>
      <c r="M370" s="1"/>
      <c r="N370" s="1"/>
      <c r="O370" s="1"/>
      <c r="P370" s="1"/>
    </row>
    <row r="371" spans="11:16">
      <c r="K371" s="1"/>
      <c r="L371" s="1"/>
      <c r="M371" s="1"/>
      <c r="N371" s="1"/>
      <c r="O371" s="1"/>
      <c r="P371" s="1"/>
    </row>
    <row r="372" spans="11:16">
      <c r="K372" s="1"/>
      <c r="L372" s="1"/>
      <c r="M372" s="1"/>
      <c r="N372" s="1"/>
      <c r="O372" s="1"/>
      <c r="P372" s="1"/>
    </row>
    <row r="373" spans="11:16">
      <c r="K373" s="1"/>
      <c r="L373" s="1"/>
      <c r="M373" s="1"/>
      <c r="N373" s="1"/>
      <c r="O373" s="1"/>
      <c r="P373" s="1"/>
    </row>
    <row r="374" spans="11:16">
      <c r="K374" s="1"/>
      <c r="L374" s="1"/>
      <c r="M374" s="1"/>
      <c r="N374" s="1"/>
      <c r="O374" s="1"/>
      <c r="P374" s="1"/>
    </row>
    <row r="375" spans="11:16">
      <c r="K375" s="1"/>
      <c r="L375" s="1"/>
      <c r="M375" s="1"/>
      <c r="N375" s="1"/>
      <c r="O375" s="1"/>
      <c r="P375" s="1"/>
    </row>
    <row r="376" spans="11:16">
      <c r="K376" s="1"/>
      <c r="L376" s="1"/>
      <c r="M376" s="1"/>
      <c r="N376" s="1"/>
      <c r="O376" s="1"/>
      <c r="P376" s="1"/>
    </row>
    <row r="377" spans="11:16">
      <c r="K377" s="1"/>
      <c r="L377" s="1"/>
      <c r="M377" s="1"/>
      <c r="N377" s="1"/>
      <c r="O377" s="1"/>
      <c r="P377" s="1"/>
    </row>
    <row r="378" spans="11:16">
      <c r="K378" s="1"/>
      <c r="L378" s="1"/>
      <c r="M378" s="1"/>
      <c r="N378" s="1"/>
      <c r="O378" s="1"/>
      <c r="P378" s="1"/>
    </row>
    <row r="379" spans="11:16">
      <c r="K379" s="1"/>
      <c r="L379" s="1"/>
      <c r="M379" s="1"/>
      <c r="N379" s="1"/>
      <c r="O379" s="1"/>
      <c r="P379" s="1"/>
    </row>
    <row r="380" spans="11:16">
      <c r="K380" s="1"/>
      <c r="L380" s="1"/>
      <c r="M380" s="1"/>
      <c r="N380" s="1"/>
      <c r="O380" s="1"/>
      <c r="P380" s="1"/>
    </row>
    <row r="381" spans="11:16">
      <c r="K381" s="1"/>
      <c r="L381" s="1"/>
      <c r="M381" s="1"/>
      <c r="N381" s="1"/>
      <c r="O381" s="1"/>
      <c r="P381" s="1"/>
    </row>
    <row r="382" spans="11:16">
      <c r="K382" s="1"/>
      <c r="L382" s="1"/>
      <c r="M382" s="1"/>
      <c r="N382" s="1"/>
      <c r="O382" s="1"/>
      <c r="P382" s="1"/>
    </row>
    <row r="383" spans="11:16">
      <c r="K383" s="1"/>
      <c r="L383" s="1"/>
      <c r="M383" s="1"/>
      <c r="N383" s="1"/>
      <c r="O383" s="1"/>
      <c r="P383" s="1"/>
    </row>
  </sheetData>
  <customSheetViews>
    <customSheetView guid="{247A5D4D-80F1-4466-92F7-7A3BC78E450F}" showPageBreaks="1" fitToPage="1" printArea="1" topLeftCell="C1">
      <pane xSplit="8" ySplit="5" topLeftCell="S6" activePane="bottomRight" state="frozen"/>
      <selection pane="bottomRight" activeCell="C43" sqref="C43"/>
      <pageMargins left="0.78740157480314965" right="0.78740157480314965" top="0.74803149606299213" bottom="0.6692913385826772" header="0.74803149606299213" footer="0.51181102362204722"/>
      <pageSetup paperSize="9" scale="61" fitToWidth="0" orientation="landscape" blackAndWhite="1" errors="blank" horizontalDpi="300" verticalDpi="300"/>
      <headerFooter alignWithMargins="0"/>
    </customSheetView>
  </customSheetViews>
  <mergeCells count="62">
    <mergeCell ref="I28:J28"/>
    <mergeCell ref="I29:J29"/>
    <mergeCell ref="I30:J30"/>
    <mergeCell ref="G22:J22"/>
    <mergeCell ref="G23:J23"/>
    <mergeCell ref="G24:J24"/>
    <mergeCell ref="G25:J25"/>
    <mergeCell ref="G26:J26"/>
    <mergeCell ref="I27:J27"/>
    <mergeCell ref="G27:H31"/>
    <mergeCell ref="I31:J31"/>
    <mergeCell ref="F5:J5"/>
    <mergeCell ref="I11:J11"/>
    <mergeCell ref="I6:J6"/>
    <mergeCell ref="I7:J7"/>
    <mergeCell ref="I12:J12"/>
    <mergeCell ref="G8:J8"/>
    <mergeCell ref="G9:J9"/>
    <mergeCell ref="G10:J10"/>
    <mergeCell ref="F19:F26"/>
    <mergeCell ref="F27:F32"/>
    <mergeCell ref="F6:H7"/>
    <mergeCell ref="G11:H12"/>
    <mergeCell ref="F8:F18"/>
    <mergeCell ref="G19:J19"/>
    <mergeCell ref="G20:J20"/>
    <mergeCell ref="G21:J21"/>
    <mergeCell ref="G16:J16"/>
    <mergeCell ref="G14:J14"/>
    <mergeCell ref="G15:J15"/>
    <mergeCell ref="I17:J17"/>
    <mergeCell ref="G13:J13"/>
    <mergeCell ref="I18:J18"/>
    <mergeCell ref="G17:H18"/>
    <mergeCell ref="G32:J32"/>
    <mergeCell ref="G52:J52"/>
    <mergeCell ref="F41:J41"/>
    <mergeCell ref="F42:J42"/>
    <mergeCell ref="F43:J43"/>
    <mergeCell ref="F44:F55"/>
    <mergeCell ref="G49:J49"/>
    <mergeCell ref="G54:J54"/>
    <mergeCell ref="G55:J55"/>
    <mergeCell ref="G50:J50"/>
    <mergeCell ref="G53:J53"/>
    <mergeCell ref="G44:J44"/>
    <mergeCell ref="G45:J45"/>
    <mergeCell ref="G46:J46"/>
    <mergeCell ref="G47:J47"/>
    <mergeCell ref="G48:J48"/>
    <mergeCell ref="G51:J51"/>
    <mergeCell ref="F39:J39"/>
    <mergeCell ref="F40:J40"/>
    <mergeCell ref="F33:F38"/>
    <mergeCell ref="I37:J37"/>
    <mergeCell ref="I36:J36"/>
    <mergeCell ref="I35:J35"/>
    <mergeCell ref="H38:J38"/>
    <mergeCell ref="H34:J34"/>
    <mergeCell ref="H35:H37"/>
    <mergeCell ref="G33:J33"/>
    <mergeCell ref="G34:G38"/>
  </mergeCells>
  <phoneticPr fontId="3"/>
  <pageMargins left="0.78740157480314965" right="0.78740157480314965" top="0.74803149606299213" bottom="0.6692913385826772" header="0.74803149606299213" footer="0.51181102362204722"/>
  <pageSetup paperSize="9" scale="55" orientation="landscape" blackAndWhite="1" errors="blank"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A1:L57"/>
  <sheetViews>
    <sheetView view="pageBreakPreview" topLeftCell="D1" zoomScaleNormal="100" zoomScaleSheetLayoutView="100" workbookViewId="0">
      <pane ySplit="2" topLeftCell="A45" activePane="bottomLeft" state="frozen"/>
      <selection pane="bottomLeft"/>
    </sheetView>
  </sheetViews>
  <sheetFormatPr defaultColWidth="9" defaultRowHeight="14.4"/>
  <cols>
    <col min="1" max="1" width="9.69921875" style="1" customWidth="1"/>
    <col min="2" max="2" width="4.296875" style="1" customWidth="1"/>
    <col min="3" max="4" width="3.296875" style="1" customWidth="1"/>
    <col min="5" max="5" width="6.296875" style="24" customWidth="1"/>
    <col min="6" max="6" width="6.09765625" style="1" customWidth="1"/>
    <col min="7" max="7" width="3.69921875" style="1" customWidth="1"/>
    <col min="8" max="8" width="22.19921875" style="1" customWidth="1"/>
    <col min="9" max="12" width="11.59765625" style="1" customWidth="1"/>
    <col min="13" max="16384" width="9" style="1"/>
  </cols>
  <sheetData>
    <row r="1" spans="1:12">
      <c r="F1" s="1" t="s">
        <v>1190</v>
      </c>
      <c r="L1" s="255"/>
    </row>
    <row r="2" spans="1:12" ht="29.25" customHeight="1">
      <c r="A2" s="26"/>
      <c r="B2" s="67" t="s">
        <v>778</v>
      </c>
      <c r="C2" s="26" t="s">
        <v>779</v>
      </c>
      <c r="D2" s="26" t="s">
        <v>780</v>
      </c>
      <c r="E2" s="30" t="s">
        <v>781</v>
      </c>
      <c r="F2" s="827"/>
      <c r="G2" s="827"/>
      <c r="H2" s="827"/>
      <c r="I2" s="11" t="s">
        <v>469</v>
      </c>
      <c r="J2" s="11" t="s">
        <v>197</v>
      </c>
      <c r="K2" s="11" t="s">
        <v>598</v>
      </c>
      <c r="L2" s="165" t="s">
        <v>605</v>
      </c>
    </row>
    <row r="3" spans="1:12" ht="16.05" customHeight="1">
      <c r="A3" s="27" t="str">
        <f>+B3&amp;C3&amp;D3</f>
        <v>1752101</v>
      </c>
      <c r="B3" s="28" t="s">
        <v>238</v>
      </c>
      <c r="C3" s="29">
        <v>21</v>
      </c>
      <c r="D3" s="28" t="s">
        <v>782</v>
      </c>
      <c r="E3" s="24">
        <v>1</v>
      </c>
      <c r="F3" s="527" t="s">
        <v>1189</v>
      </c>
      <c r="G3" s="632" t="s">
        <v>854</v>
      </c>
      <c r="H3" s="95" t="s">
        <v>1182</v>
      </c>
      <c r="I3" s="43">
        <f>VLOOKUP($A3&amp;I$55,決統データ!$A$3:$DE$365,$E3+19,FALSE)</f>
        <v>17015</v>
      </c>
      <c r="J3" s="43">
        <f>VLOOKUP($A3&amp;J$55,決統データ!$A$3:$DE$365,$E3+19,FALSE)</f>
        <v>1464</v>
      </c>
      <c r="K3" s="43">
        <f>VLOOKUP($A3&amp;K$55,決統データ!$A$3:$DE$365,$E3+19,FALSE)</f>
        <v>268</v>
      </c>
      <c r="L3" s="275">
        <f t="shared" ref="L3:L26" si="0">SUM(I3:K3)</f>
        <v>18747</v>
      </c>
    </row>
    <row r="4" spans="1:12" ht="16.05" customHeight="1">
      <c r="A4" s="27" t="str">
        <f t="shared" ref="A4:A26" si="1">+B4&amp;C4&amp;D4</f>
        <v>1752101</v>
      </c>
      <c r="B4" s="28" t="s">
        <v>238</v>
      </c>
      <c r="C4" s="29">
        <v>21</v>
      </c>
      <c r="D4" s="28" t="s">
        <v>782</v>
      </c>
      <c r="E4" s="24">
        <v>2</v>
      </c>
      <c r="F4" s="527"/>
      <c r="G4" s="678"/>
      <c r="H4" s="60" t="s">
        <v>1181</v>
      </c>
      <c r="I4" s="43">
        <f>VLOOKUP($A4&amp;I$55,決統データ!$A$3:$DE$365,$E4+19,FALSE)</f>
        <v>9213</v>
      </c>
      <c r="J4" s="43">
        <f>VLOOKUP($A4&amp;J$55,決統データ!$A$3:$DE$365,$E4+19,FALSE)</f>
        <v>562</v>
      </c>
      <c r="K4" s="43">
        <f>VLOOKUP($A4&amp;K$55,決統データ!$A$3:$DE$365,$E4+19,FALSE)</f>
        <v>42</v>
      </c>
      <c r="L4" s="275">
        <f t="shared" si="0"/>
        <v>9817</v>
      </c>
    </row>
    <row r="5" spans="1:12" ht="16.05" customHeight="1">
      <c r="A5" s="27" t="str">
        <f t="shared" si="1"/>
        <v>1752101</v>
      </c>
      <c r="B5" s="28" t="s">
        <v>238</v>
      </c>
      <c r="C5" s="29">
        <v>21</v>
      </c>
      <c r="D5" s="28" t="s">
        <v>782</v>
      </c>
      <c r="E5" s="24">
        <v>3</v>
      </c>
      <c r="F5" s="527"/>
      <c r="G5" s="678"/>
      <c r="H5" s="60" t="s">
        <v>1575</v>
      </c>
      <c r="I5" s="43">
        <f>VLOOKUP($A5&amp;I$55,決統データ!$A$3:$DE$365,$E5+19,FALSE)</f>
        <v>0</v>
      </c>
      <c r="J5" s="43">
        <f>VLOOKUP($A5&amp;J$55,決統データ!$A$3:$DE$365,$E5+19,FALSE)</f>
        <v>0</v>
      </c>
      <c r="K5" s="43">
        <f>VLOOKUP($A5&amp;K$55,決統データ!$A$3:$DE$365,$E5+19,FALSE)</f>
        <v>0</v>
      </c>
      <c r="L5" s="275">
        <f t="shared" si="0"/>
        <v>0</v>
      </c>
    </row>
    <row r="6" spans="1:12" ht="16.05" customHeight="1">
      <c r="A6" s="27" t="str">
        <f t="shared" si="1"/>
        <v>1752101</v>
      </c>
      <c r="B6" s="28" t="s">
        <v>238</v>
      </c>
      <c r="C6" s="29">
        <v>21</v>
      </c>
      <c r="D6" s="28" t="s">
        <v>782</v>
      </c>
      <c r="E6" s="24">
        <v>4</v>
      </c>
      <c r="F6" s="527"/>
      <c r="G6" s="678"/>
      <c r="H6" s="60" t="s">
        <v>1188</v>
      </c>
      <c r="I6" s="43">
        <f>VLOOKUP($A6&amp;I$55,決統データ!$A$3:$DE$365,$E6+19,FALSE)</f>
        <v>0</v>
      </c>
      <c r="J6" s="43">
        <f>VLOOKUP($A6&amp;J$55,決統データ!$A$3:$DE$365,$E6+19,FALSE)</f>
        <v>0</v>
      </c>
      <c r="K6" s="43">
        <f>VLOOKUP($A6&amp;K$55,決統データ!$A$3:$DE$365,$E6+19,FALSE)</f>
        <v>0</v>
      </c>
      <c r="L6" s="275">
        <f t="shared" si="0"/>
        <v>0</v>
      </c>
    </row>
    <row r="7" spans="1:12" ht="16.05" customHeight="1">
      <c r="A7" s="27" t="str">
        <f t="shared" si="1"/>
        <v>1752101</v>
      </c>
      <c r="B7" s="28" t="s">
        <v>238</v>
      </c>
      <c r="C7" s="29">
        <v>21</v>
      </c>
      <c r="D7" s="28" t="s">
        <v>782</v>
      </c>
      <c r="E7" s="24">
        <v>5</v>
      </c>
      <c r="F7" s="527"/>
      <c r="G7" s="678"/>
      <c r="H7" s="60" t="s">
        <v>1178</v>
      </c>
      <c r="I7" s="43">
        <f>VLOOKUP($A7&amp;I$55,決統データ!$A$3:$DE$365,$E7+19,FALSE)</f>
        <v>5559</v>
      </c>
      <c r="J7" s="43">
        <f>VLOOKUP($A7&amp;J$55,決統データ!$A$3:$DE$365,$E7+19,FALSE)</f>
        <v>388</v>
      </c>
      <c r="K7" s="43">
        <f>VLOOKUP($A7&amp;K$55,決統データ!$A$3:$DE$365,$E7+19,FALSE)</f>
        <v>63</v>
      </c>
      <c r="L7" s="275">
        <f t="shared" si="0"/>
        <v>6010</v>
      </c>
    </row>
    <row r="8" spans="1:12" ht="16.05" customHeight="1">
      <c r="A8" s="27" t="str">
        <f t="shared" si="1"/>
        <v>1752101</v>
      </c>
      <c r="B8" s="28" t="s">
        <v>238</v>
      </c>
      <c r="C8" s="29">
        <v>21</v>
      </c>
      <c r="D8" s="28" t="s">
        <v>782</v>
      </c>
      <c r="E8" s="24">
        <v>6</v>
      </c>
      <c r="F8" s="527"/>
      <c r="G8" s="678"/>
      <c r="H8" s="60" t="s">
        <v>791</v>
      </c>
      <c r="I8" s="43">
        <f>VLOOKUP($A8&amp;I$55,決統データ!$A$3:$DE$365,$E8+19,FALSE)</f>
        <v>31787</v>
      </c>
      <c r="J8" s="43">
        <f>VLOOKUP($A8&amp;J$55,決統データ!$A$3:$DE$365,$E8+19,FALSE)</f>
        <v>2414</v>
      </c>
      <c r="K8" s="43">
        <f>VLOOKUP($A8&amp;K$55,決統データ!$A$3:$DE$365,$E8+19,FALSE)</f>
        <v>373</v>
      </c>
      <c r="L8" s="275">
        <f t="shared" si="0"/>
        <v>34574</v>
      </c>
    </row>
    <row r="9" spans="1:12" ht="16.05" customHeight="1">
      <c r="A9" s="27" t="str">
        <f t="shared" si="1"/>
        <v>1752101</v>
      </c>
      <c r="B9" s="28" t="s">
        <v>238</v>
      </c>
      <c r="C9" s="29">
        <v>21</v>
      </c>
      <c r="D9" s="28" t="s">
        <v>782</v>
      </c>
      <c r="E9" s="24">
        <v>7</v>
      </c>
      <c r="F9" s="527"/>
      <c r="G9" s="487" t="s">
        <v>1177</v>
      </c>
      <c r="H9" s="487"/>
      <c r="I9" s="43">
        <f>VLOOKUP($A9&amp;I$55,決統データ!$A$3:$DE$365,$E9+19,FALSE)</f>
        <v>54973</v>
      </c>
      <c r="J9" s="43">
        <f>VLOOKUP($A9&amp;J$55,決統データ!$A$3:$DE$365,$E9+19,FALSE)</f>
        <v>26769</v>
      </c>
      <c r="K9" s="43">
        <f>VLOOKUP($A9&amp;K$55,決統データ!$A$3:$DE$365,$E9+19,FALSE)</f>
        <v>2103</v>
      </c>
      <c r="L9" s="275">
        <f t="shared" si="0"/>
        <v>83845</v>
      </c>
    </row>
    <row r="10" spans="1:12" ht="16.05" customHeight="1">
      <c r="A10" s="27" t="str">
        <f t="shared" si="1"/>
        <v>1752101</v>
      </c>
      <c r="B10" s="28" t="s">
        <v>238</v>
      </c>
      <c r="C10" s="29">
        <v>21</v>
      </c>
      <c r="D10" s="28" t="s">
        <v>782</v>
      </c>
      <c r="E10" s="24">
        <v>8</v>
      </c>
      <c r="F10" s="527"/>
      <c r="G10" s="678" t="s">
        <v>644</v>
      </c>
      <c r="H10" s="60" t="s">
        <v>1449</v>
      </c>
      <c r="I10" s="43">
        <f>VLOOKUP($A10&amp;I$55,決統データ!$A$3:$DE$365,$E10+19,FALSE)</f>
        <v>54973</v>
      </c>
      <c r="J10" s="43">
        <f>VLOOKUP($A10&amp;J$55,決統データ!$A$3:$DE$365,$E10+19,FALSE)</f>
        <v>26769</v>
      </c>
      <c r="K10" s="43">
        <f>VLOOKUP($A10&amp;K$55,決統データ!$A$3:$DE$365,$E10+19,FALSE)</f>
        <v>2103</v>
      </c>
      <c r="L10" s="275">
        <f t="shared" si="0"/>
        <v>83845</v>
      </c>
    </row>
    <row r="11" spans="1:12" ht="16.05" customHeight="1">
      <c r="A11" s="27" t="str">
        <f t="shared" si="1"/>
        <v>1752101</v>
      </c>
      <c r="B11" s="28" t="s">
        <v>238</v>
      </c>
      <c r="C11" s="29">
        <v>21</v>
      </c>
      <c r="D11" s="28" t="s">
        <v>782</v>
      </c>
      <c r="E11" s="24">
        <v>9</v>
      </c>
      <c r="F11" s="527"/>
      <c r="G11" s="678"/>
      <c r="H11" s="60" t="s">
        <v>1448</v>
      </c>
      <c r="I11" s="43">
        <f>VLOOKUP($A11&amp;I$55,決統データ!$A$3:$DE$365,$E11+19,FALSE)</f>
        <v>0</v>
      </c>
      <c r="J11" s="43">
        <f>VLOOKUP($A11&amp;J$55,決統データ!$A$3:$DE$365,$E11+19,FALSE)</f>
        <v>0</v>
      </c>
      <c r="K11" s="43">
        <f>VLOOKUP($A11&amp;K$55,決統データ!$A$3:$DE$365,$E11+19,FALSE)</f>
        <v>0</v>
      </c>
      <c r="L11" s="275">
        <f t="shared" si="0"/>
        <v>0</v>
      </c>
    </row>
    <row r="12" spans="1:12" ht="16.05" customHeight="1">
      <c r="A12" s="27" t="str">
        <f t="shared" si="1"/>
        <v>1752101</v>
      </c>
      <c r="B12" s="28" t="s">
        <v>238</v>
      </c>
      <c r="C12" s="29">
        <v>21</v>
      </c>
      <c r="D12" s="28" t="s">
        <v>782</v>
      </c>
      <c r="E12" s="24">
        <v>10</v>
      </c>
      <c r="F12" s="527"/>
      <c r="G12" s="678"/>
      <c r="H12" s="60" t="s">
        <v>1174</v>
      </c>
      <c r="I12" s="43">
        <f>VLOOKUP($A12&amp;I$55,決統データ!$A$3:$DE$365,$E12+19,FALSE)</f>
        <v>0</v>
      </c>
      <c r="J12" s="43">
        <f>VLOOKUP($A12&amp;J$55,決統データ!$A$3:$DE$365,$E12+19,FALSE)</f>
        <v>0</v>
      </c>
      <c r="K12" s="43">
        <f>VLOOKUP($A12&amp;K$55,決統データ!$A$3:$DE$365,$E12+19,FALSE)</f>
        <v>0</v>
      </c>
      <c r="L12" s="275">
        <f t="shared" si="0"/>
        <v>0</v>
      </c>
    </row>
    <row r="13" spans="1:12" ht="16.05" customHeight="1">
      <c r="A13" s="27" t="str">
        <f t="shared" si="1"/>
        <v>1752101</v>
      </c>
      <c r="B13" s="28" t="s">
        <v>238</v>
      </c>
      <c r="C13" s="29">
        <v>21</v>
      </c>
      <c r="D13" s="28" t="s">
        <v>782</v>
      </c>
      <c r="E13" s="24">
        <v>12</v>
      </c>
      <c r="F13" s="527"/>
      <c r="G13" s="487" t="s">
        <v>1309</v>
      </c>
      <c r="H13" s="487"/>
      <c r="I13" s="43">
        <f>VLOOKUP($A13&amp;I$55,決統データ!$A$3:$DE$365,$E13+19,FALSE)</f>
        <v>47401</v>
      </c>
      <c r="J13" s="43">
        <f>VLOOKUP($A13&amp;J$55,決統データ!$A$3:$DE$365,$E13+19,FALSE)</f>
        <v>29852</v>
      </c>
      <c r="K13" s="43">
        <f>VLOOKUP($A13&amp;K$55,決統データ!$A$3:$DE$365,$E13+19,FALSE)</f>
        <v>739</v>
      </c>
      <c r="L13" s="275">
        <f t="shared" si="0"/>
        <v>77992</v>
      </c>
    </row>
    <row r="14" spans="1:12" ht="16.05" customHeight="1">
      <c r="A14" s="27" t="str">
        <f t="shared" si="1"/>
        <v>1752101</v>
      </c>
      <c r="B14" s="28" t="s">
        <v>238</v>
      </c>
      <c r="C14" s="29">
        <v>21</v>
      </c>
      <c r="D14" s="28" t="s">
        <v>782</v>
      </c>
      <c r="E14" s="24">
        <v>13</v>
      </c>
      <c r="F14" s="527"/>
      <c r="G14" s="487" t="s">
        <v>1173</v>
      </c>
      <c r="H14" s="487"/>
      <c r="I14" s="43">
        <f>VLOOKUP($A14&amp;I$55,決統データ!$A$3:$DE$365,$E14+19,FALSE)</f>
        <v>891</v>
      </c>
      <c r="J14" s="43">
        <f>VLOOKUP($A14&amp;J$55,決統データ!$A$3:$DE$365,$E14+19,FALSE)</f>
        <v>627</v>
      </c>
      <c r="K14" s="43">
        <f>VLOOKUP($A14&amp;K$55,決統データ!$A$3:$DE$365,$E14+19,FALSE)</f>
        <v>247</v>
      </c>
      <c r="L14" s="275">
        <f t="shared" si="0"/>
        <v>1765</v>
      </c>
    </row>
    <row r="15" spans="1:12" ht="16.05" customHeight="1">
      <c r="A15" s="27" t="str">
        <f t="shared" si="1"/>
        <v>1752101</v>
      </c>
      <c r="B15" s="28" t="s">
        <v>238</v>
      </c>
      <c r="C15" s="29">
        <v>21</v>
      </c>
      <c r="D15" s="28" t="s">
        <v>782</v>
      </c>
      <c r="E15" s="24">
        <v>14</v>
      </c>
      <c r="F15" s="527"/>
      <c r="G15" s="487" t="s">
        <v>1172</v>
      </c>
      <c r="H15" s="487"/>
      <c r="I15" s="43">
        <f>VLOOKUP($A15&amp;I$55,決統データ!$A$3:$DE$365,$E15+19,FALSE)</f>
        <v>2845</v>
      </c>
      <c r="J15" s="43">
        <f>VLOOKUP($A15&amp;J$55,決統データ!$A$3:$DE$365,$E15+19,FALSE)</f>
        <v>453</v>
      </c>
      <c r="K15" s="43">
        <f>VLOOKUP($A15&amp;K$55,決統データ!$A$3:$DE$365,$E15+19,FALSE)</f>
        <v>294</v>
      </c>
      <c r="L15" s="275">
        <f t="shared" si="0"/>
        <v>3592</v>
      </c>
    </row>
    <row r="16" spans="1:12" ht="16.05" customHeight="1">
      <c r="A16" s="27" t="str">
        <f t="shared" si="1"/>
        <v>1752101</v>
      </c>
      <c r="B16" s="28" t="s">
        <v>238</v>
      </c>
      <c r="C16" s="29">
        <v>21</v>
      </c>
      <c r="D16" s="28" t="s">
        <v>782</v>
      </c>
      <c r="E16" s="24">
        <v>15</v>
      </c>
      <c r="F16" s="527"/>
      <c r="G16" s="487" t="s">
        <v>1171</v>
      </c>
      <c r="H16" s="487"/>
      <c r="I16" s="43">
        <f>VLOOKUP($A16&amp;I$55,決統データ!$A$3:$DE$365,$E16+19,FALSE)</f>
        <v>1243</v>
      </c>
      <c r="J16" s="43">
        <f>VLOOKUP($A16&amp;J$55,決統データ!$A$3:$DE$365,$E16+19,FALSE)</f>
        <v>7121</v>
      </c>
      <c r="K16" s="43">
        <f>VLOOKUP($A16&amp;K$55,決統データ!$A$3:$DE$365,$E16+19,FALSE)</f>
        <v>1096</v>
      </c>
      <c r="L16" s="275">
        <f t="shared" si="0"/>
        <v>9460</v>
      </c>
    </row>
    <row r="17" spans="1:12" ht="16.05" customHeight="1">
      <c r="A17" s="27" t="str">
        <f t="shared" si="1"/>
        <v>1752101</v>
      </c>
      <c r="B17" s="28" t="s">
        <v>238</v>
      </c>
      <c r="C17" s="29">
        <v>21</v>
      </c>
      <c r="D17" s="28" t="s">
        <v>782</v>
      </c>
      <c r="E17" s="24">
        <v>16</v>
      </c>
      <c r="F17" s="527"/>
      <c r="G17" s="487" t="s">
        <v>1168</v>
      </c>
      <c r="H17" s="487"/>
      <c r="I17" s="43">
        <f>VLOOKUP($A17&amp;I$55,決統データ!$A$3:$DE$365,$E17+19,FALSE)</f>
        <v>1031</v>
      </c>
      <c r="J17" s="43">
        <f>VLOOKUP($A17&amp;J$55,決統データ!$A$3:$DE$365,$E17+19,FALSE)</f>
        <v>0</v>
      </c>
      <c r="K17" s="43">
        <f>VLOOKUP($A17&amp;K$55,決統データ!$A$3:$DE$365,$E17+19,FALSE)</f>
        <v>0</v>
      </c>
      <c r="L17" s="275">
        <f t="shared" si="0"/>
        <v>1031</v>
      </c>
    </row>
    <row r="18" spans="1:12" ht="16.05" customHeight="1">
      <c r="A18" s="27" t="str">
        <f t="shared" si="1"/>
        <v>1752101</v>
      </c>
      <c r="B18" s="28" t="s">
        <v>238</v>
      </c>
      <c r="C18" s="29">
        <v>21</v>
      </c>
      <c r="D18" s="28" t="s">
        <v>782</v>
      </c>
      <c r="E18" s="24">
        <v>17</v>
      </c>
      <c r="F18" s="527"/>
      <c r="G18" s="487" t="s">
        <v>1308</v>
      </c>
      <c r="H18" s="487"/>
      <c r="I18" s="43">
        <f>VLOOKUP($A18&amp;I$55,決統データ!$A$3:$DE$365,$E18+19,FALSE)</f>
        <v>0</v>
      </c>
      <c r="J18" s="43">
        <f>VLOOKUP($A18&amp;J$55,決統データ!$A$3:$DE$365,$E18+19,FALSE)</f>
        <v>0</v>
      </c>
      <c r="K18" s="43">
        <f>VLOOKUP($A18&amp;K$55,決統データ!$A$3:$DE$365,$E18+19,FALSE)</f>
        <v>0</v>
      </c>
      <c r="L18" s="275">
        <f t="shared" si="0"/>
        <v>0</v>
      </c>
    </row>
    <row r="19" spans="1:12" ht="16.05" customHeight="1">
      <c r="A19" s="27" t="str">
        <f t="shared" si="1"/>
        <v>1752101</v>
      </c>
      <c r="B19" s="28" t="s">
        <v>238</v>
      </c>
      <c r="C19" s="29">
        <v>21</v>
      </c>
      <c r="D19" s="28" t="s">
        <v>782</v>
      </c>
      <c r="E19" s="24">
        <v>18</v>
      </c>
      <c r="F19" s="527"/>
      <c r="G19" s="487" t="s">
        <v>1307</v>
      </c>
      <c r="H19" s="487"/>
      <c r="I19" s="43">
        <f>VLOOKUP($A19&amp;I$55,決統データ!$A$3:$DE$365,$E19+19,FALSE)</f>
        <v>0</v>
      </c>
      <c r="J19" s="43">
        <f>VLOOKUP($A19&amp;J$55,決統データ!$A$3:$DE$365,$E19+19,FALSE)</f>
        <v>0</v>
      </c>
      <c r="K19" s="43">
        <f>VLOOKUP($A19&amp;K$55,決統データ!$A$3:$DE$365,$E19+19,FALSE)</f>
        <v>0</v>
      </c>
      <c r="L19" s="275">
        <f t="shared" si="0"/>
        <v>0</v>
      </c>
    </row>
    <row r="20" spans="1:12" ht="16.05" customHeight="1">
      <c r="A20" s="27" t="str">
        <f t="shared" si="1"/>
        <v>1752101</v>
      </c>
      <c r="B20" s="28" t="s">
        <v>238</v>
      </c>
      <c r="C20" s="29">
        <v>21</v>
      </c>
      <c r="D20" s="28" t="s">
        <v>782</v>
      </c>
      <c r="E20" s="24">
        <v>19</v>
      </c>
      <c r="F20" s="527"/>
      <c r="G20" s="487" t="s">
        <v>1169</v>
      </c>
      <c r="H20" s="487"/>
      <c r="I20" s="43">
        <f>VLOOKUP($A20&amp;I$55,決統データ!$A$3:$DE$365,$E20+19,FALSE)</f>
        <v>235707</v>
      </c>
      <c r="J20" s="43">
        <f>VLOOKUP($A20&amp;J$55,決統データ!$A$3:$DE$365,$E20+19,FALSE)</f>
        <v>54151</v>
      </c>
      <c r="K20" s="43">
        <f>VLOOKUP($A20&amp;K$55,決統データ!$A$3:$DE$365,$E20+19,FALSE)</f>
        <v>7034</v>
      </c>
      <c r="L20" s="275">
        <f t="shared" si="0"/>
        <v>296892</v>
      </c>
    </row>
    <row r="21" spans="1:12" ht="16.05" customHeight="1">
      <c r="A21" s="27" t="str">
        <f t="shared" si="1"/>
        <v>1752101</v>
      </c>
      <c r="B21" s="28" t="s">
        <v>238</v>
      </c>
      <c r="C21" s="29">
        <v>21</v>
      </c>
      <c r="D21" s="28" t="s">
        <v>782</v>
      </c>
      <c r="E21" s="24">
        <v>27</v>
      </c>
      <c r="F21" s="527"/>
      <c r="G21" s="600" t="s">
        <v>1306</v>
      </c>
      <c r="H21" s="601"/>
      <c r="I21" s="43">
        <f>VLOOKUP($A21&amp;I$55,決統データ!$A$3:$DE$365,$E21+19,FALSE)</f>
        <v>0</v>
      </c>
      <c r="J21" s="43">
        <f>VLOOKUP($A21&amp;J$55,決統データ!$A$3:$DE$365,$E21+19,FALSE)</f>
        <v>0</v>
      </c>
      <c r="K21" s="43">
        <f>VLOOKUP($A21&amp;K$55,決統データ!$A$3:$DE$365,$E21+19,FALSE)</f>
        <v>0</v>
      </c>
      <c r="L21" s="275">
        <f t="shared" si="0"/>
        <v>0</v>
      </c>
    </row>
    <row r="22" spans="1:12" ht="16.05" customHeight="1">
      <c r="A22" s="27" t="str">
        <f t="shared" si="1"/>
        <v>1752101</v>
      </c>
      <c r="B22" s="28" t="s">
        <v>238</v>
      </c>
      <c r="C22" s="29">
        <v>21</v>
      </c>
      <c r="D22" s="28" t="s">
        <v>782</v>
      </c>
      <c r="E22" s="24">
        <v>28</v>
      </c>
      <c r="F22" s="527"/>
      <c r="G22" s="487" t="s">
        <v>731</v>
      </c>
      <c r="H22" s="487"/>
      <c r="I22" s="43">
        <f>VLOOKUP($A22&amp;I$55,決統データ!$A$3:$DE$365,$E22+19,FALSE)</f>
        <v>18883</v>
      </c>
      <c r="J22" s="43">
        <f>VLOOKUP($A22&amp;J$55,決統データ!$A$3:$DE$365,$E22+19,FALSE)</f>
        <v>4822</v>
      </c>
      <c r="K22" s="43">
        <f>VLOOKUP($A22&amp;K$55,決統データ!$A$3:$DE$365,$E22+19,FALSE)</f>
        <v>90</v>
      </c>
      <c r="L22" s="275">
        <f t="shared" si="0"/>
        <v>23795</v>
      </c>
    </row>
    <row r="23" spans="1:12" ht="16.05" customHeight="1">
      <c r="A23" s="27" t="str">
        <f t="shared" si="1"/>
        <v>1752101</v>
      </c>
      <c r="B23" s="28" t="s">
        <v>238</v>
      </c>
      <c r="C23" s="29">
        <v>21</v>
      </c>
      <c r="D23" s="28" t="s">
        <v>782</v>
      </c>
      <c r="E23" s="24">
        <v>29</v>
      </c>
      <c r="F23" s="527"/>
      <c r="G23" s="487" t="s">
        <v>1305</v>
      </c>
      <c r="H23" s="487"/>
      <c r="I23" s="43">
        <f>VLOOKUP($A23&amp;I$55,決統データ!$A$3:$DE$365,$E23+19,FALSE)</f>
        <v>394761</v>
      </c>
      <c r="J23" s="43">
        <f>VLOOKUP($A23&amp;J$55,決統データ!$A$3:$DE$365,$E23+19,FALSE)</f>
        <v>126209</v>
      </c>
      <c r="K23" s="43">
        <f>VLOOKUP($A23&amp;K$55,決統データ!$A$3:$DE$365,$E23+19,FALSE)</f>
        <v>11976</v>
      </c>
      <c r="L23" s="275">
        <f t="shared" si="0"/>
        <v>532946</v>
      </c>
    </row>
    <row r="24" spans="1:12" ht="16.05" customHeight="1">
      <c r="A24" s="27" t="str">
        <f t="shared" si="1"/>
        <v>1752101</v>
      </c>
      <c r="B24" s="28" t="s">
        <v>238</v>
      </c>
      <c r="C24" s="29">
        <v>21</v>
      </c>
      <c r="D24" s="28" t="s">
        <v>782</v>
      </c>
      <c r="E24" s="24">
        <v>30</v>
      </c>
      <c r="F24" s="527"/>
      <c r="G24" s="487" t="s">
        <v>1304</v>
      </c>
      <c r="H24" s="487"/>
      <c r="I24" s="43">
        <f>VLOOKUP($A24&amp;I$55,決統データ!$A$3:$DE$365,$E24+19,FALSE)</f>
        <v>31154</v>
      </c>
      <c r="J24" s="43">
        <f>VLOOKUP($A24&amp;J$55,決統データ!$A$3:$DE$365,$E24+19,FALSE)</f>
        <v>0</v>
      </c>
      <c r="K24" s="43">
        <f>VLOOKUP($A24&amp;K$55,決統データ!$A$3:$DE$365,$E24+19,FALSE)</f>
        <v>0</v>
      </c>
      <c r="L24" s="275">
        <f t="shared" si="0"/>
        <v>31154</v>
      </c>
    </row>
    <row r="25" spans="1:12" ht="16.05" customHeight="1">
      <c r="A25" s="27" t="str">
        <f t="shared" si="1"/>
        <v>1752101</v>
      </c>
      <c r="B25" s="28" t="s">
        <v>238</v>
      </c>
      <c r="C25" s="29">
        <v>21</v>
      </c>
      <c r="D25" s="28" t="s">
        <v>782</v>
      </c>
      <c r="E25" s="24">
        <v>31</v>
      </c>
      <c r="F25" s="527"/>
      <c r="G25" s="487" t="s">
        <v>1164</v>
      </c>
      <c r="H25" s="487"/>
      <c r="I25" s="43">
        <f>VLOOKUP($A25&amp;I$55,決統データ!$A$3:$DE$365,$E25+19,FALSE)</f>
        <v>0</v>
      </c>
      <c r="J25" s="43">
        <f>VLOOKUP($A25&amp;J$55,決統データ!$A$3:$DE$365,$E25+19,FALSE)</f>
        <v>0</v>
      </c>
      <c r="K25" s="43">
        <f>VLOOKUP($A25&amp;K$55,決統データ!$A$3:$DE$365,$E25+19,FALSE)</f>
        <v>0</v>
      </c>
      <c r="L25" s="275">
        <f t="shared" si="0"/>
        <v>0</v>
      </c>
    </row>
    <row r="26" spans="1:12" ht="16.05" customHeight="1">
      <c r="A26" s="27" t="str">
        <f t="shared" si="1"/>
        <v>1752101</v>
      </c>
      <c r="B26" s="28" t="s">
        <v>238</v>
      </c>
      <c r="C26" s="29">
        <v>21</v>
      </c>
      <c r="D26" s="28" t="s">
        <v>782</v>
      </c>
      <c r="E26" s="24">
        <v>32</v>
      </c>
      <c r="F26" s="527"/>
      <c r="G26" s="487" t="s">
        <v>1163</v>
      </c>
      <c r="H26" s="487"/>
      <c r="I26" s="43">
        <f>VLOOKUP($A26&amp;I$55,決統データ!$A$3:$DE$365,$E26+19,FALSE)</f>
        <v>425915</v>
      </c>
      <c r="J26" s="43">
        <f>VLOOKUP($A26&amp;J$55,決統データ!$A$3:$DE$365,$E26+19,FALSE)</f>
        <v>126209</v>
      </c>
      <c r="K26" s="43">
        <f>VLOOKUP($A26&amp;K$55,決統データ!$A$3:$DE$365,$E26+19,FALSE)</f>
        <v>11976</v>
      </c>
      <c r="L26" s="275">
        <f t="shared" si="0"/>
        <v>564100</v>
      </c>
    </row>
    <row r="27" spans="1:12" ht="16.05" customHeight="1">
      <c r="F27" s="678" t="s">
        <v>1310</v>
      </c>
      <c r="G27" s="632" t="s">
        <v>854</v>
      </c>
      <c r="H27" s="95" t="s">
        <v>1182</v>
      </c>
      <c r="I27" s="166">
        <f>I3/I$26*100</f>
        <v>3.9949285655588556</v>
      </c>
      <c r="J27" s="166">
        <f t="shared" ref="J27:L27" si="2">J3/J$26*100</f>
        <v>1.1599806669888835</v>
      </c>
      <c r="K27" s="166">
        <f t="shared" si="2"/>
        <v>2.237808951235805</v>
      </c>
      <c r="L27" s="274">
        <f t="shared" si="2"/>
        <v>3.3233469243042011</v>
      </c>
    </row>
    <row r="28" spans="1:12" ht="16.05" customHeight="1">
      <c r="F28" s="678"/>
      <c r="G28" s="678"/>
      <c r="H28" s="60" t="s">
        <v>1181</v>
      </c>
      <c r="I28" s="166">
        <f t="shared" ref="I28:L28" si="3">I4/I$26*100</f>
        <v>2.1631076623269898</v>
      </c>
      <c r="J28" s="166">
        <f t="shared" si="3"/>
        <v>0.44529312489600587</v>
      </c>
      <c r="K28" s="166">
        <f t="shared" si="3"/>
        <v>0.35070140280561124</v>
      </c>
      <c r="L28" s="274">
        <f t="shared" si="3"/>
        <v>1.7402942740648821</v>
      </c>
    </row>
    <row r="29" spans="1:12" ht="16.05" customHeight="1">
      <c r="F29" s="678"/>
      <c r="G29" s="678"/>
      <c r="H29" s="60" t="s">
        <v>1575</v>
      </c>
      <c r="I29" s="166">
        <f t="shared" ref="I29:L29" si="4">I5/I$26*100</f>
        <v>0</v>
      </c>
      <c r="J29" s="166">
        <f t="shared" si="4"/>
        <v>0</v>
      </c>
      <c r="K29" s="166">
        <f t="shared" si="4"/>
        <v>0</v>
      </c>
      <c r="L29" s="274">
        <f t="shared" si="4"/>
        <v>0</v>
      </c>
    </row>
    <row r="30" spans="1:12" ht="16.05" customHeight="1">
      <c r="F30" s="678"/>
      <c r="G30" s="678"/>
      <c r="H30" s="60" t="s">
        <v>1179</v>
      </c>
      <c r="I30" s="166">
        <f t="shared" ref="I30:L30" si="5">I6/I$26*100</f>
        <v>0</v>
      </c>
      <c r="J30" s="166">
        <f t="shared" si="5"/>
        <v>0</v>
      </c>
      <c r="K30" s="166">
        <f t="shared" si="5"/>
        <v>0</v>
      </c>
      <c r="L30" s="274">
        <f t="shared" si="5"/>
        <v>0</v>
      </c>
    </row>
    <row r="31" spans="1:12" ht="16.05" customHeight="1">
      <c r="F31" s="678"/>
      <c r="G31" s="678"/>
      <c r="H31" s="60" t="s">
        <v>1178</v>
      </c>
      <c r="I31" s="166">
        <f t="shared" ref="I31:L31" si="6">I7/I$26*100</f>
        <v>1.3051900027000694</v>
      </c>
      <c r="J31" s="166">
        <f t="shared" si="6"/>
        <v>0.30742657021290082</v>
      </c>
      <c r="K31" s="166">
        <f t="shared" si="6"/>
        <v>0.52605210420841686</v>
      </c>
      <c r="L31" s="274">
        <f t="shared" si="6"/>
        <v>1.0654139336996986</v>
      </c>
    </row>
    <row r="32" spans="1:12" ht="16.05" customHeight="1">
      <c r="F32" s="678"/>
      <c r="G32" s="678"/>
      <c r="H32" s="60" t="s">
        <v>791</v>
      </c>
      <c r="I32" s="166">
        <f t="shared" ref="I32:L32" si="7">I8/I$26*100</f>
        <v>7.4632262305859145</v>
      </c>
      <c r="J32" s="166">
        <f t="shared" si="7"/>
        <v>1.91270036209779</v>
      </c>
      <c r="K32" s="166">
        <f t="shared" si="7"/>
        <v>3.114562458249833</v>
      </c>
      <c r="L32" s="274">
        <f t="shared" si="7"/>
        <v>6.1290551320687818</v>
      </c>
    </row>
    <row r="33" spans="6:12" ht="16.05" customHeight="1">
      <c r="F33" s="678"/>
      <c r="G33" s="487" t="s">
        <v>1177</v>
      </c>
      <c r="H33" s="487"/>
      <c r="I33" s="166">
        <f t="shared" ref="I33:L33" si="8">I9/I$26*100</f>
        <v>12.907035441343931</v>
      </c>
      <c r="J33" s="166">
        <f t="shared" si="8"/>
        <v>21.210056335126655</v>
      </c>
      <c r="K33" s="166">
        <f t="shared" si="8"/>
        <v>17.560120240480963</v>
      </c>
      <c r="L33" s="274">
        <f t="shared" si="8"/>
        <v>14.863499379542636</v>
      </c>
    </row>
    <row r="34" spans="6:12" ht="16.05" customHeight="1">
      <c r="F34" s="678"/>
      <c r="G34" s="678" t="s">
        <v>644</v>
      </c>
      <c r="H34" s="435" t="s">
        <v>1445</v>
      </c>
      <c r="I34" s="166">
        <f t="shared" ref="I34:L34" si="9">I10/I$26*100</f>
        <v>12.907035441343931</v>
      </c>
      <c r="J34" s="166">
        <f t="shared" si="9"/>
        <v>21.210056335126655</v>
      </c>
      <c r="K34" s="166">
        <f t="shared" si="9"/>
        <v>17.560120240480963</v>
      </c>
      <c r="L34" s="274">
        <f t="shared" si="9"/>
        <v>14.863499379542636</v>
      </c>
    </row>
    <row r="35" spans="6:12" ht="16.05" customHeight="1">
      <c r="F35" s="678"/>
      <c r="G35" s="678"/>
      <c r="H35" s="435" t="s">
        <v>1444</v>
      </c>
      <c r="I35" s="166">
        <f t="shared" ref="I35:L35" si="10">I11/I$26*100</f>
        <v>0</v>
      </c>
      <c r="J35" s="166">
        <f t="shared" si="10"/>
        <v>0</v>
      </c>
      <c r="K35" s="166">
        <f t="shared" si="10"/>
        <v>0</v>
      </c>
      <c r="L35" s="274">
        <f t="shared" si="10"/>
        <v>0</v>
      </c>
    </row>
    <row r="36" spans="6:12" ht="16.05" customHeight="1">
      <c r="F36" s="678"/>
      <c r="G36" s="678"/>
      <c r="H36" s="60" t="s">
        <v>1174</v>
      </c>
      <c r="I36" s="166">
        <f t="shared" ref="I36:L36" si="11">I12/I$26*100</f>
        <v>0</v>
      </c>
      <c r="J36" s="166">
        <f t="shared" si="11"/>
        <v>0</v>
      </c>
      <c r="K36" s="166">
        <f t="shared" si="11"/>
        <v>0</v>
      </c>
      <c r="L36" s="274">
        <f t="shared" si="11"/>
        <v>0</v>
      </c>
    </row>
    <row r="37" spans="6:12" ht="16.05" customHeight="1">
      <c r="F37" s="678"/>
      <c r="G37" s="487" t="s">
        <v>1309</v>
      </c>
      <c r="H37" s="487"/>
      <c r="I37" s="166">
        <f t="shared" ref="I37:L37" si="12">I13/I$26*100</f>
        <v>11.12921592336499</v>
      </c>
      <c r="J37" s="166">
        <f t="shared" si="12"/>
        <v>23.652829829885349</v>
      </c>
      <c r="K37" s="166">
        <f t="shared" si="12"/>
        <v>6.1706746826987304</v>
      </c>
      <c r="L37" s="274">
        <f t="shared" si="12"/>
        <v>13.825917390533593</v>
      </c>
    </row>
    <row r="38" spans="6:12" ht="16.05" customHeight="1">
      <c r="F38" s="678"/>
      <c r="G38" s="487" t="s">
        <v>1173</v>
      </c>
      <c r="H38" s="487"/>
      <c r="I38" s="166">
        <f t="shared" ref="I38:L38" si="13">I14/I$26*100</f>
        <v>0.20919667069720485</v>
      </c>
      <c r="J38" s="166">
        <f t="shared" si="13"/>
        <v>0.49679499877187838</v>
      </c>
      <c r="K38" s="166">
        <f t="shared" si="13"/>
        <v>2.0624582498329995</v>
      </c>
      <c r="L38" s="274">
        <f t="shared" si="13"/>
        <v>0.31288778585357208</v>
      </c>
    </row>
    <row r="39" spans="6:12" ht="16.05" customHeight="1">
      <c r="F39" s="678"/>
      <c r="G39" s="487" t="s">
        <v>1172</v>
      </c>
      <c r="H39" s="487"/>
      <c r="I39" s="166">
        <f t="shared" ref="I39:L39" si="14">I15/I$26*100</f>
        <v>0.66797365671554187</v>
      </c>
      <c r="J39" s="166">
        <f t="shared" si="14"/>
        <v>0.35892844408877339</v>
      </c>
      <c r="K39" s="166">
        <f t="shared" si="14"/>
        <v>2.4549098196392785</v>
      </c>
      <c r="L39" s="274">
        <f t="shared" si="14"/>
        <v>0.63676653075695799</v>
      </c>
    </row>
    <row r="40" spans="6:12" ht="16.05" customHeight="1">
      <c r="F40" s="678"/>
      <c r="G40" s="487" t="s">
        <v>1171</v>
      </c>
      <c r="H40" s="487"/>
      <c r="I40" s="166">
        <f t="shared" ref="I40:L40" si="15">I16/I$26*100</f>
        <v>0.29184226899733512</v>
      </c>
      <c r="J40" s="166">
        <f t="shared" si="15"/>
        <v>5.6422283672321303</v>
      </c>
      <c r="K40" s="166">
        <f t="shared" si="15"/>
        <v>9.1516366065464254</v>
      </c>
      <c r="L40" s="274">
        <f t="shared" si="15"/>
        <v>1.6770076227619217</v>
      </c>
    </row>
    <row r="41" spans="6:12" ht="16.05" customHeight="1">
      <c r="F41" s="678"/>
      <c r="G41" s="487" t="s">
        <v>1168</v>
      </c>
      <c r="H41" s="487"/>
      <c r="I41" s="166">
        <f t="shared" ref="I41:L41" si="16">I17/I$26*100</f>
        <v>0.2420670791120294</v>
      </c>
      <c r="J41" s="166">
        <f t="shared" si="16"/>
        <v>0</v>
      </c>
      <c r="K41" s="166">
        <f t="shared" si="16"/>
        <v>0</v>
      </c>
      <c r="L41" s="274">
        <f t="shared" si="16"/>
        <v>0.18276901258642084</v>
      </c>
    </row>
    <row r="42" spans="6:12" ht="16.05" customHeight="1">
      <c r="F42" s="678"/>
      <c r="G42" s="487" t="s">
        <v>1308</v>
      </c>
      <c r="H42" s="487"/>
      <c r="I42" s="166">
        <f t="shared" ref="I42:L42" si="17">I18/I$26*100</f>
        <v>0</v>
      </c>
      <c r="J42" s="166">
        <f t="shared" si="17"/>
        <v>0</v>
      </c>
      <c r="K42" s="166">
        <f t="shared" si="17"/>
        <v>0</v>
      </c>
      <c r="L42" s="274">
        <f t="shared" si="17"/>
        <v>0</v>
      </c>
    </row>
    <row r="43" spans="6:12" ht="16.05" customHeight="1">
      <c r="F43" s="678"/>
      <c r="G43" s="487" t="s">
        <v>1307</v>
      </c>
      <c r="H43" s="487"/>
      <c r="I43" s="166">
        <f t="shared" ref="I43:L43" si="18">I19/I$26*100</f>
        <v>0</v>
      </c>
      <c r="J43" s="166">
        <f t="shared" si="18"/>
        <v>0</v>
      </c>
      <c r="K43" s="166">
        <f t="shared" si="18"/>
        <v>0</v>
      </c>
      <c r="L43" s="274">
        <f t="shared" si="18"/>
        <v>0</v>
      </c>
    </row>
    <row r="44" spans="6:12" ht="16.05" customHeight="1">
      <c r="F44" s="678"/>
      <c r="G44" s="487" t="s">
        <v>1169</v>
      </c>
      <c r="H44" s="487"/>
      <c r="I44" s="166">
        <f t="shared" ref="I44:L44" si="19">I20/I$26*100</f>
        <v>55.341323973093225</v>
      </c>
      <c r="J44" s="166">
        <f t="shared" si="19"/>
        <v>42.905814957728843</v>
      </c>
      <c r="K44" s="166">
        <f t="shared" si="19"/>
        <v>58.734134936539753</v>
      </c>
      <c r="L44" s="274">
        <f t="shared" si="19"/>
        <v>52.631093777698993</v>
      </c>
    </row>
    <row r="45" spans="6:12" ht="16.05" customHeight="1">
      <c r="F45" s="678"/>
      <c r="G45" s="600" t="s">
        <v>1306</v>
      </c>
      <c r="H45" s="601"/>
      <c r="I45" s="166">
        <f t="shared" ref="I45:L45" si="20">I21/I$26*100</f>
        <v>0</v>
      </c>
      <c r="J45" s="166">
        <f t="shared" si="20"/>
        <v>0</v>
      </c>
      <c r="K45" s="166">
        <f t="shared" si="20"/>
        <v>0</v>
      </c>
      <c r="L45" s="274">
        <f t="shared" si="20"/>
        <v>0</v>
      </c>
    </row>
    <row r="46" spans="6:12" ht="16.05" customHeight="1">
      <c r="F46" s="678"/>
      <c r="G46" s="487" t="s">
        <v>731</v>
      </c>
      <c r="H46" s="487"/>
      <c r="I46" s="166">
        <f t="shared" ref="I46:L46" si="21">I22/I$26*100</f>
        <v>4.4335137292652291</v>
      </c>
      <c r="J46" s="166">
        <f t="shared" si="21"/>
        <v>3.8206467050685768</v>
      </c>
      <c r="K46" s="166">
        <f t="shared" si="21"/>
        <v>0.75150300601202402</v>
      </c>
      <c r="L46" s="274">
        <f t="shared" si="21"/>
        <v>4.2182237191987237</v>
      </c>
    </row>
    <row r="47" spans="6:12" ht="16.05" customHeight="1">
      <c r="F47" s="678"/>
      <c r="G47" s="487" t="s">
        <v>1305</v>
      </c>
      <c r="H47" s="487"/>
      <c r="I47" s="166">
        <f>I23/I$26*100</f>
        <v>92.685394973175391</v>
      </c>
      <c r="J47" s="166">
        <f t="shared" ref="J47:K47" si="22">J23/J$26*100</f>
        <v>100</v>
      </c>
      <c r="K47" s="166">
        <f t="shared" si="22"/>
        <v>100</v>
      </c>
      <c r="L47" s="274">
        <f>L23/L$26*100</f>
        <v>94.477220351001606</v>
      </c>
    </row>
    <row r="48" spans="6:12" ht="16.05" customHeight="1">
      <c r="F48" s="678"/>
      <c r="G48" s="487" t="s">
        <v>1304</v>
      </c>
      <c r="H48" s="487"/>
      <c r="I48" s="166">
        <f t="shared" ref="I48:L48" si="23">I24/I$26*100</f>
        <v>7.3146050268246015</v>
      </c>
      <c r="J48" s="166">
        <f t="shared" si="23"/>
        <v>0</v>
      </c>
      <c r="K48" s="166">
        <f t="shared" si="23"/>
        <v>0</v>
      </c>
      <c r="L48" s="274">
        <f t="shared" si="23"/>
        <v>5.5227796489984042</v>
      </c>
    </row>
    <row r="49" spans="6:12" ht="16.05" customHeight="1">
      <c r="F49" s="678"/>
      <c r="G49" s="487" t="s">
        <v>1164</v>
      </c>
      <c r="H49" s="487"/>
      <c r="I49" s="166">
        <f t="shared" ref="I49:L49" si="24">I25/I$26*100</f>
        <v>0</v>
      </c>
      <c r="J49" s="166">
        <f t="shared" si="24"/>
        <v>0</v>
      </c>
      <c r="K49" s="166">
        <f t="shared" si="24"/>
        <v>0</v>
      </c>
      <c r="L49" s="274">
        <f t="shared" si="24"/>
        <v>0</v>
      </c>
    </row>
    <row r="50" spans="6:12" ht="16.05" customHeight="1">
      <c r="F50" s="678"/>
      <c r="G50" s="487" t="s">
        <v>1163</v>
      </c>
      <c r="H50" s="487"/>
      <c r="I50" s="166">
        <f t="shared" ref="I50:L50" si="25">I26/I$26*100</f>
        <v>100</v>
      </c>
      <c r="J50" s="166">
        <f t="shared" si="25"/>
        <v>100</v>
      </c>
      <c r="K50" s="166">
        <f t="shared" si="25"/>
        <v>100</v>
      </c>
      <c r="L50" s="274">
        <f t="shared" si="25"/>
        <v>100</v>
      </c>
    </row>
    <row r="55" spans="6:12">
      <c r="I55" s="12" t="str">
        <f>+I56&amp;"000"</f>
        <v>262013000</v>
      </c>
      <c r="J55" s="12" t="str">
        <f t="shared" ref="J55:K55" si="26">+J56&amp;"000"</f>
        <v>264075000</v>
      </c>
      <c r="K55" s="12" t="str">
        <f t="shared" si="26"/>
        <v>264652000</v>
      </c>
    </row>
    <row r="56" spans="6:12">
      <c r="I56" s="12" t="s">
        <v>580</v>
      </c>
      <c r="J56" s="12" t="s">
        <v>591</v>
      </c>
      <c r="K56" s="12" t="s">
        <v>594</v>
      </c>
    </row>
    <row r="57" spans="6:12">
      <c r="I57" s="12" t="s">
        <v>469</v>
      </c>
      <c r="J57" s="12" t="s">
        <v>592</v>
      </c>
      <c r="K57" s="12" t="s">
        <v>595</v>
      </c>
    </row>
  </sheetData>
  <customSheetViews>
    <customSheetView guid="{247A5D4D-80F1-4466-92F7-7A3BC78E450F}" showPageBreaks="1" printArea="1">
      <selection activeCell="C43" sqref="C43"/>
      <pageMargins left="0.78740157480314965" right="0.78740157480314965" top="0.78740157480314965" bottom="0.78740157480314965" header="0.51181102362204722" footer="0.47244094488188981"/>
      <pageSetup paperSize="9" scale="62" orientation="landscape" blackAndWhite="1" horizontalDpi="4294967293" verticalDpi="4294967293"/>
      <headerFooter alignWithMargins="0"/>
    </customSheetView>
  </customSheetViews>
  <mergeCells count="37">
    <mergeCell ref="G22:H22"/>
    <mergeCell ref="G23:H23"/>
    <mergeCell ref="F2:H2"/>
    <mergeCell ref="F3:F26"/>
    <mergeCell ref="G3:G8"/>
    <mergeCell ref="G9:H9"/>
    <mergeCell ref="G10:G12"/>
    <mergeCell ref="G13:H13"/>
    <mergeCell ref="G14:H14"/>
    <mergeCell ref="G15:H15"/>
    <mergeCell ref="G16:H16"/>
    <mergeCell ref="G17:H17"/>
    <mergeCell ref="G18:H18"/>
    <mergeCell ref="G19:H19"/>
    <mergeCell ref="G20:H20"/>
    <mergeCell ref="G21:H21"/>
    <mergeCell ref="G46:H46"/>
    <mergeCell ref="G47:H47"/>
    <mergeCell ref="G48:H48"/>
    <mergeCell ref="G49:H49"/>
    <mergeCell ref="G45:H45"/>
    <mergeCell ref="G24:H24"/>
    <mergeCell ref="G25:H25"/>
    <mergeCell ref="G26:H26"/>
    <mergeCell ref="G39:H39"/>
    <mergeCell ref="F27:F50"/>
    <mergeCell ref="G27:G32"/>
    <mergeCell ref="G33:H33"/>
    <mergeCell ref="G34:G36"/>
    <mergeCell ref="G37:H37"/>
    <mergeCell ref="G38:H38"/>
    <mergeCell ref="G40:H40"/>
    <mergeCell ref="G41:H41"/>
    <mergeCell ref="G42:H42"/>
    <mergeCell ref="G43:H43"/>
    <mergeCell ref="G44:H44"/>
    <mergeCell ref="G50:H50"/>
  </mergeCells>
  <phoneticPr fontId="3"/>
  <pageMargins left="0.78740157480314965" right="0.78740157480314965" top="0.78740157480314965" bottom="0.78740157480314965" header="0.51181102362204722" footer="0.47244094488188981"/>
  <pageSetup paperSize="9" scale="62" orientation="landscape" blackAndWhite="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pageSetUpPr fitToPage="1"/>
  </sheetPr>
  <dimension ref="A1:M86"/>
  <sheetViews>
    <sheetView view="pageBreakPreview" topLeftCell="D1" zoomScaleNormal="70" zoomScaleSheetLayoutView="100" workbookViewId="0">
      <pane ySplit="2" topLeftCell="A39" activePane="bottomLeft" state="frozen"/>
      <selection pane="bottomLeft"/>
    </sheetView>
  </sheetViews>
  <sheetFormatPr defaultColWidth="9" defaultRowHeight="14.4"/>
  <cols>
    <col min="1" max="1" width="9.69921875" style="1" customWidth="1"/>
    <col min="2" max="2" width="4.296875" style="1" customWidth="1"/>
    <col min="3" max="4" width="3.296875" style="1" customWidth="1"/>
    <col min="5" max="5" width="6.296875" style="24" customWidth="1"/>
    <col min="6" max="6" width="3.69921875" style="1" customWidth="1"/>
    <col min="7" max="7" width="3.796875" style="1" customWidth="1"/>
    <col min="8" max="8" width="3.5" style="1" customWidth="1"/>
    <col min="9" max="9" width="24.296875" style="1" customWidth="1"/>
    <col min="10" max="13" width="11" style="152" customWidth="1"/>
    <col min="14" max="16384" width="9" style="1"/>
  </cols>
  <sheetData>
    <row r="1" spans="1:13">
      <c r="F1" s="1" t="s">
        <v>1332</v>
      </c>
      <c r="K1" s="228"/>
      <c r="M1" s="228" t="s">
        <v>529</v>
      </c>
    </row>
    <row r="2" spans="1:13" ht="34.5" customHeight="1">
      <c r="A2" s="26"/>
      <c r="B2" s="67" t="s">
        <v>778</v>
      </c>
      <c r="C2" s="26" t="s">
        <v>779</v>
      </c>
      <c r="D2" s="26" t="s">
        <v>780</v>
      </c>
      <c r="E2" s="30" t="s">
        <v>781</v>
      </c>
      <c r="F2" s="681"/>
      <c r="G2" s="682"/>
      <c r="H2" s="682"/>
      <c r="I2" s="683"/>
      <c r="J2" s="142" t="s">
        <v>469</v>
      </c>
      <c r="K2" s="142" t="s">
        <v>197</v>
      </c>
      <c r="L2" s="142" t="s">
        <v>598</v>
      </c>
      <c r="M2" s="261" t="s">
        <v>605</v>
      </c>
    </row>
    <row r="3" spans="1:13" ht="18" customHeight="1">
      <c r="A3" s="27" t="str">
        <f>+B3&amp;C3&amp;D3</f>
        <v>1753201</v>
      </c>
      <c r="B3" s="28" t="s">
        <v>238</v>
      </c>
      <c r="C3" s="29">
        <v>32</v>
      </c>
      <c r="D3" s="28" t="s">
        <v>782</v>
      </c>
      <c r="E3" s="24">
        <v>1</v>
      </c>
      <c r="F3" s="596" t="s">
        <v>1330</v>
      </c>
      <c r="G3" s="596" t="s">
        <v>1329</v>
      </c>
      <c r="H3" s="176" t="s">
        <v>854</v>
      </c>
      <c r="I3" s="192"/>
      <c r="J3" s="43">
        <f>VLOOKUP($A3&amp;J$84,決統データ!$A$3:$DE$365,$E3+19,FALSE)</f>
        <v>2784</v>
      </c>
      <c r="K3" s="43">
        <f>VLOOKUP($A3&amp;K$84,決統データ!$A$3:$DE$365,$E3+19,FALSE)</f>
        <v>0</v>
      </c>
      <c r="L3" s="43">
        <f>VLOOKUP($A3&amp;L$84,決統データ!$A$3:$DE$365,$E3+19,FALSE)</f>
        <v>0</v>
      </c>
      <c r="M3" s="275">
        <f t="shared" ref="M3:M34" si="0">SUM(J3:L3)</f>
        <v>2784</v>
      </c>
    </row>
    <row r="4" spans="1:13" ht="18" customHeight="1">
      <c r="A4" s="27" t="str">
        <f t="shared" ref="A4:A75" si="1">+B4&amp;C4&amp;D4</f>
        <v>1753201</v>
      </c>
      <c r="B4" s="28" t="s">
        <v>238</v>
      </c>
      <c r="C4" s="29">
        <v>32</v>
      </c>
      <c r="D4" s="28" t="s">
        <v>782</v>
      </c>
      <c r="E4" s="24">
        <v>2</v>
      </c>
      <c r="F4" s="596"/>
      <c r="G4" s="596"/>
      <c r="H4" s="176" t="s">
        <v>1171</v>
      </c>
      <c r="I4" s="192"/>
      <c r="J4" s="43">
        <f>VLOOKUP($A4&amp;J$84,決統データ!$A$3:$DE$365,$E4+19,FALSE)</f>
        <v>456</v>
      </c>
      <c r="K4" s="43">
        <f>VLOOKUP($A4&amp;K$84,決統データ!$A$3:$DE$365,$E4+19,FALSE)</f>
        <v>187</v>
      </c>
      <c r="L4" s="43">
        <f>VLOOKUP($A4&amp;L$84,決統データ!$A$3:$DE$365,$E4+19,FALSE)</f>
        <v>0</v>
      </c>
      <c r="M4" s="275">
        <f t="shared" si="0"/>
        <v>643</v>
      </c>
    </row>
    <row r="5" spans="1:13" ht="18" customHeight="1">
      <c r="A5" s="27" t="str">
        <f t="shared" si="1"/>
        <v>1753201</v>
      </c>
      <c r="B5" s="28" t="s">
        <v>238</v>
      </c>
      <c r="C5" s="29">
        <v>32</v>
      </c>
      <c r="D5" s="28" t="s">
        <v>782</v>
      </c>
      <c r="E5" s="24">
        <v>3</v>
      </c>
      <c r="F5" s="596"/>
      <c r="G5" s="596"/>
      <c r="H5" s="176" t="s">
        <v>1168</v>
      </c>
      <c r="I5" s="192"/>
      <c r="J5" s="43">
        <f>VLOOKUP($A5&amp;J$84,決統データ!$A$3:$DE$365,$E5+19,FALSE)</f>
        <v>1031</v>
      </c>
      <c r="K5" s="43">
        <f>VLOOKUP($A5&amp;K$84,決統データ!$A$3:$DE$365,$E5+19,FALSE)</f>
        <v>0</v>
      </c>
      <c r="L5" s="43">
        <f>VLOOKUP($A5&amp;L$84,決統データ!$A$3:$DE$365,$E5+19,FALSE)</f>
        <v>0</v>
      </c>
      <c r="M5" s="275">
        <f t="shared" si="0"/>
        <v>1031</v>
      </c>
    </row>
    <row r="6" spans="1:13" ht="18" customHeight="1">
      <c r="A6" s="27" t="str">
        <f t="shared" si="1"/>
        <v>1753201</v>
      </c>
      <c r="B6" s="28" t="s">
        <v>238</v>
      </c>
      <c r="C6" s="29">
        <v>32</v>
      </c>
      <c r="D6" s="28" t="s">
        <v>782</v>
      </c>
      <c r="E6" s="24">
        <v>4</v>
      </c>
      <c r="F6" s="596"/>
      <c r="G6" s="596"/>
      <c r="H6" s="176" t="s">
        <v>1328</v>
      </c>
      <c r="I6" s="192"/>
      <c r="J6" s="43">
        <f>VLOOKUP($A6&amp;J$84,決統データ!$A$3:$DE$365,$E6+19,FALSE)</f>
        <v>0</v>
      </c>
      <c r="K6" s="43">
        <f>VLOOKUP($A6&amp;K$84,決統データ!$A$3:$DE$365,$E6+19,FALSE)</f>
        <v>0</v>
      </c>
      <c r="L6" s="43">
        <f>VLOOKUP($A6&amp;L$84,決統データ!$A$3:$DE$365,$E6+19,FALSE)</f>
        <v>0</v>
      </c>
      <c r="M6" s="275">
        <f t="shared" si="0"/>
        <v>0</v>
      </c>
    </row>
    <row r="7" spans="1:13" ht="18" customHeight="1">
      <c r="A7" s="27" t="str">
        <f t="shared" si="1"/>
        <v>1753201</v>
      </c>
      <c r="B7" s="28" t="s">
        <v>238</v>
      </c>
      <c r="C7" s="29">
        <v>32</v>
      </c>
      <c r="D7" s="28" t="s">
        <v>782</v>
      </c>
      <c r="E7" s="24">
        <v>5</v>
      </c>
      <c r="F7" s="596"/>
      <c r="G7" s="596"/>
      <c r="H7" s="176" t="s">
        <v>1169</v>
      </c>
      <c r="I7" s="192"/>
      <c r="J7" s="43">
        <f>VLOOKUP($A7&amp;J$84,決統データ!$A$3:$DE$365,$E7+19,FALSE)</f>
        <v>23503</v>
      </c>
      <c r="K7" s="43">
        <f>VLOOKUP($A7&amp;K$84,決統データ!$A$3:$DE$365,$E7+19,FALSE)</f>
        <v>0</v>
      </c>
      <c r="L7" s="43">
        <f>VLOOKUP($A7&amp;L$84,決統データ!$A$3:$DE$365,$E7+19,FALSE)</f>
        <v>2132</v>
      </c>
      <c r="M7" s="275">
        <f t="shared" si="0"/>
        <v>25635</v>
      </c>
    </row>
    <row r="8" spans="1:13" ht="18" customHeight="1">
      <c r="A8" s="27" t="str">
        <f t="shared" si="1"/>
        <v>1753201</v>
      </c>
      <c r="B8" s="28" t="s">
        <v>238</v>
      </c>
      <c r="C8" s="29">
        <v>32</v>
      </c>
      <c r="D8" s="28" t="s">
        <v>782</v>
      </c>
      <c r="E8" s="24">
        <v>6</v>
      </c>
      <c r="F8" s="596"/>
      <c r="G8" s="596"/>
      <c r="H8" s="176" t="s">
        <v>731</v>
      </c>
      <c r="I8" s="192"/>
      <c r="J8" s="43">
        <f>VLOOKUP($A8&amp;J$84,決統データ!$A$3:$DE$365,$E8+19,FALSE)</f>
        <v>1989</v>
      </c>
      <c r="K8" s="43">
        <f>VLOOKUP($A8&amp;K$84,決統データ!$A$3:$DE$365,$E8+19,FALSE)</f>
        <v>0</v>
      </c>
      <c r="L8" s="43">
        <f>VLOOKUP($A8&amp;L$84,決統データ!$A$3:$DE$365,$E8+19,FALSE)</f>
        <v>330</v>
      </c>
      <c r="M8" s="275">
        <f t="shared" si="0"/>
        <v>2319</v>
      </c>
    </row>
    <row r="9" spans="1:13" ht="18" customHeight="1">
      <c r="A9" s="27" t="str">
        <f t="shared" si="1"/>
        <v>1753201</v>
      </c>
      <c r="B9" s="28" t="s">
        <v>238</v>
      </c>
      <c r="C9" s="29">
        <v>32</v>
      </c>
      <c r="D9" s="28" t="s">
        <v>782</v>
      </c>
      <c r="E9" s="24">
        <v>7</v>
      </c>
      <c r="F9" s="596"/>
      <c r="G9" s="596"/>
      <c r="H9" s="176" t="s">
        <v>791</v>
      </c>
      <c r="I9" s="192"/>
      <c r="J9" s="43">
        <f>VLOOKUP($A9&amp;J$84,決統データ!$A$3:$DE$365,$E9+19,FALSE)</f>
        <v>29763</v>
      </c>
      <c r="K9" s="43">
        <f>VLOOKUP($A9&amp;K$84,決統データ!$A$3:$DE$365,$E9+19,FALSE)</f>
        <v>187</v>
      </c>
      <c r="L9" s="43">
        <f>VLOOKUP($A9&amp;L$84,決統データ!$A$3:$DE$365,$E9+19,FALSE)</f>
        <v>2462</v>
      </c>
      <c r="M9" s="275">
        <f t="shared" si="0"/>
        <v>32412</v>
      </c>
    </row>
    <row r="10" spans="1:13" ht="18" customHeight="1">
      <c r="A10" s="27" t="str">
        <f t="shared" si="1"/>
        <v>1753201</v>
      </c>
      <c r="B10" s="28" t="s">
        <v>238</v>
      </c>
      <c r="C10" s="29">
        <v>32</v>
      </c>
      <c r="D10" s="28" t="s">
        <v>782</v>
      </c>
      <c r="E10" s="24">
        <v>8</v>
      </c>
      <c r="F10" s="596"/>
      <c r="G10" s="596"/>
      <c r="H10" s="596" t="s">
        <v>644</v>
      </c>
      <c r="I10" s="175" t="s">
        <v>1314</v>
      </c>
      <c r="J10" s="43">
        <f>VLOOKUP($A10&amp;J$84,決統データ!$A$3:$DE$365,$E10+19,FALSE)</f>
        <v>29763</v>
      </c>
      <c r="K10" s="43">
        <f>VLOOKUP($A10&amp;K$84,決統データ!$A$3:$DE$365,$E10+19,FALSE)</f>
        <v>187</v>
      </c>
      <c r="L10" s="43">
        <f>VLOOKUP($A10&amp;L$84,決統データ!$A$3:$DE$365,$E10+19,FALSE)</f>
        <v>2462</v>
      </c>
      <c r="M10" s="275">
        <f t="shared" si="0"/>
        <v>32412</v>
      </c>
    </row>
    <row r="11" spans="1:13" ht="18" customHeight="1">
      <c r="A11" s="27" t="str">
        <f t="shared" si="1"/>
        <v>1753201</v>
      </c>
      <c r="B11" s="28" t="s">
        <v>238</v>
      </c>
      <c r="C11" s="29">
        <v>32</v>
      </c>
      <c r="D11" s="28" t="s">
        <v>782</v>
      </c>
      <c r="E11" s="24">
        <v>9</v>
      </c>
      <c r="F11" s="596"/>
      <c r="G11" s="596"/>
      <c r="H11" s="596"/>
      <c r="I11" s="175" t="s">
        <v>1313</v>
      </c>
      <c r="J11" s="43">
        <f>VLOOKUP($A11&amp;J$84,決統データ!$A$3:$DE$365,$E11+19,FALSE)</f>
        <v>0</v>
      </c>
      <c r="K11" s="43">
        <f>VLOOKUP($A11&amp;K$84,決統データ!$A$3:$DE$365,$E11+19,FALSE)</f>
        <v>0</v>
      </c>
      <c r="L11" s="43">
        <f>VLOOKUP($A11&amp;L$84,決統データ!$A$3:$DE$365,$E11+19,FALSE)</f>
        <v>0</v>
      </c>
      <c r="M11" s="275">
        <f t="shared" si="0"/>
        <v>0</v>
      </c>
    </row>
    <row r="12" spans="1:13" ht="18" customHeight="1">
      <c r="A12" s="27" t="str">
        <f t="shared" si="1"/>
        <v>1753201</v>
      </c>
      <c r="B12" s="28" t="s">
        <v>238</v>
      </c>
      <c r="C12" s="29">
        <v>32</v>
      </c>
      <c r="D12" s="28" t="s">
        <v>782</v>
      </c>
      <c r="E12" s="24">
        <v>10</v>
      </c>
      <c r="F12" s="596"/>
      <c r="G12" s="596"/>
      <c r="H12" s="596"/>
      <c r="I12" s="175" t="s">
        <v>731</v>
      </c>
      <c r="J12" s="43">
        <f>VLOOKUP($A12&amp;J$84,決統データ!$A$3:$DE$365,$E12+19,FALSE)</f>
        <v>0</v>
      </c>
      <c r="K12" s="43">
        <f>VLOOKUP($A12&amp;K$84,決統データ!$A$3:$DE$365,$E12+19,FALSE)</f>
        <v>0</v>
      </c>
      <c r="L12" s="43">
        <f>VLOOKUP($A12&amp;L$84,決統データ!$A$3:$DE$365,$E12+19,FALSE)</f>
        <v>0</v>
      </c>
      <c r="M12" s="275">
        <f t="shared" si="0"/>
        <v>0</v>
      </c>
    </row>
    <row r="13" spans="1:13" ht="18" customHeight="1">
      <c r="A13" s="27" t="str">
        <f t="shared" si="1"/>
        <v>1753201</v>
      </c>
      <c r="B13" s="28" t="s">
        <v>238</v>
      </c>
      <c r="C13" s="29">
        <v>32</v>
      </c>
      <c r="D13" s="28" t="s">
        <v>782</v>
      </c>
      <c r="E13" s="24">
        <v>11</v>
      </c>
      <c r="F13" s="596"/>
      <c r="G13" s="596" t="s">
        <v>1300</v>
      </c>
      <c r="H13" s="175" t="s">
        <v>854</v>
      </c>
      <c r="I13" s="175"/>
      <c r="J13" s="43">
        <f>VLOOKUP($A13&amp;J$84,決統データ!$A$3:$DE$365,$E13+19,FALSE)</f>
        <v>0</v>
      </c>
      <c r="K13" s="43">
        <f>VLOOKUP($A13&amp;K$84,決統データ!$A$3:$DE$365,$E13+19,FALSE)</f>
        <v>0</v>
      </c>
      <c r="L13" s="43">
        <f>VLOOKUP($A13&amp;L$84,決統データ!$A$3:$DE$365,$E13+19,FALSE)</f>
        <v>0</v>
      </c>
      <c r="M13" s="275">
        <f t="shared" si="0"/>
        <v>0</v>
      </c>
    </row>
    <row r="14" spans="1:13" ht="18" customHeight="1">
      <c r="A14" s="27" t="str">
        <f t="shared" si="1"/>
        <v>1753201</v>
      </c>
      <c r="B14" s="28" t="s">
        <v>238</v>
      </c>
      <c r="C14" s="29">
        <v>32</v>
      </c>
      <c r="D14" s="28" t="s">
        <v>782</v>
      </c>
      <c r="E14" s="24">
        <v>12</v>
      </c>
      <c r="F14" s="596"/>
      <c r="G14" s="596"/>
      <c r="H14" s="175" t="s">
        <v>1327</v>
      </c>
      <c r="I14" s="175"/>
      <c r="J14" s="43">
        <f>VLOOKUP($A14&amp;J$84,決統データ!$A$3:$DE$365,$E14+19,FALSE)</f>
        <v>0</v>
      </c>
      <c r="K14" s="43">
        <f>VLOOKUP($A14&amp;K$84,決統データ!$A$3:$DE$365,$E14+19,FALSE)</f>
        <v>9587</v>
      </c>
      <c r="L14" s="43">
        <f>VLOOKUP($A14&amp;L$84,決統データ!$A$3:$DE$365,$E14+19,FALSE)</f>
        <v>0</v>
      </c>
      <c r="M14" s="275">
        <f t="shared" si="0"/>
        <v>9587</v>
      </c>
    </row>
    <row r="15" spans="1:13" ht="18" customHeight="1">
      <c r="A15" s="27" t="str">
        <f t="shared" si="1"/>
        <v>1753201</v>
      </c>
      <c r="B15" s="28" t="s">
        <v>238</v>
      </c>
      <c r="C15" s="29">
        <v>32</v>
      </c>
      <c r="D15" s="28" t="s">
        <v>782</v>
      </c>
      <c r="E15" s="24">
        <v>13</v>
      </c>
      <c r="F15" s="596"/>
      <c r="G15" s="596"/>
      <c r="H15" s="176"/>
      <c r="I15" s="192" t="s">
        <v>1326</v>
      </c>
      <c r="J15" s="43">
        <f>VLOOKUP($A15&amp;J$84,決統データ!$A$3:$DE$365,$E15+19,FALSE)</f>
        <v>0</v>
      </c>
      <c r="K15" s="43">
        <f>VLOOKUP($A15&amp;K$84,決統データ!$A$3:$DE$365,$E15+19,FALSE)</f>
        <v>9587</v>
      </c>
      <c r="L15" s="43">
        <f>VLOOKUP($A15&amp;L$84,決統データ!$A$3:$DE$365,$E15+19,FALSE)</f>
        <v>0</v>
      </c>
      <c r="M15" s="275">
        <f t="shared" si="0"/>
        <v>9587</v>
      </c>
    </row>
    <row r="16" spans="1:13" ht="18" customHeight="1">
      <c r="A16" s="27" t="str">
        <f t="shared" si="1"/>
        <v>1753201</v>
      </c>
      <c r="B16" s="28" t="s">
        <v>238</v>
      </c>
      <c r="C16" s="29">
        <v>32</v>
      </c>
      <c r="D16" s="28" t="s">
        <v>782</v>
      </c>
      <c r="E16" s="24">
        <v>14</v>
      </c>
      <c r="F16" s="596"/>
      <c r="G16" s="596"/>
      <c r="H16" s="175" t="s">
        <v>1171</v>
      </c>
      <c r="I16" s="175"/>
      <c r="J16" s="43">
        <f>VLOOKUP($A16&amp;J$84,決統データ!$A$3:$DE$365,$E16+19,FALSE)</f>
        <v>0</v>
      </c>
      <c r="K16" s="43">
        <f>VLOOKUP($A16&amp;K$84,決統データ!$A$3:$DE$365,$E16+19,FALSE)</f>
        <v>2266</v>
      </c>
      <c r="L16" s="43">
        <f>VLOOKUP($A16&amp;L$84,決統データ!$A$3:$DE$365,$E16+19,FALSE)</f>
        <v>0</v>
      </c>
      <c r="M16" s="275">
        <f t="shared" si="0"/>
        <v>2266</v>
      </c>
    </row>
    <row r="17" spans="1:13" ht="18" customHeight="1">
      <c r="A17" s="27" t="str">
        <f t="shared" si="1"/>
        <v>1753201</v>
      </c>
      <c r="B17" s="28" t="s">
        <v>238</v>
      </c>
      <c r="C17" s="29">
        <v>32</v>
      </c>
      <c r="D17" s="28" t="s">
        <v>782</v>
      </c>
      <c r="E17" s="24">
        <v>15</v>
      </c>
      <c r="F17" s="596"/>
      <c r="G17" s="596"/>
      <c r="H17" s="175" t="s">
        <v>1168</v>
      </c>
      <c r="I17" s="175"/>
      <c r="J17" s="43">
        <f>VLOOKUP($A17&amp;J$84,決統データ!$A$3:$DE$365,$E17+19,FALSE)</f>
        <v>0</v>
      </c>
      <c r="K17" s="43">
        <f>VLOOKUP($A17&amp;K$84,決統データ!$A$3:$DE$365,$E17+19,FALSE)</f>
        <v>0</v>
      </c>
      <c r="L17" s="43">
        <f>VLOOKUP($A17&amp;L$84,決統データ!$A$3:$DE$365,$E17+19,FALSE)</f>
        <v>0</v>
      </c>
      <c r="M17" s="275">
        <f t="shared" si="0"/>
        <v>0</v>
      </c>
    </row>
    <row r="18" spans="1:13" ht="18" customHeight="1">
      <c r="A18" s="27" t="str">
        <f t="shared" si="1"/>
        <v>1753201</v>
      </c>
      <c r="B18" s="28" t="s">
        <v>238</v>
      </c>
      <c r="C18" s="29">
        <v>32</v>
      </c>
      <c r="D18" s="28" t="s">
        <v>782</v>
      </c>
      <c r="E18" s="24">
        <v>16</v>
      </c>
      <c r="F18" s="596"/>
      <c r="G18" s="596"/>
      <c r="H18" s="175" t="s">
        <v>1308</v>
      </c>
      <c r="I18" s="175"/>
      <c r="J18" s="43">
        <f>VLOOKUP($A18&amp;J$84,決統データ!$A$3:$DE$365,$E18+19,FALSE)</f>
        <v>0</v>
      </c>
      <c r="K18" s="43">
        <f>VLOOKUP($A18&amp;K$84,決統データ!$A$3:$DE$365,$E18+19,FALSE)</f>
        <v>0</v>
      </c>
      <c r="L18" s="43">
        <f>VLOOKUP($A18&amp;L$84,決統データ!$A$3:$DE$365,$E18+19,FALSE)</f>
        <v>0</v>
      </c>
      <c r="M18" s="275">
        <f t="shared" si="0"/>
        <v>0</v>
      </c>
    </row>
    <row r="19" spans="1:13" ht="18" customHeight="1">
      <c r="A19" s="27" t="str">
        <f t="shared" si="1"/>
        <v>1753201</v>
      </c>
      <c r="B19" s="28" t="s">
        <v>238</v>
      </c>
      <c r="C19" s="29">
        <v>32</v>
      </c>
      <c r="D19" s="28" t="s">
        <v>782</v>
      </c>
      <c r="E19" s="24">
        <v>17</v>
      </c>
      <c r="F19" s="596"/>
      <c r="G19" s="596"/>
      <c r="H19" s="175" t="s">
        <v>1169</v>
      </c>
      <c r="I19" s="175"/>
      <c r="J19" s="43">
        <f>VLOOKUP($A19&amp;J$84,決統データ!$A$3:$DE$365,$E19+19,FALSE)</f>
        <v>0</v>
      </c>
      <c r="K19" s="43">
        <f>VLOOKUP($A19&amp;K$84,決統データ!$A$3:$DE$365,$E19+19,FALSE)</f>
        <v>0</v>
      </c>
      <c r="L19" s="43">
        <f>VLOOKUP($A19&amp;L$84,決統データ!$A$3:$DE$365,$E19+19,FALSE)</f>
        <v>0</v>
      </c>
      <c r="M19" s="275">
        <f t="shared" si="0"/>
        <v>0</v>
      </c>
    </row>
    <row r="20" spans="1:13" ht="18" customHeight="1">
      <c r="A20" s="27" t="str">
        <f t="shared" si="1"/>
        <v>1753201</v>
      </c>
      <c r="B20" s="28" t="s">
        <v>238</v>
      </c>
      <c r="C20" s="29">
        <v>32</v>
      </c>
      <c r="D20" s="28" t="s">
        <v>782</v>
      </c>
      <c r="E20" s="24">
        <v>18</v>
      </c>
      <c r="F20" s="596"/>
      <c r="G20" s="596"/>
      <c r="H20" s="175" t="s">
        <v>731</v>
      </c>
      <c r="I20" s="175"/>
      <c r="J20" s="43">
        <f>VLOOKUP($A20&amp;J$84,決統データ!$A$3:$DE$365,$E20+19,FALSE)</f>
        <v>0</v>
      </c>
      <c r="K20" s="43">
        <f>VLOOKUP($A20&amp;K$84,決統データ!$A$3:$DE$365,$E20+19,FALSE)</f>
        <v>0</v>
      </c>
      <c r="L20" s="43">
        <f>VLOOKUP($A20&amp;L$84,決統データ!$A$3:$DE$365,$E20+19,FALSE)</f>
        <v>0</v>
      </c>
      <c r="M20" s="275">
        <f t="shared" si="0"/>
        <v>0</v>
      </c>
    </row>
    <row r="21" spans="1:13" ht="18" customHeight="1">
      <c r="A21" s="27" t="str">
        <f t="shared" si="1"/>
        <v>1753201</v>
      </c>
      <c r="B21" s="28" t="s">
        <v>238</v>
      </c>
      <c r="C21" s="29">
        <v>32</v>
      </c>
      <c r="D21" s="28" t="s">
        <v>782</v>
      </c>
      <c r="E21" s="24">
        <v>19</v>
      </c>
      <c r="F21" s="596"/>
      <c r="G21" s="596"/>
      <c r="H21" s="176" t="s">
        <v>791</v>
      </c>
      <c r="I21" s="192"/>
      <c r="J21" s="43">
        <f>VLOOKUP($A21&amp;J$84,決統データ!$A$3:$DE$365,$E21+19,FALSE)</f>
        <v>0</v>
      </c>
      <c r="K21" s="43">
        <f>VLOOKUP($A21&amp;K$84,決統データ!$A$3:$DE$365,$E21+19,FALSE)</f>
        <v>11853</v>
      </c>
      <c r="L21" s="43">
        <f>VLOOKUP($A21&amp;L$84,決統データ!$A$3:$DE$365,$E21+19,FALSE)</f>
        <v>0</v>
      </c>
      <c r="M21" s="275">
        <f t="shared" si="0"/>
        <v>11853</v>
      </c>
    </row>
    <row r="22" spans="1:13" ht="18" customHeight="1">
      <c r="A22" s="27" t="str">
        <f t="shared" si="1"/>
        <v>1753201</v>
      </c>
      <c r="B22" s="28" t="s">
        <v>238</v>
      </c>
      <c r="C22" s="29">
        <v>32</v>
      </c>
      <c r="D22" s="28" t="s">
        <v>782</v>
      </c>
      <c r="E22" s="24">
        <v>20</v>
      </c>
      <c r="F22" s="596"/>
      <c r="G22" s="596"/>
      <c r="H22" s="596" t="s">
        <v>644</v>
      </c>
      <c r="I22" s="175" t="s">
        <v>1314</v>
      </c>
      <c r="J22" s="43">
        <f>VLOOKUP($A22&amp;J$84,決統データ!$A$3:$DE$365,$E22+19,FALSE)</f>
        <v>0</v>
      </c>
      <c r="K22" s="43">
        <f>VLOOKUP($A22&amp;K$84,決統データ!$A$3:$DE$365,$E22+19,FALSE)</f>
        <v>11853</v>
      </c>
      <c r="L22" s="43">
        <f>VLOOKUP($A22&amp;L$84,決統データ!$A$3:$DE$365,$E22+19,FALSE)</f>
        <v>0</v>
      </c>
      <c r="M22" s="275">
        <f t="shared" si="0"/>
        <v>11853</v>
      </c>
    </row>
    <row r="23" spans="1:13" ht="18" customHeight="1">
      <c r="A23" s="27" t="str">
        <f t="shared" si="1"/>
        <v>1753201</v>
      </c>
      <c r="B23" s="28" t="s">
        <v>238</v>
      </c>
      <c r="C23" s="29">
        <v>32</v>
      </c>
      <c r="D23" s="28" t="s">
        <v>782</v>
      </c>
      <c r="E23" s="24">
        <v>21</v>
      </c>
      <c r="F23" s="596"/>
      <c r="G23" s="596"/>
      <c r="H23" s="596"/>
      <c r="I23" s="175" t="s">
        <v>1313</v>
      </c>
      <c r="J23" s="43">
        <f>VLOOKUP($A23&amp;J$84,決統データ!$A$3:$DE$365,$E23+19,FALSE)</f>
        <v>0</v>
      </c>
      <c r="K23" s="43">
        <f>VLOOKUP($A23&amp;K$84,決統データ!$A$3:$DE$365,$E23+19,FALSE)</f>
        <v>0</v>
      </c>
      <c r="L23" s="43">
        <f>VLOOKUP($A23&amp;L$84,決統データ!$A$3:$DE$365,$E23+19,FALSE)</f>
        <v>0</v>
      </c>
      <c r="M23" s="275">
        <f t="shared" si="0"/>
        <v>0</v>
      </c>
    </row>
    <row r="24" spans="1:13" ht="18" customHeight="1">
      <c r="A24" s="27" t="str">
        <f t="shared" si="1"/>
        <v>1753201</v>
      </c>
      <c r="B24" s="28" t="s">
        <v>238</v>
      </c>
      <c r="C24" s="29">
        <v>32</v>
      </c>
      <c r="D24" s="28" t="s">
        <v>782</v>
      </c>
      <c r="E24" s="24">
        <v>22</v>
      </c>
      <c r="F24" s="596"/>
      <c r="G24" s="596"/>
      <c r="H24" s="596"/>
      <c r="I24" s="175" t="s">
        <v>731</v>
      </c>
      <c r="J24" s="43">
        <f>VLOOKUP($A24&amp;J$84,決統データ!$A$3:$DE$365,$E24+19,FALSE)</f>
        <v>0</v>
      </c>
      <c r="K24" s="43">
        <f>VLOOKUP($A24&amp;K$84,決統データ!$A$3:$DE$365,$E24+19,FALSE)</f>
        <v>0</v>
      </c>
      <c r="L24" s="43">
        <f>VLOOKUP($A24&amp;L$84,決統データ!$A$3:$DE$365,$E24+19,FALSE)</f>
        <v>0</v>
      </c>
      <c r="M24" s="275">
        <f t="shared" si="0"/>
        <v>0</v>
      </c>
    </row>
    <row r="25" spans="1:13" ht="18" customHeight="1">
      <c r="A25" s="27" t="str">
        <f t="shared" si="1"/>
        <v>1753201</v>
      </c>
      <c r="B25" s="28" t="s">
        <v>238</v>
      </c>
      <c r="C25" s="29">
        <v>32</v>
      </c>
      <c r="D25" s="28" t="s">
        <v>782</v>
      </c>
      <c r="E25" s="24">
        <v>23</v>
      </c>
      <c r="F25" s="596"/>
      <c r="G25" s="596" t="s">
        <v>1299</v>
      </c>
      <c r="H25" s="175" t="s">
        <v>854</v>
      </c>
      <c r="I25" s="175"/>
      <c r="J25" s="43">
        <f>VLOOKUP($A25&amp;J$84,決統データ!$A$3:$DE$365,$E25+19,FALSE)</f>
        <v>25385</v>
      </c>
      <c r="K25" s="43">
        <f>VLOOKUP($A25&amp;K$84,決統データ!$A$3:$DE$365,$E25+19,FALSE)</f>
        <v>2414</v>
      </c>
      <c r="L25" s="43">
        <f>VLOOKUP($A25&amp;L$84,決統データ!$A$3:$DE$365,$E25+19,FALSE)</f>
        <v>0</v>
      </c>
      <c r="M25" s="275">
        <f t="shared" si="0"/>
        <v>27799</v>
      </c>
    </row>
    <row r="26" spans="1:13" ht="18" customHeight="1">
      <c r="A26" s="27" t="str">
        <f t="shared" si="1"/>
        <v>1753201</v>
      </c>
      <c r="B26" s="28" t="s">
        <v>238</v>
      </c>
      <c r="C26" s="29">
        <v>32</v>
      </c>
      <c r="D26" s="28" t="s">
        <v>782</v>
      </c>
      <c r="E26" s="24">
        <v>24</v>
      </c>
      <c r="F26" s="596"/>
      <c r="G26" s="596"/>
      <c r="H26" s="175" t="s">
        <v>1327</v>
      </c>
      <c r="I26" s="175"/>
      <c r="J26" s="43">
        <f>VLOOKUP($A26&amp;J$84,決統データ!$A$3:$DE$365,$E26+19,FALSE)</f>
        <v>47401</v>
      </c>
      <c r="K26" s="43">
        <f>VLOOKUP($A26&amp;K$84,決統データ!$A$3:$DE$365,$E26+19,FALSE)</f>
        <v>20265</v>
      </c>
      <c r="L26" s="43">
        <f>VLOOKUP($A26&amp;L$84,決統データ!$A$3:$DE$365,$E26+19,FALSE)</f>
        <v>739</v>
      </c>
      <c r="M26" s="275">
        <f t="shared" si="0"/>
        <v>68405</v>
      </c>
    </row>
    <row r="27" spans="1:13" ht="18" customHeight="1">
      <c r="A27" s="27" t="str">
        <f t="shared" si="1"/>
        <v>1753201</v>
      </c>
      <c r="B27" s="28" t="s">
        <v>238</v>
      </c>
      <c r="C27" s="29">
        <v>32</v>
      </c>
      <c r="D27" s="28" t="s">
        <v>782</v>
      </c>
      <c r="E27" s="24">
        <v>25</v>
      </c>
      <c r="F27" s="596"/>
      <c r="G27" s="596"/>
      <c r="H27" s="176"/>
      <c r="I27" s="192" t="s">
        <v>1326</v>
      </c>
      <c r="J27" s="43">
        <f>VLOOKUP($A27&amp;J$84,決統データ!$A$3:$DE$365,$E27+19,FALSE)</f>
        <v>47401</v>
      </c>
      <c r="K27" s="43">
        <f>VLOOKUP($A27&amp;K$84,決統データ!$A$3:$DE$365,$E27+19,FALSE)</f>
        <v>20265</v>
      </c>
      <c r="L27" s="43">
        <f>VLOOKUP($A27&amp;L$84,決統データ!$A$3:$DE$365,$E27+19,FALSE)</f>
        <v>739</v>
      </c>
      <c r="M27" s="275">
        <f t="shared" si="0"/>
        <v>68405</v>
      </c>
    </row>
    <row r="28" spans="1:13" ht="18" customHeight="1">
      <c r="A28" s="27" t="str">
        <f t="shared" si="1"/>
        <v>1753201</v>
      </c>
      <c r="B28" s="28" t="s">
        <v>238</v>
      </c>
      <c r="C28" s="29">
        <v>32</v>
      </c>
      <c r="D28" s="28" t="s">
        <v>782</v>
      </c>
      <c r="E28" s="24">
        <v>26</v>
      </c>
      <c r="F28" s="596"/>
      <c r="G28" s="596"/>
      <c r="H28" s="175" t="s">
        <v>1171</v>
      </c>
      <c r="I28" s="175"/>
      <c r="J28" s="43">
        <f>VLOOKUP($A28&amp;J$84,決統データ!$A$3:$DE$365,$E28+19,FALSE)</f>
        <v>787</v>
      </c>
      <c r="K28" s="43">
        <f>VLOOKUP($A28&amp;K$84,決統データ!$A$3:$DE$365,$E28+19,FALSE)</f>
        <v>4621</v>
      </c>
      <c r="L28" s="43">
        <f>VLOOKUP($A28&amp;L$84,決統データ!$A$3:$DE$365,$E28+19,FALSE)</f>
        <v>1096</v>
      </c>
      <c r="M28" s="275">
        <f t="shared" si="0"/>
        <v>6504</v>
      </c>
    </row>
    <row r="29" spans="1:13" ht="18" customHeight="1">
      <c r="A29" s="27" t="str">
        <f t="shared" si="1"/>
        <v>1753201</v>
      </c>
      <c r="B29" s="28" t="s">
        <v>238</v>
      </c>
      <c r="C29" s="29">
        <v>32</v>
      </c>
      <c r="D29" s="28" t="s">
        <v>782</v>
      </c>
      <c r="E29" s="24">
        <v>27</v>
      </c>
      <c r="F29" s="596"/>
      <c r="G29" s="596"/>
      <c r="H29" s="175" t="s">
        <v>1168</v>
      </c>
      <c r="I29" s="175"/>
      <c r="J29" s="43">
        <f>VLOOKUP($A29&amp;J$84,決統データ!$A$3:$DE$365,$E29+19,FALSE)</f>
        <v>0</v>
      </c>
      <c r="K29" s="43">
        <f>VLOOKUP($A29&amp;K$84,決統データ!$A$3:$DE$365,$E29+19,FALSE)</f>
        <v>0</v>
      </c>
      <c r="L29" s="43">
        <f>VLOOKUP($A29&amp;L$84,決統データ!$A$3:$DE$365,$E29+19,FALSE)</f>
        <v>0</v>
      </c>
      <c r="M29" s="275">
        <f t="shared" si="0"/>
        <v>0</v>
      </c>
    </row>
    <row r="30" spans="1:13" ht="18" customHeight="1">
      <c r="A30" s="27" t="str">
        <f t="shared" si="1"/>
        <v>1753201</v>
      </c>
      <c r="B30" s="28" t="s">
        <v>238</v>
      </c>
      <c r="C30" s="29">
        <v>32</v>
      </c>
      <c r="D30" s="28" t="s">
        <v>782</v>
      </c>
      <c r="E30" s="24">
        <v>28</v>
      </c>
      <c r="F30" s="596"/>
      <c r="G30" s="596"/>
      <c r="H30" s="175" t="s">
        <v>1308</v>
      </c>
      <c r="I30" s="175"/>
      <c r="J30" s="43">
        <f>VLOOKUP($A30&amp;J$84,決統データ!$A$3:$DE$365,$E30+19,FALSE)</f>
        <v>0</v>
      </c>
      <c r="K30" s="43">
        <f>VLOOKUP($A30&amp;K$84,決統データ!$A$3:$DE$365,$E30+19,FALSE)</f>
        <v>0</v>
      </c>
      <c r="L30" s="43">
        <f>VLOOKUP($A30&amp;L$84,決統データ!$A$3:$DE$365,$E30+19,FALSE)</f>
        <v>0</v>
      </c>
      <c r="M30" s="275">
        <f t="shared" si="0"/>
        <v>0</v>
      </c>
    </row>
    <row r="31" spans="1:13" ht="18" customHeight="1">
      <c r="A31" s="27" t="str">
        <f t="shared" si="1"/>
        <v>1753201</v>
      </c>
      <c r="B31" s="28" t="s">
        <v>238</v>
      </c>
      <c r="C31" s="29">
        <v>32</v>
      </c>
      <c r="D31" s="28" t="s">
        <v>782</v>
      </c>
      <c r="E31" s="24">
        <v>29</v>
      </c>
      <c r="F31" s="596"/>
      <c r="G31" s="596"/>
      <c r="H31" s="175" t="s">
        <v>1169</v>
      </c>
      <c r="I31" s="175"/>
      <c r="J31" s="43">
        <f>VLOOKUP($A31&amp;J$84,決統データ!$A$3:$DE$365,$E31+19,FALSE)</f>
        <v>190528</v>
      </c>
      <c r="K31" s="43">
        <f>VLOOKUP($A31&amp;K$84,決統データ!$A$3:$DE$365,$E31+19,FALSE)</f>
        <v>54151</v>
      </c>
      <c r="L31" s="43">
        <f>VLOOKUP($A31&amp;L$84,決統データ!$A$3:$DE$365,$E31+19,FALSE)</f>
        <v>4902</v>
      </c>
      <c r="M31" s="275">
        <f t="shared" si="0"/>
        <v>249581</v>
      </c>
    </row>
    <row r="32" spans="1:13" ht="18" customHeight="1">
      <c r="A32" s="27" t="str">
        <f t="shared" si="1"/>
        <v>1753201</v>
      </c>
      <c r="B32" s="28" t="s">
        <v>238</v>
      </c>
      <c r="C32" s="29">
        <v>32</v>
      </c>
      <c r="D32" s="28" t="s">
        <v>782</v>
      </c>
      <c r="E32" s="24">
        <v>30</v>
      </c>
      <c r="F32" s="596"/>
      <c r="G32" s="596"/>
      <c r="H32" s="175" t="s">
        <v>731</v>
      </c>
      <c r="I32" s="175"/>
      <c r="J32" s="43">
        <f>VLOOKUP($A32&amp;J$84,決統データ!$A$3:$DE$365,$E32+19,FALSE)</f>
        <v>7255</v>
      </c>
      <c r="K32" s="43">
        <f>VLOOKUP($A32&amp;K$84,決統データ!$A$3:$DE$365,$E32+19,FALSE)</f>
        <v>904</v>
      </c>
      <c r="L32" s="43">
        <f>VLOOKUP($A32&amp;L$84,決統データ!$A$3:$DE$365,$E32+19,FALSE)</f>
        <v>224</v>
      </c>
      <c r="M32" s="275">
        <f t="shared" si="0"/>
        <v>8383</v>
      </c>
    </row>
    <row r="33" spans="1:13" ht="18" customHeight="1">
      <c r="A33" s="27" t="str">
        <f t="shared" si="1"/>
        <v>1753201</v>
      </c>
      <c r="B33" s="28" t="s">
        <v>238</v>
      </c>
      <c r="C33" s="29">
        <v>32</v>
      </c>
      <c r="D33" s="28" t="s">
        <v>782</v>
      </c>
      <c r="E33" s="24">
        <v>31</v>
      </c>
      <c r="F33" s="596"/>
      <c r="G33" s="596"/>
      <c r="H33" s="176" t="s">
        <v>791</v>
      </c>
      <c r="I33" s="192"/>
      <c r="J33" s="43">
        <f>VLOOKUP($A33&amp;J$84,決統データ!$A$3:$DE$365,$E33+19,FALSE)</f>
        <v>271356</v>
      </c>
      <c r="K33" s="43">
        <f>VLOOKUP($A33&amp;K$84,決統データ!$A$3:$DE$365,$E33+19,FALSE)</f>
        <v>82355</v>
      </c>
      <c r="L33" s="43">
        <f>VLOOKUP($A33&amp;L$84,決統データ!$A$3:$DE$365,$E33+19,FALSE)</f>
        <v>6961</v>
      </c>
      <c r="M33" s="275">
        <f t="shared" si="0"/>
        <v>360672</v>
      </c>
    </row>
    <row r="34" spans="1:13" ht="18" customHeight="1">
      <c r="A34" s="27" t="str">
        <f t="shared" si="1"/>
        <v>1753201</v>
      </c>
      <c r="B34" s="28" t="s">
        <v>238</v>
      </c>
      <c r="C34" s="29">
        <v>32</v>
      </c>
      <c r="D34" s="28" t="s">
        <v>782</v>
      </c>
      <c r="E34" s="24">
        <v>32</v>
      </c>
      <c r="F34" s="596"/>
      <c r="G34" s="596"/>
      <c r="H34" s="596" t="s">
        <v>644</v>
      </c>
      <c r="I34" s="175" t="s">
        <v>1314</v>
      </c>
      <c r="J34" s="43">
        <f>VLOOKUP($A34&amp;J$84,決統データ!$A$3:$DE$365,$E34+19,FALSE)</f>
        <v>241860</v>
      </c>
      <c r="K34" s="43">
        <f>VLOOKUP($A34&amp;K$84,決統データ!$A$3:$DE$365,$E34+19,FALSE)</f>
        <v>82355</v>
      </c>
      <c r="L34" s="43">
        <f>VLOOKUP($A34&amp;L$84,決統データ!$A$3:$DE$365,$E34+19,FALSE)</f>
        <v>6961</v>
      </c>
      <c r="M34" s="275">
        <f t="shared" si="0"/>
        <v>331176</v>
      </c>
    </row>
    <row r="35" spans="1:13" ht="18" customHeight="1">
      <c r="A35" s="27" t="str">
        <f t="shared" si="1"/>
        <v>1753201</v>
      </c>
      <c r="B35" s="28" t="s">
        <v>238</v>
      </c>
      <c r="C35" s="29">
        <v>32</v>
      </c>
      <c r="D35" s="28" t="s">
        <v>782</v>
      </c>
      <c r="E35" s="24">
        <v>33</v>
      </c>
      <c r="F35" s="596"/>
      <c r="G35" s="596"/>
      <c r="H35" s="596"/>
      <c r="I35" s="175" t="s">
        <v>1313</v>
      </c>
      <c r="J35" s="43">
        <f>VLOOKUP($A35&amp;J$84,決統データ!$A$3:$DE$365,$E35+19,FALSE)</f>
        <v>0</v>
      </c>
      <c r="K35" s="43">
        <f>VLOOKUP($A35&amp;K$84,決統データ!$A$3:$DE$365,$E35+19,FALSE)</f>
        <v>0</v>
      </c>
      <c r="L35" s="43">
        <f>VLOOKUP($A35&amp;L$84,決統データ!$A$3:$DE$365,$E35+19,FALSE)</f>
        <v>0</v>
      </c>
      <c r="M35" s="275">
        <f t="shared" ref="M35:M66" si="2">SUM(J35:L35)</f>
        <v>0</v>
      </c>
    </row>
    <row r="36" spans="1:13" ht="18" customHeight="1">
      <c r="A36" s="27" t="str">
        <f t="shared" si="1"/>
        <v>1753201</v>
      </c>
      <c r="B36" s="28" t="s">
        <v>238</v>
      </c>
      <c r="C36" s="29">
        <v>32</v>
      </c>
      <c r="D36" s="28" t="s">
        <v>782</v>
      </c>
      <c r="E36" s="24">
        <v>34</v>
      </c>
      <c r="F36" s="596"/>
      <c r="G36" s="596"/>
      <c r="H36" s="596"/>
      <c r="I36" s="175" t="s">
        <v>731</v>
      </c>
      <c r="J36" s="43">
        <f>VLOOKUP($A36&amp;J$84,決統データ!$A$3:$DE$365,$E36+19,FALSE)</f>
        <v>29496</v>
      </c>
      <c r="K36" s="43">
        <f>VLOOKUP($A36&amp;K$84,決統データ!$A$3:$DE$365,$E36+19,FALSE)</f>
        <v>0</v>
      </c>
      <c r="L36" s="43">
        <f>VLOOKUP($A36&amp;L$84,決統データ!$A$3:$DE$365,$E36+19,FALSE)</f>
        <v>0</v>
      </c>
      <c r="M36" s="275">
        <f t="shared" si="2"/>
        <v>29496</v>
      </c>
    </row>
    <row r="37" spans="1:13" ht="18" customHeight="1">
      <c r="A37" s="27" t="str">
        <f t="shared" si="1"/>
        <v>1753201</v>
      </c>
      <c r="B37" s="28" t="s">
        <v>238</v>
      </c>
      <c r="C37" s="29">
        <v>32</v>
      </c>
      <c r="D37" s="28" t="s">
        <v>782</v>
      </c>
      <c r="E37" s="24">
        <v>35</v>
      </c>
      <c r="F37" s="596"/>
      <c r="G37" s="596" t="s">
        <v>731</v>
      </c>
      <c r="H37" s="175" t="s">
        <v>854</v>
      </c>
      <c r="I37" s="175"/>
      <c r="J37" s="43">
        <f>VLOOKUP($A37&amp;J$84,決統データ!$A$3:$DE$365,$E37+19,FALSE)</f>
        <v>3618</v>
      </c>
      <c r="K37" s="43">
        <f>VLOOKUP($A37&amp;K$84,決統データ!$A$3:$DE$365,$E37+19,FALSE)</f>
        <v>0</v>
      </c>
      <c r="L37" s="43">
        <f>VLOOKUP($A37&amp;L$84,決統データ!$A$3:$DE$365,$E37+19,FALSE)</f>
        <v>373</v>
      </c>
      <c r="M37" s="275">
        <f t="shared" si="2"/>
        <v>3991</v>
      </c>
    </row>
    <row r="38" spans="1:13" ht="18" customHeight="1">
      <c r="A38" s="27" t="str">
        <f t="shared" si="1"/>
        <v>1753201</v>
      </c>
      <c r="B38" s="28" t="s">
        <v>238</v>
      </c>
      <c r="C38" s="29">
        <v>32</v>
      </c>
      <c r="D38" s="28" t="s">
        <v>782</v>
      </c>
      <c r="E38" s="24">
        <v>36</v>
      </c>
      <c r="F38" s="596"/>
      <c r="G38" s="596"/>
      <c r="H38" s="617" t="s">
        <v>1306</v>
      </c>
      <c r="I38" s="617"/>
      <c r="J38" s="43">
        <f>VLOOKUP($A38&amp;J$84,決統データ!$A$3:$DE$365,$E38+19,FALSE)</f>
        <v>0</v>
      </c>
      <c r="K38" s="43">
        <f>VLOOKUP($A38&amp;K$84,決統データ!$A$3:$DE$365,$E38+19,FALSE)</f>
        <v>0</v>
      </c>
      <c r="L38" s="43">
        <f>VLOOKUP($A38&amp;L$84,決統データ!$A$3:$DE$365,$E38+19,FALSE)</f>
        <v>0</v>
      </c>
      <c r="M38" s="275">
        <f t="shared" si="2"/>
        <v>0</v>
      </c>
    </row>
    <row r="39" spans="1:13" ht="18" customHeight="1">
      <c r="A39" s="27" t="str">
        <f t="shared" si="1"/>
        <v>1753201</v>
      </c>
      <c r="B39" s="28" t="s">
        <v>238</v>
      </c>
      <c r="C39" s="29">
        <v>32</v>
      </c>
      <c r="D39" s="28" t="s">
        <v>782</v>
      </c>
      <c r="E39" s="24">
        <v>37</v>
      </c>
      <c r="F39" s="596"/>
      <c r="G39" s="596"/>
      <c r="H39" s="175" t="s">
        <v>224</v>
      </c>
      <c r="I39" s="175"/>
      <c r="J39" s="43">
        <f>VLOOKUP($A39&amp;J$84,決統データ!$A$3:$DE$365,$E39+19,FALSE)</f>
        <v>21676</v>
      </c>
      <c r="K39" s="43">
        <f>VLOOKUP($A39&amp;K$84,決統データ!$A$3:$DE$365,$E39+19,FALSE)</f>
        <v>0</v>
      </c>
      <c r="L39" s="43">
        <f>VLOOKUP($A39&amp;L$84,決統データ!$A$3:$DE$365,$E39+19,FALSE)</f>
        <v>0</v>
      </c>
      <c r="M39" s="275">
        <f t="shared" si="2"/>
        <v>21676</v>
      </c>
    </row>
    <row r="40" spans="1:13" ht="18" customHeight="1">
      <c r="A40" s="27" t="str">
        <f t="shared" si="1"/>
        <v>1753201</v>
      </c>
      <c r="B40" s="28" t="s">
        <v>238</v>
      </c>
      <c r="C40" s="29">
        <v>32</v>
      </c>
      <c r="D40" s="28" t="s">
        <v>782</v>
      </c>
      <c r="E40" s="24">
        <v>38</v>
      </c>
      <c r="F40" s="596"/>
      <c r="G40" s="596"/>
      <c r="H40" s="175" t="s">
        <v>731</v>
      </c>
      <c r="I40" s="175"/>
      <c r="J40" s="43">
        <f>VLOOKUP($A40&amp;J$84,決統データ!$A$3:$DE$365,$E40+19,FALSE)</f>
        <v>13375</v>
      </c>
      <c r="K40" s="43">
        <f>VLOOKUP($A40&amp;K$84,決統データ!$A$3:$DE$365,$E40+19,FALSE)</f>
        <v>5045</v>
      </c>
      <c r="L40" s="43">
        <f>VLOOKUP($A40&amp;L$84,決統データ!$A$3:$DE$365,$E40+19,FALSE)</f>
        <v>77</v>
      </c>
      <c r="M40" s="275">
        <f t="shared" si="2"/>
        <v>18497</v>
      </c>
    </row>
    <row r="41" spans="1:13" ht="18" customHeight="1">
      <c r="A41" s="27" t="str">
        <f t="shared" si="1"/>
        <v>1753201</v>
      </c>
      <c r="B41" s="28" t="s">
        <v>238</v>
      </c>
      <c r="C41" s="29">
        <v>32</v>
      </c>
      <c r="D41" s="28" t="s">
        <v>782</v>
      </c>
      <c r="E41" s="24">
        <v>39</v>
      </c>
      <c r="F41" s="596"/>
      <c r="G41" s="596"/>
      <c r="H41" s="176" t="s">
        <v>223</v>
      </c>
      <c r="I41" s="192"/>
      <c r="J41" s="43">
        <f>VLOOKUP($A41&amp;J$84,決統データ!$A$3:$DE$365,$E41+19,FALSE)</f>
        <v>38669</v>
      </c>
      <c r="K41" s="43">
        <f>VLOOKUP($A41&amp;K$84,決統データ!$A$3:$DE$365,$E41+19,FALSE)</f>
        <v>5045</v>
      </c>
      <c r="L41" s="43">
        <f>VLOOKUP($A41&amp;L$84,決統データ!$A$3:$DE$365,$E41+19,FALSE)</f>
        <v>450</v>
      </c>
      <c r="M41" s="275">
        <f t="shared" si="2"/>
        <v>44164</v>
      </c>
    </row>
    <row r="42" spans="1:13" ht="18" customHeight="1">
      <c r="A42" s="27" t="str">
        <f t="shared" si="1"/>
        <v>1753201</v>
      </c>
      <c r="B42" s="28" t="s">
        <v>238</v>
      </c>
      <c r="C42" s="29">
        <v>32</v>
      </c>
      <c r="D42" s="28" t="s">
        <v>782</v>
      </c>
      <c r="E42" s="24">
        <v>40</v>
      </c>
      <c r="F42" s="596"/>
      <c r="G42" s="596"/>
      <c r="H42" s="596" t="s">
        <v>644</v>
      </c>
      <c r="I42" s="175" t="s">
        <v>1314</v>
      </c>
      <c r="J42" s="43">
        <f>VLOOKUP($A42&amp;J$84,決統データ!$A$3:$DE$365,$E42+19,FALSE)</f>
        <v>38669</v>
      </c>
      <c r="K42" s="43">
        <f>VLOOKUP($A42&amp;K$84,決統データ!$A$3:$DE$365,$E42+19,FALSE)</f>
        <v>5045</v>
      </c>
      <c r="L42" s="43">
        <f>VLOOKUP($A42&amp;L$84,決統データ!$A$3:$DE$365,$E42+19,FALSE)</f>
        <v>450</v>
      </c>
      <c r="M42" s="275">
        <f t="shared" si="2"/>
        <v>44164</v>
      </c>
    </row>
    <row r="43" spans="1:13" ht="18" customHeight="1">
      <c r="A43" s="27" t="str">
        <f t="shared" si="1"/>
        <v>1753201</v>
      </c>
      <c r="B43" s="28" t="s">
        <v>238</v>
      </c>
      <c r="C43" s="29">
        <v>32</v>
      </c>
      <c r="D43" s="28" t="s">
        <v>782</v>
      </c>
      <c r="E43" s="24">
        <v>41</v>
      </c>
      <c r="F43" s="596"/>
      <c r="G43" s="596"/>
      <c r="H43" s="596"/>
      <c r="I43" s="175" t="s">
        <v>1313</v>
      </c>
      <c r="J43" s="43">
        <f>VLOOKUP($A43&amp;J$84,決統データ!$A$3:$DE$365,$E43+19,FALSE)</f>
        <v>0</v>
      </c>
      <c r="K43" s="43">
        <f>VLOOKUP($A43&amp;K$84,決統データ!$A$3:$DE$365,$E43+19,FALSE)</f>
        <v>0</v>
      </c>
      <c r="L43" s="43">
        <f>VLOOKUP($A43&amp;L$84,決統データ!$A$3:$DE$365,$E43+19,FALSE)</f>
        <v>0</v>
      </c>
      <c r="M43" s="275">
        <f t="shared" si="2"/>
        <v>0</v>
      </c>
    </row>
    <row r="44" spans="1:13" ht="18" customHeight="1">
      <c r="A44" s="27" t="str">
        <f t="shared" si="1"/>
        <v>1753201</v>
      </c>
      <c r="B44" s="28" t="s">
        <v>238</v>
      </c>
      <c r="C44" s="29">
        <v>32</v>
      </c>
      <c r="D44" s="28" t="s">
        <v>782</v>
      </c>
      <c r="E44" s="24">
        <v>42</v>
      </c>
      <c r="F44" s="596"/>
      <c r="G44" s="596"/>
      <c r="H44" s="596"/>
      <c r="I44" s="175" t="s">
        <v>731</v>
      </c>
      <c r="J44" s="43">
        <f>VLOOKUP($A44&amp;J$84,決統データ!$A$3:$DE$365,$E44+19,FALSE)</f>
        <v>0</v>
      </c>
      <c r="K44" s="43">
        <f>VLOOKUP($A44&amp;K$84,決統データ!$A$3:$DE$365,$E44+19,FALSE)</f>
        <v>0</v>
      </c>
      <c r="L44" s="43">
        <f>VLOOKUP($A44&amp;L$84,決統データ!$A$3:$DE$365,$E44+19,FALSE)</f>
        <v>0</v>
      </c>
      <c r="M44" s="275">
        <f t="shared" si="2"/>
        <v>0</v>
      </c>
    </row>
    <row r="45" spans="1:13" ht="18" customHeight="1">
      <c r="A45" s="27" t="str">
        <f t="shared" si="1"/>
        <v>1753201</v>
      </c>
      <c r="B45" s="28" t="s">
        <v>238</v>
      </c>
      <c r="C45" s="29">
        <v>32</v>
      </c>
      <c r="D45" s="28" t="s">
        <v>782</v>
      </c>
      <c r="E45" s="24">
        <v>43</v>
      </c>
      <c r="F45" s="596"/>
      <c r="G45" s="175" t="s">
        <v>1318</v>
      </c>
      <c r="H45" s="176"/>
      <c r="I45" s="192"/>
      <c r="J45" s="43">
        <f>VLOOKUP($A45&amp;J$84,決統データ!$A$3:$DE$365,$E45+19,FALSE)</f>
        <v>339788</v>
      </c>
      <c r="K45" s="43">
        <f>VLOOKUP($A45&amp;K$84,決統データ!$A$3:$DE$365,$E45+19,FALSE)</f>
        <v>99440</v>
      </c>
      <c r="L45" s="43">
        <f>VLOOKUP($A45&amp;L$84,決統データ!$A$3:$DE$365,$E45+19,FALSE)</f>
        <v>9873</v>
      </c>
      <c r="M45" s="275">
        <f t="shared" si="2"/>
        <v>449101</v>
      </c>
    </row>
    <row r="46" spans="1:13" ht="18" customHeight="1">
      <c r="A46" s="27" t="str">
        <f t="shared" si="1"/>
        <v>1753201</v>
      </c>
      <c r="B46" s="28" t="s">
        <v>238</v>
      </c>
      <c r="C46" s="29">
        <v>32</v>
      </c>
      <c r="D46" s="28" t="s">
        <v>782</v>
      </c>
      <c r="E46" s="24">
        <v>44</v>
      </c>
      <c r="F46" s="596"/>
      <c r="G46" s="596" t="s">
        <v>644</v>
      </c>
      <c r="H46" s="175" t="s">
        <v>1314</v>
      </c>
      <c r="I46" s="175"/>
      <c r="J46" s="43">
        <f>VLOOKUP($A46&amp;J$84,決統データ!$A$3:$DE$365,$E46+19,FALSE)</f>
        <v>310292</v>
      </c>
      <c r="K46" s="43">
        <f>VLOOKUP($A46&amp;K$84,決統データ!$A$3:$DE$365,$E46+19,FALSE)</f>
        <v>99440</v>
      </c>
      <c r="L46" s="43">
        <f>VLOOKUP($A46&amp;L$84,決統データ!$A$3:$DE$365,$E46+19,FALSE)</f>
        <v>9873</v>
      </c>
      <c r="M46" s="275">
        <f t="shared" si="2"/>
        <v>419605</v>
      </c>
    </row>
    <row r="47" spans="1:13" ht="18" customHeight="1">
      <c r="A47" s="27" t="str">
        <f t="shared" si="1"/>
        <v>1753201</v>
      </c>
      <c r="B47" s="28" t="s">
        <v>238</v>
      </c>
      <c r="C47" s="29">
        <v>32</v>
      </c>
      <c r="D47" s="28" t="s">
        <v>782</v>
      </c>
      <c r="E47" s="24">
        <v>45</v>
      </c>
      <c r="F47" s="596"/>
      <c r="G47" s="596"/>
      <c r="H47" s="175" t="s">
        <v>1313</v>
      </c>
      <c r="I47" s="175"/>
      <c r="J47" s="43">
        <f>VLOOKUP($A47&amp;J$84,決統データ!$A$3:$DE$365,$E47+19,FALSE)</f>
        <v>0</v>
      </c>
      <c r="K47" s="43">
        <f>VLOOKUP($A47&amp;K$84,決統データ!$A$3:$DE$365,$E47+19,FALSE)</f>
        <v>0</v>
      </c>
      <c r="L47" s="43">
        <f>VLOOKUP($A47&amp;L$84,決統データ!$A$3:$DE$365,$E47+19,FALSE)</f>
        <v>0</v>
      </c>
      <c r="M47" s="275">
        <f t="shared" si="2"/>
        <v>0</v>
      </c>
    </row>
    <row r="48" spans="1:13" ht="18" customHeight="1">
      <c r="A48" s="27" t="str">
        <f t="shared" si="1"/>
        <v>1753201</v>
      </c>
      <c r="B48" s="28" t="s">
        <v>238</v>
      </c>
      <c r="C48" s="29">
        <v>32</v>
      </c>
      <c r="D48" s="28" t="s">
        <v>782</v>
      </c>
      <c r="E48" s="24">
        <v>46</v>
      </c>
      <c r="F48" s="596"/>
      <c r="G48" s="596"/>
      <c r="H48" s="175" t="s">
        <v>1324</v>
      </c>
      <c r="I48" s="175"/>
      <c r="J48" s="43">
        <f>VLOOKUP($A48&amp;J$84,決統データ!$A$3:$DE$365,$E48+19,FALSE)</f>
        <v>0</v>
      </c>
      <c r="K48" s="43">
        <f>VLOOKUP($A48&amp;K$84,決統データ!$A$3:$DE$365,$E48+19,FALSE)</f>
        <v>0</v>
      </c>
      <c r="L48" s="43">
        <f>VLOOKUP($A48&amp;L$84,決統データ!$A$3:$DE$365,$E48+19,FALSE)</f>
        <v>0</v>
      </c>
      <c r="M48" s="275">
        <f t="shared" si="2"/>
        <v>0</v>
      </c>
    </row>
    <row r="49" spans="1:13" ht="18" customHeight="1">
      <c r="A49" s="27" t="str">
        <f t="shared" si="1"/>
        <v>1753201</v>
      </c>
      <c r="B49" s="28" t="s">
        <v>238</v>
      </c>
      <c r="C49" s="29">
        <v>32</v>
      </c>
      <c r="D49" s="28" t="s">
        <v>782</v>
      </c>
      <c r="E49" s="24">
        <v>47</v>
      </c>
      <c r="F49" s="596"/>
      <c r="G49" s="596"/>
      <c r="H49" s="175" t="s">
        <v>1323</v>
      </c>
      <c r="I49" s="175"/>
      <c r="J49" s="43">
        <f>VLOOKUP($A49&amp;J$84,決統データ!$A$3:$DE$365,$E49+19,FALSE)</f>
        <v>0</v>
      </c>
      <c r="K49" s="43">
        <f>VLOOKUP($A49&amp;K$84,決統データ!$A$3:$DE$365,$E49+19,FALSE)</f>
        <v>0</v>
      </c>
      <c r="L49" s="43">
        <f>VLOOKUP($A49&amp;L$84,決統データ!$A$3:$DE$365,$E49+19,FALSE)</f>
        <v>0</v>
      </c>
      <c r="M49" s="275">
        <f t="shared" si="2"/>
        <v>0</v>
      </c>
    </row>
    <row r="50" spans="1:13" ht="18" customHeight="1">
      <c r="A50" s="27" t="str">
        <f t="shared" si="1"/>
        <v>1753201</v>
      </c>
      <c r="B50" s="28" t="s">
        <v>238</v>
      </c>
      <c r="C50" s="29">
        <v>32</v>
      </c>
      <c r="D50" s="28" t="s">
        <v>782</v>
      </c>
      <c r="E50" s="24">
        <v>48</v>
      </c>
      <c r="F50" s="596"/>
      <c r="G50" s="596"/>
      <c r="H50" s="175" t="s">
        <v>1322</v>
      </c>
      <c r="I50" s="175"/>
      <c r="J50" s="43">
        <f>VLOOKUP($A50&amp;J$84,決統データ!$A$3:$DE$365,$E50+19,FALSE)</f>
        <v>29496</v>
      </c>
      <c r="K50" s="43">
        <f>VLOOKUP($A50&amp;K$84,決統データ!$A$3:$DE$365,$E50+19,FALSE)</f>
        <v>0</v>
      </c>
      <c r="L50" s="43">
        <f>VLOOKUP($A50&amp;L$84,決統データ!$A$3:$DE$365,$E50+19,FALSE)</f>
        <v>0</v>
      </c>
      <c r="M50" s="275">
        <f t="shared" si="2"/>
        <v>29496</v>
      </c>
    </row>
    <row r="51" spans="1:13" ht="18" customHeight="1">
      <c r="A51" s="27" t="str">
        <f t="shared" si="1"/>
        <v>1753201</v>
      </c>
      <c r="B51" s="28" t="s">
        <v>238</v>
      </c>
      <c r="C51" s="29">
        <v>32</v>
      </c>
      <c r="D51" s="28" t="s">
        <v>782</v>
      </c>
      <c r="E51" s="24">
        <v>49</v>
      </c>
      <c r="F51" s="596"/>
      <c r="G51" s="596"/>
      <c r="H51" s="175" t="s">
        <v>1317</v>
      </c>
      <c r="I51" s="175"/>
      <c r="J51" s="43">
        <f>VLOOKUP($A51&amp;J$84,決統データ!$A$3:$DE$365,$E51+19,FALSE)</f>
        <v>0</v>
      </c>
      <c r="K51" s="43">
        <f>VLOOKUP($A51&amp;K$84,決統データ!$A$3:$DE$365,$E51+19,FALSE)</f>
        <v>0</v>
      </c>
      <c r="L51" s="43">
        <f>VLOOKUP($A51&amp;L$84,決統データ!$A$3:$DE$365,$E51+19,FALSE)</f>
        <v>0</v>
      </c>
      <c r="M51" s="275">
        <f t="shared" si="2"/>
        <v>0</v>
      </c>
    </row>
    <row r="52" spans="1:13" ht="18" customHeight="1">
      <c r="A52" s="27" t="str">
        <f t="shared" si="1"/>
        <v>1753201</v>
      </c>
      <c r="B52" s="28" t="s">
        <v>238</v>
      </c>
      <c r="C52" s="29">
        <v>32</v>
      </c>
      <c r="D52" s="28" t="s">
        <v>782</v>
      </c>
      <c r="E52" s="24">
        <v>50</v>
      </c>
      <c r="F52" s="596"/>
      <c r="G52" s="596"/>
      <c r="H52" s="175" t="s">
        <v>731</v>
      </c>
      <c r="I52" s="175"/>
      <c r="J52" s="43">
        <f>VLOOKUP($A52&amp;J$84,決統データ!$A$3:$DE$365,$E52+19,FALSE)</f>
        <v>0</v>
      </c>
      <c r="K52" s="43">
        <f>VLOOKUP($A52&amp;K$84,決統データ!$A$3:$DE$365,$E52+19,FALSE)</f>
        <v>0</v>
      </c>
      <c r="L52" s="43">
        <f>VLOOKUP($A52&amp;L$84,決統データ!$A$3:$DE$365,$E52+19,FALSE)</f>
        <v>0</v>
      </c>
      <c r="M52" s="275">
        <f t="shared" si="2"/>
        <v>0</v>
      </c>
    </row>
    <row r="53" spans="1:13" ht="18" customHeight="1">
      <c r="A53" s="27" t="str">
        <f t="shared" si="1"/>
        <v>1753201</v>
      </c>
      <c r="B53" s="28" t="s">
        <v>238</v>
      </c>
      <c r="C53" s="29">
        <v>32</v>
      </c>
      <c r="D53" s="28" t="s">
        <v>782</v>
      </c>
      <c r="E53" s="24">
        <v>51</v>
      </c>
      <c r="F53" s="596" t="s">
        <v>1321</v>
      </c>
      <c r="G53" s="175" t="s">
        <v>370</v>
      </c>
      <c r="H53" s="175"/>
      <c r="I53" s="175"/>
      <c r="J53" s="43">
        <f>VLOOKUP($A53&amp;J$84,決統データ!$A$3:$DE$365,$E53+19,FALSE)</f>
        <v>54973</v>
      </c>
      <c r="K53" s="43">
        <f>VLOOKUP($A53&amp;K$84,決統データ!$A$3:$DE$365,$E53+19,FALSE)</f>
        <v>26769</v>
      </c>
      <c r="L53" s="43">
        <f>VLOOKUP($A53&amp;L$84,決統データ!$A$3:$DE$365,$E53+19,FALSE)</f>
        <v>2103</v>
      </c>
      <c r="M53" s="275">
        <f t="shared" si="2"/>
        <v>83845</v>
      </c>
    </row>
    <row r="54" spans="1:13" ht="18" customHeight="1">
      <c r="A54" s="27" t="str">
        <f t="shared" si="1"/>
        <v>1753201</v>
      </c>
      <c r="B54" s="28" t="s">
        <v>238</v>
      </c>
      <c r="C54" s="29">
        <v>32</v>
      </c>
      <c r="D54" s="28" t="s">
        <v>782</v>
      </c>
      <c r="E54" s="24">
        <v>52</v>
      </c>
      <c r="F54" s="596"/>
      <c r="G54" s="596" t="s">
        <v>644</v>
      </c>
      <c r="H54" s="175" t="s">
        <v>1314</v>
      </c>
      <c r="I54" s="175"/>
      <c r="J54" s="43">
        <f>VLOOKUP($A54&amp;J$84,決統データ!$A$3:$DE$365,$E54+19,FALSE)</f>
        <v>80</v>
      </c>
      <c r="K54" s="43">
        <f>VLOOKUP($A54&amp;K$84,決統データ!$A$3:$DE$365,$E54+19,FALSE)</f>
        <v>0</v>
      </c>
      <c r="L54" s="43">
        <f>VLOOKUP($A54&amp;L$84,決統データ!$A$3:$DE$365,$E54+19,FALSE)</f>
        <v>0</v>
      </c>
      <c r="M54" s="275">
        <f t="shared" si="2"/>
        <v>80</v>
      </c>
    </row>
    <row r="55" spans="1:13" ht="18" customHeight="1">
      <c r="A55" s="27" t="str">
        <f t="shared" si="1"/>
        <v>1753201</v>
      </c>
      <c r="B55" s="28" t="s">
        <v>238</v>
      </c>
      <c r="C55" s="29">
        <v>32</v>
      </c>
      <c r="D55" s="28" t="s">
        <v>782</v>
      </c>
      <c r="E55" s="24">
        <v>53</v>
      </c>
      <c r="F55" s="596"/>
      <c r="G55" s="596"/>
      <c r="H55" s="175" t="s">
        <v>1313</v>
      </c>
      <c r="I55" s="175"/>
      <c r="J55" s="43">
        <f>VLOOKUP($A55&amp;J$84,決統データ!$A$3:$DE$365,$E55+19,FALSE)</f>
        <v>0</v>
      </c>
      <c r="K55" s="43">
        <f>VLOOKUP($A55&amp;K$84,決統データ!$A$3:$DE$365,$E55+19,FALSE)</f>
        <v>0</v>
      </c>
      <c r="L55" s="43">
        <f>VLOOKUP($A55&amp;L$84,決統データ!$A$3:$DE$365,$E55+19,FALSE)</f>
        <v>0</v>
      </c>
      <c r="M55" s="275">
        <f t="shared" si="2"/>
        <v>0</v>
      </c>
    </row>
    <row r="56" spans="1:13" ht="18" customHeight="1">
      <c r="A56" s="27" t="str">
        <f>+B56&amp;C56&amp;D56</f>
        <v>1753201</v>
      </c>
      <c r="B56" s="28" t="s">
        <v>238</v>
      </c>
      <c r="C56" s="29">
        <v>32</v>
      </c>
      <c r="D56" s="28" t="s">
        <v>782</v>
      </c>
      <c r="E56" s="24">
        <v>54</v>
      </c>
      <c r="F56" s="596"/>
      <c r="G56" s="596"/>
      <c r="H56" s="175" t="s">
        <v>1317</v>
      </c>
      <c r="I56" s="175"/>
      <c r="J56" s="43">
        <f>VLOOKUP($A56&amp;J$84,決統データ!$A$3:$DE$365,$E56+19,FALSE)</f>
        <v>0</v>
      </c>
      <c r="K56" s="43">
        <f>VLOOKUP($A56&amp;K$84,決統データ!$A$3:$DE$365,$E56+19,FALSE)</f>
        <v>0</v>
      </c>
      <c r="L56" s="43">
        <f>VLOOKUP($A56&amp;L$84,決統データ!$A$3:$DE$365,$E56+19,FALSE)</f>
        <v>0</v>
      </c>
      <c r="M56" s="275">
        <f t="shared" si="2"/>
        <v>0</v>
      </c>
    </row>
    <row r="57" spans="1:13" ht="18" customHeight="1">
      <c r="A57" s="27" t="str">
        <f>+B57&amp;C57&amp;D57</f>
        <v>1753201</v>
      </c>
      <c r="B57" s="28" t="s">
        <v>238</v>
      </c>
      <c r="C57" s="29">
        <v>32</v>
      </c>
      <c r="D57" s="28" t="s">
        <v>782</v>
      </c>
      <c r="E57" s="24">
        <v>55</v>
      </c>
      <c r="F57" s="596"/>
      <c r="G57" s="596"/>
      <c r="H57" s="175" t="s">
        <v>1316</v>
      </c>
      <c r="I57" s="175"/>
      <c r="J57" s="43">
        <f>VLOOKUP($A57&amp;J$84,決統データ!$A$3:$DE$365,$E57+19,FALSE)</f>
        <v>12648</v>
      </c>
      <c r="K57" s="43">
        <f>VLOOKUP($A57&amp;K$84,決統データ!$A$3:$DE$365,$E57+19,FALSE)</f>
        <v>0</v>
      </c>
      <c r="L57" s="43">
        <f>VLOOKUP($A57&amp;L$84,決統データ!$A$3:$DE$365,$E57+19,FALSE)</f>
        <v>0</v>
      </c>
      <c r="M57" s="275">
        <f t="shared" si="2"/>
        <v>12648</v>
      </c>
    </row>
    <row r="58" spans="1:13" ht="18" customHeight="1">
      <c r="A58" s="27" t="str">
        <f>+B58&amp;C58&amp;D58</f>
        <v>1753201</v>
      </c>
      <c r="B58" s="28" t="s">
        <v>238</v>
      </c>
      <c r="C58" s="29">
        <v>32</v>
      </c>
      <c r="D58" s="28" t="s">
        <v>782</v>
      </c>
      <c r="E58" s="24">
        <v>56</v>
      </c>
      <c r="F58" s="596"/>
      <c r="G58" s="596"/>
      <c r="H58" s="175" t="s">
        <v>1312</v>
      </c>
      <c r="I58" s="175"/>
      <c r="J58" s="43">
        <f>VLOOKUP($A58&amp;J$84,決統データ!$A$3:$DE$365,$E58+19,FALSE)</f>
        <v>32725</v>
      </c>
      <c r="K58" s="43">
        <f>VLOOKUP($A58&amp;K$84,決統データ!$A$3:$DE$365,$E58+19,FALSE)</f>
        <v>19109</v>
      </c>
      <c r="L58" s="43">
        <f>VLOOKUP($A58&amp;L$84,決統データ!$A$3:$DE$365,$E58+19,FALSE)</f>
        <v>2103</v>
      </c>
      <c r="M58" s="275">
        <f t="shared" si="2"/>
        <v>53937</v>
      </c>
    </row>
    <row r="59" spans="1:13" ht="18" customHeight="1">
      <c r="A59" s="27" t="str">
        <f t="shared" si="1"/>
        <v>1753201</v>
      </c>
      <c r="B59" s="28" t="s">
        <v>238</v>
      </c>
      <c r="C59" s="29">
        <v>32</v>
      </c>
      <c r="D59" s="28" t="s">
        <v>782</v>
      </c>
      <c r="E59" s="24">
        <v>57</v>
      </c>
      <c r="F59" s="596"/>
      <c r="G59" s="596"/>
      <c r="H59" s="175" t="s">
        <v>731</v>
      </c>
      <c r="I59" s="175"/>
      <c r="J59" s="43">
        <f>VLOOKUP($A59&amp;J$84,決統データ!$A$3:$DE$365,$E59+19,FALSE)</f>
        <v>9520</v>
      </c>
      <c r="K59" s="43">
        <f>VLOOKUP($A59&amp;K$84,決統データ!$A$3:$DE$365,$E59+19,FALSE)</f>
        <v>7660</v>
      </c>
      <c r="L59" s="43">
        <f>VLOOKUP($A59&amp;L$84,決統データ!$A$3:$DE$365,$E59+19,FALSE)</f>
        <v>0</v>
      </c>
      <c r="M59" s="275">
        <f t="shared" si="2"/>
        <v>17180</v>
      </c>
    </row>
    <row r="60" spans="1:13" ht="18" customHeight="1">
      <c r="A60" s="27" t="str">
        <f t="shared" si="1"/>
        <v>1753201</v>
      </c>
      <c r="B60" s="28" t="s">
        <v>238</v>
      </c>
      <c r="C60" s="29">
        <v>32</v>
      </c>
      <c r="D60" s="28" t="s">
        <v>782</v>
      </c>
      <c r="E60" s="24">
        <v>58</v>
      </c>
      <c r="F60" s="596"/>
      <c r="G60" s="175" t="s">
        <v>1319</v>
      </c>
      <c r="H60" s="175"/>
      <c r="I60" s="175"/>
      <c r="J60" s="43">
        <f>VLOOKUP($A60&amp;J$84,決統データ!$A$3:$DE$365,$E60+19,FALSE)</f>
        <v>458670</v>
      </c>
      <c r="K60" s="43">
        <f>VLOOKUP($A60&amp;K$84,決統データ!$A$3:$DE$365,$E60+19,FALSE)</f>
        <v>154000</v>
      </c>
      <c r="L60" s="43">
        <f>VLOOKUP($A60&amp;L$84,決統データ!$A$3:$DE$365,$E60+19,FALSE)</f>
        <v>17841</v>
      </c>
      <c r="M60" s="275">
        <f t="shared" si="2"/>
        <v>630511</v>
      </c>
    </row>
    <row r="61" spans="1:13" ht="18" customHeight="1">
      <c r="A61" s="27" t="str">
        <f t="shared" si="1"/>
        <v>1753201</v>
      </c>
      <c r="B61" s="28" t="s">
        <v>238</v>
      </c>
      <c r="C61" s="29">
        <v>32</v>
      </c>
      <c r="D61" s="28" t="s">
        <v>782</v>
      </c>
      <c r="E61" s="24">
        <v>59</v>
      </c>
      <c r="F61" s="596"/>
      <c r="G61" s="621" t="s">
        <v>644</v>
      </c>
      <c r="H61" s="175" t="s">
        <v>1314</v>
      </c>
      <c r="I61" s="175"/>
      <c r="J61" s="43">
        <f>VLOOKUP($A61&amp;J$84,決統データ!$A$3:$DE$365,$E61+19,FALSE)</f>
        <v>4460</v>
      </c>
      <c r="K61" s="43">
        <f>VLOOKUP($A61&amp;K$84,決統データ!$A$3:$DE$365,$E61+19,FALSE)</f>
        <v>0</v>
      </c>
      <c r="L61" s="43">
        <f>VLOOKUP($A61&amp;L$84,決統データ!$A$3:$DE$365,$E61+19,FALSE)</f>
        <v>0</v>
      </c>
      <c r="M61" s="275">
        <f t="shared" si="2"/>
        <v>4460</v>
      </c>
    </row>
    <row r="62" spans="1:13" ht="18" customHeight="1">
      <c r="A62" s="27" t="str">
        <f t="shared" si="1"/>
        <v>1753201</v>
      </c>
      <c r="B62" s="28" t="s">
        <v>238</v>
      </c>
      <c r="C62" s="29">
        <v>32</v>
      </c>
      <c r="D62" s="28" t="s">
        <v>782</v>
      </c>
      <c r="E62" s="24">
        <v>60</v>
      </c>
      <c r="F62" s="596"/>
      <c r="G62" s="622"/>
      <c r="H62" s="175" t="s">
        <v>1313</v>
      </c>
      <c r="I62" s="175"/>
      <c r="J62" s="43">
        <f>VLOOKUP($A62&amp;J$84,決統データ!$A$3:$DE$365,$E62+19,FALSE)</f>
        <v>0</v>
      </c>
      <c r="K62" s="43">
        <f>VLOOKUP($A62&amp;K$84,決統データ!$A$3:$DE$365,$E62+19,FALSE)</f>
        <v>0</v>
      </c>
      <c r="L62" s="43">
        <f>VLOOKUP($A62&amp;L$84,決統データ!$A$3:$DE$365,$E62+19,FALSE)</f>
        <v>0</v>
      </c>
      <c r="M62" s="275">
        <f t="shared" si="2"/>
        <v>0</v>
      </c>
    </row>
    <row r="63" spans="1:13" ht="18" customHeight="1">
      <c r="A63" s="27" t="str">
        <f t="shared" si="1"/>
        <v>1753202</v>
      </c>
      <c r="B63" s="28" t="s">
        <v>238</v>
      </c>
      <c r="C63" s="29">
        <v>32</v>
      </c>
      <c r="D63" s="28" t="s">
        <v>788</v>
      </c>
      <c r="E63" s="24">
        <v>1</v>
      </c>
      <c r="F63" s="596"/>
      <c r="G63" s="622"/>
      <c r="H63" s="175" t="s">
        <v>1317</v>
      </c>
      <c r="I63" s="175"/>
      <c r="J63" s="43">
        <f>VLOOKUP($A63&amp;J$84,決統データ!$A$3:$DE$365,$E63+19,FALSE)</f>
        <v>0</v>
      </c>
      <c r="K63" s="43">
        <f>VLOOKUP($A63&amp;K$84,決統データ!$A$3:$DE$365,$E63+19,FALSE)</f>
        <v>0</v>
      </c>
      <c r="L63" s="43">
        <f>VLOOKUP($A63&amp;L$84,決統データ!$A$3:$DE$365,$E63+19,FALSE)</f>
        <v>0</v>
      </c>
      <c r="M63" s="275">
        <f t="shared" si="2"/>
        <v>0</v>
      </c>
    </row>
    <row r="64" spans="1:13" ht="18" customHeight="1">
      <c r="A64" s="27" t="str">
        <f t="shared" si="1"/>
        <v>1753202</v>
      </c>
      <c r="B64" s="28" t="s">
        <v>238</v>
      </c>
      <c r="C64" s="29">
        <v>32</v>
      </c>
      <c r="D64" s="28" t="s">
        <v>788</v>
      </c>
      <c r="E64" s="24">
        <v>2</v>
      </c>
      <c r="F64" s="596"/>
      <c r="G64" s="622"/>
      <c r="H64" s="175" t="s">
        <v>1316</v>
      </c>
      <c r="I64" s="175"/>
      <c r="J64" s="43">
        <f>VLOOKUP($A64&amp;J$84,決統データ!$A$3:$DE$365,$E64+19,FALSE)</f>
        <v>107808</v>
      </c>
      <c r="K64" s="43">
        <f>VLOOKUP($A64&amp;K$84,決統データ!$A$3:$DE$365,$E64+19,FALSE)</f>
        <v>0</v>
      </c>
      <c r="L64" s="43">
        <f>VLOOKUP($A64&amp;L$84,決統データ!$A$3:$DE$365,$E64+19,FALSE)</f>
        <v>0</v>
      </c>
      <c r="M64" s="275">
        <f t="shared" si="2"/>
        <v>107808</v>
      </c>
    </row>
    <row r="65" spans="1:13" ht="18" customHeight="1">
      <c r="A65" s="27" t="str">
        <f t="shared" si="1"/>
        <v>1753202</v>
      </c>
      <c r="B65" s="28" t="s">
        <v>238</v>
      </c>
      <c r="C65" s="29">
        <v>32</v>
      </c>
      <c r="D65" s="28" t="s">
        <v>788</v>
      </c>
      <c r="E65" s="24">
        <v>3</v>
      </c>
      <c r="F65" s="596"/>
      <c r="G65" s="622"/>
      <c r="H65" s="175" t="s">
        <v>1312</v>
      </c>
      <c r="I65" s="175"/>
      <c r="J65" s="43">
        <f>VLOOKUP($A65&amp;J$84,決統データ!$A$3:$DE$365,$E65+19,FALSE)</f>
        <v>278942</v>
      </c>
      <c r="K65" s="43">
        <f>VLOOKUP($A65&amp;K$84,決統データ!$A$3:$DE$365,$E65+19,FALSE)</f>
        <v>98810</v>
      </c>
      <c r="L65" s="43">
        <f>VLOOKUP($A65&amp;L$84,決統データ!$A$3:$DE$365,$E65+19,FALSE)</f>
        <v>17841</v>
      </c>
      <c r="M65" s="275">
        <f t="shared" si="2"/>
        <v>395593</v>
      </c>
    </row>
    <row r="66" spans="1:13" ht="18" customHeight="1">
      <c r="A66" s="27" t="str">
        <f>+B66&amp;C66&amp;D66</f>
        <v>1753202</v>
      </c>
      <c r="B66" s="28" t="s">
        <v>238</v>
      </c>
      <c r="C66" s="29">
        <v>32</v>
      </c>
      <c r="D66" s="28" t="s">
        <v>566</v>
      </c>
      <c r="E66" s="24">
        <v>4</v>
      </c>
      <c r="F66" s="596"/>
      <c r="G66" s="622"/>
      <c r="H66" s="176" t="s">
        <v>731</v>
      </c>
      <c r="I66" s="192"/>
      <c r="J66" s="43">
        <f>VLOOKUP($A66&amp;J$84,決統データ!$A$3:$DE$365,$E66+19,FALSE)</f>
        <v>67460</v>
      </c>
      <c r="K66" s="43">
        <f>VLOOKUP($A66&amp;K$84,決統データ!$A$3:$DE$365,$E66+19,FALSE)</f>
        <v>55190</v>
      </c>
      <c r="L66" s="43">
        <f>VLOOKUP($A66&amp;L$84,決統データ!$A$3:$DE$365,$E66+19,FALSE)</f>
        <v>0</v>
      </c>
      <c r="M66" s="275">
        <f t="shared" si="2"/>
        <v>122650</v>
      </c>
    </row>
    <row r="67" spans="1:13" ht="18" customHeight="1">
      <c r="A67" s="27" t="str">
        <f>+B67&amp;C67&amp;D67</f>
        <v>1753202</v>
      </c>
      <c r="B67" s="28" t="s">
        <v>238</v>
      </c>
      <c r="C67" s="29">
        <v>32</v>
      </c>
      <c r="D67" s="28" t="s">
        <v>566</v>
      </c>
      <c r="E67" s="24">
        <v>6</v>
      </c>
      <c r="F67" s="596"/>
      <c r="G67" s="175" t="s">
        <v>381</v>
      </c>
      <c r="H67" s="176"/>
      <c r="I67" s="192"/>
      <c r="J67" s="43">
        <f>VLOOKUP($A67&amp;J$84,決統データ!$A$3:$DE$365,$E67+19,FALSE)</f>
        <v>0</v>
      </c>
      <c r="K67" s="43">
        <f>VLOOKUP($A67&amp;K$84,決統データ!$A$3:$DE$365,$E67+19,FALSE)</f>
        <v>0</v>
      </c>
      <c r="L67" s="43">
        <f>VLOOKUP($A67&amp;L$84,決統データ!$A$3:$DE$365,$E67+19,FALSE)</f>
        <v>0</v>
      </c>
      <c r="M67" s="275">
        <f t="shared" ref="M67:M78" si="3">SUM(J67:L67)</f>
        <v>0</v>
      </c>
    </row>
    <row r="68" spans="1:13" ht="18" customHeight="1">
      <c r="A68" s="27" t="str">
        <f t="shared" si="1"/>
        <v>1753202</v>
      </c>
      <c r="B68" s="28" t="s">
        <v>238</v>
      </c>
      <c r="C68" s="29">
        <v>32</v>
      </c>
      <c r="D68" s="28" t="s">
        <v>566</v>
      </c>
      <c r="E68" s="24">
        <v>7</v>
      </c>
      <c r="F68" s="596"/>
      <c r="G68" s="175" t="s">
        <v>1318</v>
      </c>
      <c r="H68" s="176"/>
      <c r="I68" s="192"/>
      <c r="J68" s="43">
        <f>VLOOKUP($A68&amp;J$84,決統データ!$A$3:$DE$365,$E68+19,FALSE)</f>
        <v>513643</v>
      </c>
      <c r="K68" s="43">
        <f>VLOOKUP($A68&amp;K$84,決統データ!$A$3:$DE$365,$E68+19,FALSE)</f>
        <v>180769</v>
      </c>
      <c r="L68" s="43">
        <f>VLOOKUP($A68&amp;L$84,決統データ!$A$3:$DE$365,$E68+19,FALSE)</f>
        <v>19944</v>
      </c>
      <c r="M68" s="275">
        <f t="shared" si="3"/>
        <v>714356</v>
      </c>
    </row>
    <row r="69" spans="1:13" ht="16.5" customHeight="1">
      <c r="A69" s="27" t="str">
        <f t="shared" si="1"/>
        <v>1753202</v>
      </c>
      <c r="B69" s="28" t="s">
        <v>238</v>
      </c>
      <c r="C69" s="29">
        <v>32</v>
      </c>
      <c r="D69" s="28" t="s">
        <v>566</v>
      </c>
      <c r="E69" s="24">
        <v>8</v>
      </c>
      <c r="F69" s="596"/>
      <c r="G69" s="596" t="s">
        <v>644</v>
      </c>
      <c r="H69" s="176" t="s">
        <v>1314</v>
      </c>
      <c r="I69" s="192"/>
      <c r="J69" s="43">
        <f>VLOOKUP($A69&amp;J$84,決統データ!$A$3:$DE$365,$E69+19,FALSE)</f>
        <v>4540</v>
      </c>
      <c r="K69" s="43">
        <f>VLOOKUP($A69&amp;K$84,決統データ!$A$3:$DE$365,$E69+19,FALSE)</f>
        <v>0</v>
      </c>
      <c r="L69" s="43">
        <f>VLOOKUP($A69&amp;L$84,決統データ!$A$3:$DE$365,$E69+19,FALSE)</f>
        <v>0</v>
      </c>
      <c r="M69" s="275">
        <f t="shared" si="3"/>
        <v>4540</v>
      </c>
    </row>
    <row r="70" spans="1:13" ht="18" customHeight="1">
      <c r="A70" s="27" t="str">
        <f t="shared" si="1"/>
        <v>1753202</v>
      </c>
      <c r="B70" s="28" t="s">
        <v>238</v>
      </c>
      <c r="C70" s="29">
        <v>32</v>
      </c>
      <c r="D70" s="28" t="s">
        <v>566</v>
      </c>
      <c r="E70" s="24">
        <v>9</v>
      </c>
      <c r="F70" s="596"/>
      <c r="G70" s="596"/>
      <c r="H70" s="176" t="s">
        <v>1313</v>
      </c>
      <c r="I70" s="192"/>
      <c r="J70" s="43">
        <f>VLOOKUP($A70&amp;J$84,決統データ!$A$3:$DE$365,$E70+19,FALSE)</f>
        <v>0</v>
      </c>
      <c r="K70" s="43">
        <f>VLOOKUP($A70&amp;K$84,決統データ!$A$3:$DE$365,$E70+19,FALSE)</f>
        <v>0</v>
      </c>
      <c r="L70" s="43">
        <f>VLOOKUP($A70&amp;L$84,決統データ!$A$3:$DE$365,$E70+19,FALSE)</f>
        <v>0</v>
      </c>
      <c r="M70" s="275">
        <f t="shared" si="3"/>
        <v>0</v>
      </c>
    </row>
    <row r="71" spans="1:13" ht="18" customHeight="1">
      <c r="A71" s="27" t="str">
        <f t="shared" si="1"/>
        <v>1753202</v>
      </c>
      <c r="B71" s="28" t="s">
        <v>238</v>
      </c>
      <c r="C71" s="29">
        <v>32</v>
      </c>
      <c r="D71" s="28" t="s">
        <v>566</v>
      </c>
      <c r="E71" s="24">
        <v>10</v>
      </c>
      <c r="F71" s="596"/>
      <c r="G71" s="596"/>
      <c r="H71" s="176" t="s">
        <v>1317</v>
      </c>
      <c r="I71" s="192"/>
      <c r="J71" s="43">
        <f>VLOOKUP($A71&amp;J$84,決統データ!$A$3:$DE$365,$E71+19,FALSE)</f>
        <v>0</v>
      </c>
      <c r="K71" s="43">
        <f>VLOOKUP($A71&amp;K$84,決統データ!$A$3:$DE$365,$E71+19,FALSE)</f>
        <v>0</v>
      </c>
      <c r="L71" s="43">
        <f>VLOOKUP($A71&amp;L$84,決統データ!$A$3:$DE$365,$E71+19,FALSE)</f>
        <v>0</v>
      </c>
      <c r="M71" s="275">
        <f t="shared" si="3"/>
        <v>0</v>
      </c>
    </row>
    <row r="72" spans="1:13" ht="18" customHeight="1">
      <c r="A72" s="27" t="str">
        <f t="shared" si="1"/>
        <v>1753202</v>
      </c>
      <c r="B72" s="28" t="s">
        <v>238</v>
      </c>
      <c r="C72" s="29">
        <v>32</v>
      </c>
      <c r="D72" s="28" t="s">
        <v>566</v>
      </c>
      <c r="E72" s="24">
        <v>11</v>
      </c>
      <c r="F72" s="596"/>
      <c r="G72" s="596"/>
      <c r="H72" s="176" t="s">
        <v>1316</v>
      </c>
      <c r="I72" s="192"/>
      <c r="J72" s="43">
        <f>VLOOKUP($A72&amp;J$84,決統データ!$A$3:$DE$365,$E72+19,FALSE)</f>
        <v>120456</v>
      </c>
      <c r="K72" s="43">
        <f>VLOOKUP($A72&amp;K$84,決統データ!$A$3:$DE$365,$E72+19,FALSE)</f>
        <v>0</v>
      </c>
      <c r="L72" s="43">
        <f>VLOOKUP($A72&amp;L$84,決統データ!$A$3:$DE$365,$E72+19,FALSE)</f>
        <v>0</v>
      </c>
      <c r="M72" s="275">
        <f t="shared" si="3"/>
        <v>120456</v>
      </c>
    </row>
    <row r="73" spans="1:13" ht="18" customHeight="1">
      <c r="A73" s="27" t="str">
        <f>+B73&amp;C73&amp;D73</f>
        <v>1753202</v>
      </c>
      <c r="B73" s="28" t="s">
        <v>238</v>
      </c>
      <c r="C73" s="29">
        <v>32</v>
      </c>
      <c r="D73" s="28" t="s">
        <v>788</v>
      </c>
      <c r="E73" s="24">
        <v>12</v>
      </c>
      <c r="F73" s="596"/>
      <c r="G73" s="596"/>
      <c r="H73" s="175" t="s">
        <v>1312</v>
      </c>
      <c r="I73" s="175"/>
      <c r="J73" s="43">
        <f>VLOOKUP($A73&amp;J$84,決統データ!$A$3:$DE$365,$E73+19,FALSE)</f>
        <v>311667</v>
      </c>
      <c r="K73" s="43">
        <f>VLOOKUP($A73&amp;K$84,決統データ!$A$3:$DE$365,$E73+19,FALSE)</f>
        <v>117919</v>
      </c>
      <c r="L73" s="43">
        <f>VLOOKUP($A73&amp;L$84,決統データ!$A$3:$DE$365,$E73+19,FALSE)</f>
        <v>19944</v>
      </c>
      <c r="M73" s="275">
        <f t="shared" si="3"/>
        <v>449530</v>
      </c>
    </row>
    <row r="74" spans="1:13" ht="18" customHeight="1">
      <c r="A74" s="27" t="str">
        <f t="shared" si="1"/>
        <v>1753202</v>
      </c>
      <c r="B74" s="28" t="s">
        <v>238</v>
      </c>
      <c r="C74" s="29">
        <v>32</v>
      </c>
      <c r="D74" s="28" t="s">
        <v>566</v>
      </c>
      <c r="E74" s="24">
        <v>13</v>
      </c>
      <c r="F74" s="596"/>
      <c r="G74" s="596"/>
      <c r="H74" s="176" t="s">
        <v>731</v>
      </c>
      <c r="I74" s="192"/>
      <c r="J74" s="43">
        <f>VLOOKUP($A74&amp;J$84,決統データ!$A$3:$DE$365,$E74+19,FALSE)</f>
        <v>76980</v>
      </c>
      <c r="K74" s="43">
        <f>VLOOKUP($A74&amp;K$84,決統データ!$A$3:$DE$365,$E74+19,FALSE)</f>
        <v>62850</v>
      </c>
      <c r="L74" s="43">
        <f>VLOOKUP($A74&amp;L$84,決統データ!$A$3:$DE$365,$E74+19,FALSE)</f>
        <v>0</v>
      </c>
      <c r="M74" s="275">
        <f t="shared" si="3"/>
        <v>139830</v>
      </c>
    </row>
    <row r="75" spans="1:13" ht="18" customHeight="1">
      <c r="A75" s="27" t="str">
        <f t="shared" si="1"/>
        <v>1753202</v>
      </c>
      <c r="B75" s="28" t="s">
        <v>238</v>
      </c>
      <c r="C75" s="29">
        <v>32</v>
      </c>
      <c r="D75" s="28" t="s">
        <v>566</v>
      </c>
      <c r="E75" s="24">
        <v>15</v>
      </c>
      <c r="F75" s="175" t="s">
        <v>1315</v>
      </c>
      <c r="G75" s="175"/>
      <c r="H75" s="176"/>
      <c r="I75" s="192"/>
      <c r="J75" s="43">
        <f>VLOOKUP($A75&amp;J$84,決統データ!$A$3:$DE$365,$E75+19,FALSE)</f>
        <v>853431</v>
      </c>
      <c r="K75" s="43">
        <f>VLOOKUP($A75&amp;K$84,決統データ!$A$3:$DE$365,$E75+19,FALSE)</f>
        <v>280209</v>
      </c>
      <c r="L75" s="43">
        <f>VLOOKUP($A75&amp;L$84,決統データ!$A$3:$DE$365,$E75+19,FALSE)</f>
        <v>29817</v>
      </c>
      <c r="M75" s="275">
        <f t="shared" si="3"/>
        <v>1163457</v>
      </c>
    </row>
    <row r="76" spans="1:13" ht="18" customHeight="1">
      <c r="A76" s="27" t="str">
        <f>+B76&amp;C76&amp;D76</f>
        <v>1753202</v>
      </c>
      <c r="B76" s="28" t="s">
        <v>238</v>
      </c>
      <c r="C76" s="29">
        <v>32</v>
      </c>
      <c r="D76" s="28" t="s">
        <v>566</v>
      </c>
      <c r="E76" s="24">
        <v>16</v>
      </c>
      <c r="F76" s="621" t="s">
        <v>644</v>
      </c>
      <c r="G76" s="192" t="s">
        <v>1314</v>
      </c>
      <c r="H76" s="176"/>
      <c r="I76" s="192"/>
      <c r="J76" s="43">
        <f>VLOOKUP($A76&amp;J$84,決統データ!$A$3:$DE$365,$E76+19,FALSE)</f>
        <v>314832</v>
      </c>
      <c r="K76" s="43">
        <f>VLOOKUP($A76&amp;K$84,決統データ!$A$3:$DE$365,$E76+19,FALSE)</f>
        <v>99440</v>
      </c>
      <c r="L76" s="43">
        <f>VLOOKUP($A76&amp;L$84,決統データ!$A$3:$DE$365,$E76+19,FALSE)</f>
        <v>9873</v>
      </c>
      <c r="M76" s="275">
        <f t="shared" si="3"/>
        <v>424145</v>
      </c>
    </row>
    <row r="77" spans="1:13" ht="18" customHeight="1">
      <c r="A77" s="27" t="str">
        <f>+B77&amp;C77&amp;D77</f>
        <v>1753202</v>
      </c>
      <c r="B77" s="28" t="s">
        <v>238</v>
      </c>
      <c r="C77" s="29">
        <v>32</v>
      </c>
      <c r="D77" s="28" t="s">
        <v>566</v>
      </c>
      <c r="E77" s="24">
        <v>17</v>
      </c>
      <c r="F77" s="622"/>
      <c r="G77" s="192" t="s">
        <v>1313</v>
      </c>
      <c r="H77" s="176"/>
      <c r="I77" s="192"/>
      <c r="J77" s="43">
        <f>VLOOKUP($A77&amp;J$84,決統データ!$A$3:$DE$365,$E77+19,FALSE)</f>
        <v>0</v>
      </c>
      <c r="K77" s="43">
        <f>VLOOKUP($A77&amp;K$84,決統データ!$A$3:$DE$365,$E77+19,FALSE)</f>
        <v>0</v>
      </c>
      <c r="L77" s="43">
        <f>VLOOKUP($A77&amp;L$84,決統データ!$A$3:$DE$365,$E77+19,FALSE)</f>
        <v>0</v>
      </c>
      <c r="M77" s="275">
        <f t="shared" si="3"/>
        <v>0</v>
      </c>
    </row>
    <row r="78" spans="1:13" ht="18" customHeight="1">
      <c r="A78" s="27" t="str">
        <f>+B78&amp;C78&amp;D78</f>
        <v>1753202</v>
      </c>
      <c r="B78" s="28" t="s">
        <v>238</v>
      </c>
      <c r="C78" s="29">
        <v>32</v>
      </c>
      <c r="D78" s="28" t="s">
        <v>566</v>
      </c>
      <c r="E78" s="24">
        <v>18</v>
      </c>
      <c r="F78" s="623"/>
      <c r="G78" s="192" t="s">
        <v>731</v>
      </c>
      <c r="H78" s="176"/>
      <c r="I78" s="192"/>
      <c r="J78" s="43">
        <f>VLOOKUP($A78&amp;J$84,決統データ!$A$3:$DE$365,$E78+19,FALSE)</f>
        <v>538599</v>
      </c>
      <c r="K78" s="43">
        <f>VLOOKUP($A78&amp;K$84,決統データ!$A$3:$DE$365,$E78+19,FALSE)</f>
        <v>180769</v>
      </c>
      <c r="L78" s="43">
        <f>VLOOKUP($A78&amp;L$84,決統データ!$A$3:$DE$365,$E78+19,FALSE)</f>
        <v>19944</v>
      </c>
      <c r="M78" s="275">
        <f t="shared" si="3"/>
        <v>739312</v>
      </c>
    </row>
    <row r="79" spans="1:13">
      <c r="F79" s="152"/>
      <c r="G79" s="152"/>
      <c r="H79" s="152"/>
      <c r="I79" s="152"/>
    </row>
    <row r="80" spans="1:13">
      <c r="F80" s="152"/>
      <c r="G80" s="152"/>
      <c r="H80" s="152"/>
      <c r="I80" s="152"/>
    </row>
    <row r="81" spans="6:12">
      <c r="F81" s="152"/>
      <c r="G81" s="152"/>
      <c r="H81" s="152"/>
      <c r="I81" s="152"/>
    </row>
    <row r="82" spans="6:12">
      <c r="F82" s="152"/>
      <c r="G82" s="152"/>
      <c r="H82" s="152"/>
      <c r="I82" s="152"/>
    </row>
    <row r="84" spans="6:12">
      <c r="J84" s="12" t="str">
        <f>+J85&amp;"000"</f>
        <v>262013000</v>
      </c>
      <c r="K84" s="12" t="str">
        <f t="shared" ref="K84:L84" si="4">+K85&amp;"000"</f>
        <v>264075000</v>
      </c>
      <c r="L84" s="12" t="str">
        <f t="shared" si="4"/>
        <v>264652000</v>
      </c>
    </row>
    <row r="85" spans="6:12">
      <c r="J85" s="12" t="s">
        <v>580</v>
      </c>
      <c r="K85" s="12" t="s">
        <v>591</v>
      </c>
      <c r="L85" s="12" t="s">
        <v>594</v>
      </c>
    </row>
    <row r="86" spans="6:12">
      <c r="J86" s="12" t="s">
        <v>469</v>
      </c>
      <c r="K86" s="12" t="s">
        <v>592</v>
      </c>
      <c r="L86" s="12" t="s">
        <v>595</v>
      </c>
    </row>
  </sheetData>
  <customSheetViews>
    <customSheetView guid="{247A5D4D-80F1-4466-92F7-7A3BC78E450F}" showPageBreaks="1" fitToPage="1" printArea="1">
      <selection activeCell="C43" sqref="C43"/>
      <pageMargins left="0.78740157480314965" right="0.78740157480314965" top="0.78740157480314965" bottom="0.78740157480314965" header="0.51181102362204722" footer="0.51181102362204722"/>
      <pageSetup paperSize="9" scale="54" fitToWidth="0" orientation="portrait" blackAndWhite="1" horizontalDpi="300" verticalDpi="300"/>
      <headerFooter alignWithMargins="0"/>
    </customSheetView>
  </customSheetViews>
  <mergeCells count="17">
    <mergeCell ref="F2:I2"/>
    <mergeCell ref="F3:F52"/>
    <mergeCell ref="G3:G12"/>
    <mergeCell ref="H10:H12"/>
    <mergeCell ref="G13:G24"/>
    <mergeCell ref="H22:H24"/>
    <mergeCell ref="G25:G36"/>
    <mergeCell ref="H34:H36"/>
    <mergeCell ref="G37:G44"/>
    <mergeCell ref="H38:I38"/>
    <mergeCell ref="F76:F78"/>
    <mergeCell ref="H42:H44"/>
    <mergeCell ref="G46:G52"/>
    <mergeCell ref="F53:F74"/>
    <mergeCell ref="G54:G59"/>
    <mergeCell ref="G69:G74"/>
    <mergeCell ref="G61:G66"/>
  </mergeCells>
  <phoneticPr fontId="3"/>
  <pageMargins left="0.78740157480314965" right="0.78740157480314965" top="0.78740157480314965" bottom="0.78740157480314965" header="0.51181102362204722" footer="0.51181102362204722"/>
  <pageSetup paperSize="9" scale="56" fitToWidth="0" orientation="portrait" blackAndWhite="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000"/>
    <pageSetUpPr fitToPage="1"/>
  </sheetPr>
  <dimension ref="A1:V79"/>
  <sheetViews>
    <sheetView view="pageBreakPreview" topLeftCell="B1" zoomScale="85" zoomScaleNormal="70" zoomScaleSheetLayoutView="85" workbookViewId="0">
      <pane ySplit="2" topLeftCell="A3" activePane="bottomLeft" state="frozen"/>
      <selection pane="bottomLeft"/>
    </sheetView>
  </sheetViews>
  <sheetFormatPr defaultColWidth="9" defaultRowHeight="14.4"/>
  <cols>
    <col min="1" max="1" width="9.69921875" style="9" customWidth="1"/>
    <col min="2" max="2" width="4.296875" style="9" customWidth="1"/>
    <col min="3" max="4" width="3.296875" style="9" customWidth="1"/>
    <col min="5" max="5" width="6.296875" style="38" customWidth="1"/>
    <col min="6" max="6" width="5.19921875" style="9" customWidth="1"/>
    <col min="7" max="7" width="4.69921875" style="9" customWidth="1"/>
    <col min="8" max="8" width="4.296875" style="9" customWidth="1"/>
    <col min="9" max="9" width="5.69921875" style="9" customWidth="1"/>
    <col min="10" max="10" width="15.796875" style="9" customWidth="1"/>
    <col min="11" max="11" width="11.59765625" style="9" customWidth="1"/>
    <col min="12" max="14" width="11.5" style="9" customWidth="1"/>
    <col min="15" max="15" width="12.09765625" style="9" bestFit="1" customWidth="1"/>
    <col min="16" max="16384" width="9" style="9"/>
  </cols>
  <sheetData>
    <row r="1" spans="1:15">
      <c r="F1" s="9" t="s">
        <v>79</v>
      </c>
      <c r="M1" s="160"/>
      <c r="O1" s="160"/>
    </row>
    <row r="2" spans="1:15" ht="35.25" customHeight="1">
      <c r="A2" s="26"/>
      <c r="B2" s="67" t="s">
        <v>778</v>
      </c>
      <c r="C2" s="26" t="s">
        <v>779</v>
      </c>
      <c r="D2" s="26" t="s">
        <v>780</v>
      </c>
      <c r="E2" s="30" t="s">
        <v>781</v>
      </c>
      <c r="F2" s="516"/>
      <c r="G2" s="643"/>
      <c r="H2" s="643"/>
      <c r="I2" s="643"/>
      <c r="J2" s="643"/>
      <c r="K2" s="644"/>
      <c r="L2" s="142" t="s">
        <v>469</v>
      </c>
      <c r="M2" s="142" t="s">
        <v>197</v>
      </c>
      <c r="N2" s="142" t="s">
        <v>598</v>
      </c>
      <c r="O2" s="191" t="s">
        <v>605</v>
      </c>
    </row>
    <row r="3" spans="1:15" s="1" customFormat="1" ht="15.75" customHeight="1">
      <c r="A3" s="27" t="str">
        <f t="shared" ref="A3:A8" si="0">+B3&amp;C3&amp;D3</f>
        <v>1753301</v>
      </c>
      <c r="B3" s="28" t="s">
        <v>238</v>
      </c>
      <c r="C3" s="29">
        <v>33</v>
      </c>
      <c r="D3" s="28" t="s">
        <v>782</v>
      </c>
      <c r="E3" s="24">
        <v>1</v>
      </c>
      <c r="F3" s="631" t="s">
        <v>78</v>
      </c>
      <c r="G3" s="693" t="s">
        <v>77</v>
      </c>
      <c r="H3" s="693" t="s">
        <v>76</v>
      </c>
      <c r="I3" s="656" t="s">
        <v>75</v>
      </c>
      <c r="J3" s="656"/>
      <c r="K3" s="656"/>
      <c r="L3" s="268" t="str">
        <f>IF(VLOOKUP($A3&amp;L$77,決統データ!$A$3:$DE$365,$E3+19,0)=0,"○","")</f>
        <v/>
      </c>
      <c r="M3" s="268" t="str">
        <f>IF(VLOOKUP($A3&amp;M$77,決統データ!$A$3:$DE$365,$E3+19,0)=0,"○","")</f>
        <v/>
      </c>
      <c r="N3" s="268" t="str">
        <f>IF(VLOOKUP($A3&amp;N$77,決統データ!$A$3:$DE$365,$E3+19,0)=0,"○","")</f>
        <v/>
      </c>
      <c r="O3" s="273">
        <f>(COUNTIF(L3:N3,"○"))</f>
        <v>0</v>
      </c>
    </row>
    <row r="4" spans="1:15" s="1" customFormat="1" ht="16.05" customHeight="1">
      <c r="A4" s="27" t="str">
        <f t="shared" si="0"/>
        <v>1753301</v>
      </c>
      <c r="B4" s="28" t="s">
        <v>238</v>
      </c>
      <c r="C4" s="29">
        <v>33</v>
      </c>
      <c r="D4" s="28" t="s">
        <v>782</v>
      </c>
      <c r="E4" s="24">
        <v>1</v>
      </c>
      <c r="F4" s="631"/>
      <c r="G4" s="693"/>
      <c r="H4" s="693"/>
      <c r="I4" s="487" t="s">
        <v>191</v>
      </c>
      <c r="J4" s="487"/>
      <c r="K4" s="487"/>
      <c r="L4" s="268" t="str">
        <f>IF(VLOOKUP($A4&amp;L$77,決統データ!$A$3:$DE$365,$E4+19,0)=0,"○","")</f>
        <v/>
      </c>
      <c r="M4" s="268" t="str">
        <f>IF(VLOOKUP($A4&amp;M$77,決統データ!$A$3:$DE$365,$E4+19,0)=0,"○","")</f>
        <v/>
      </c>
      <c r="N4" s="268" t="str">
        <f>IF(VLOOKUP($A4&amp;N$77,決統データ!$A$3:$DE$365,$E4+19,0)=0,"○","")</f>
        <v/>
      </c>
      <c r="O4" s="273">
        <f>(COUNTIF(L4:N4,"○"))</f>
        <v>0</v>
      </c>
    </row>
    <row r="5" spans="1:15" s="1" customFormat="1" ht="16.05" customHeight="1">
      <c r="A5" s="27" t="str">
        <f t="shared" si="0"/>
        <v>1753301</v>
      </c>
      <c r="B5" s="28" t="s">
        <v>238</v>
      </c>
      <c r="C5" s="29">
        <v>33</v>
      </c>
      <c r="D5" s="28" t="s">
        <v>782</v>
      </c>
      <c r="E5" s="24">
        <v>1</v>
      </c>
      <c r="F5" s="631"/>
      <c r="G5" s="693"/>
      <c r="H5" s="693"/>
      <c r="I5" s="487" t="s">
        <v>190</v>
      </c>
      <c r="J5" s="487"/>
      <c r="K5" s="487"/>
      <c r="L5" s="268" t="str">
        <f>IF(VLOOKUP($A5&amp;L$77,決統データ!$A$3:$DE$365,$E5+19,0)=0,"○","")</f>
        <v/>
      </c>
      <c r="M5" s="268" t="str">
        <f>IF(VLOOKUP($A5&amp;M$77,決統データ!$A$3:$DE$365,$E5+19,0)=0,"○","")</f>
        <v/>
      </c>
      <c r="N5" s="268" t="str">
        <f>IF(VLOOKUP($A5&amp;N$77,決統データ!$A$3:$DE$365,$E5+19,0)=0,"○","")</f>
        <v/>
      </c>
      <c r="O5" s="273">
        <f>(COUNTIF(L5:N5,"○"))</f>
        <v>0</v>
      </c>
    </row>
    <row r="6" spans="1:15" s="1" customFormat="1" ht="16.05" customHeight="1">
      <c r="A6" s="27" t="str">
        <f t="shared" si="0"/>
        <v>1753301</v>
      </c>
      <c r="B6" s="28" t="s">
        <v>238</v>
      </c>
      <c r="C6" s="29">
        <v>33</v>
      </c>
      <c r="D6" s="28" t="s">
        <v>782</v>
      </c>
      <c r="E6" s="24">
        <v>1</v>
      </c>
      <c r="F6" s="631"/>
      <c r="G6" s="693"/>
      <c r="H6" s="693"/>
      <c r="I6" s="487" t="s">
        <v>72</v>
      </c>
      <c r="J6" s="487"/>
      <c r="K6" s="487"/>
      <c r="L6" s="268" t="str">
        <f>IF(VLOOKUP($A6&amp;L$77,決統データ!$A$3:$DE$365,$E6+19,0)=0,"○","")</f>
        <v/>
      </c>
      <c r="M6" s="380" t="s">
        <v>1561</v>
      </c>
      <c r="N6" s="268" t="str">
        <f>IF(VLOOKUP($A6&amp;N$77,決統データ!$A$3:$DE$365,$E6+19,0)=0,"○","")</f>
        <v/>
      </c>
      <c r="O6" s="273">
        <f>(COUNTIF(L6:N6,"○"))</f>
        <v>1</v>
      </c>
    </row>
    <row r="7" spans="1:15" s="1" customFormat="1" ht="16.05" customHeight="1">
      <c r="A7" s="27" t="str">
        <f t="shared" si="0"/>
        <v>1753301</v>
      </c>
      <c r="B7" s="28" t="s">
        <v>238</v>
      </c>
      <c r="C7" s="29">
        <v>33</v>
      </c>
      <c r="D7" s="28" t="s">
        <v>782</v>
      </c>
      <c r="E7" s="24">
        <v>1</v>
      </c>
      <c r="F7" s="631"/>
      <c r="G7" s="693"/>
      <c r="H7" s="694"/>
      <c r="I7" s="487" t="s">
        <v>71</v>
      </c>
      <c r="J7" s="487"/>
      <c r="K7" s="487"/>
      <c r="L7" s="380" t="s">
        <v>1561</v>
      </c>
      <c r="M7" s="268" t="str">
        <f>IF(VLOOKUP($A7&amp;M$77,決統データ!$A$3:$DE$365,$E7+19,0)=0,"○","")</f>
        <v/>
      </c>
      <c r="N7" s="380" t="s">
        <v>1561</v>
      </c>
      <c r="O7" s="273">
        <f>(COUNTIF(L7:N7,"○"))</f>
        <v>2</v>
      </c>
    </row>
    <row r="8" spans="1:15" s="1" customFormat="1" ht="16.05" customHeight="1">
      <c r="A8" s="27" t="str">
        <f t="shared" si="0"/>
        <v>1753301</v>
      </c>
      <c r="B8" s="28" t="s">
        <v>238</v>
      </c>
      <c r="C8" s="29">
        <v>33</v>
      </c>
      <c r="D8" s="28" t="s">
        <v>782</v>
      </c>
      <c r="E8" s="24">
        <v>2</v>
      </c>
      <c r="F8" s="631"/>
      <c r="G8" s="694"/>
      <c r="H8" s="487" t="s">
        <v>70</v>
      </c>
      <c r="I8" s="487"/>
      <c r="J8" s="487"/>
      <c r="K8" s="487"/>
      <c r="L8" s="194">
        <f>VLOOKUP($A8&amp;L$77,決統データ!$A$3:$DE$365,$E8+19,FALSE)/10</f>
        <v>61</v>
      </c>
      <c r="M8" s="194">
        <f>VLOOKUP($A8&amp;M$77,決統データ!$A$3:$DE$365,$E8+19,FALSE)/10</f>
        <v>0</v>
      </c>
      <c r="N8" s="194">
        <f>VLOOKUP($A8&amp;N$77,決統データ!$A$3:$DE$365,$E8+19,FALSE)/10</f>
        <v>22.6</v>
      </c>
      <c r="O8" s="274">
        <f>SUM(L8:N8)/COUNTIF(L8:N8,"&gt;0")</f>
        <v>41.8</v>
      </c>
    </row>
    <row r="9" spans="1:15" s="1" customFormat="1" ht="16.05" customHeight="1">
      <c r="E9" s="24"/>
      <c r="F9" s="631"/>
      <c r="G9" s="704" t="s">
        <v>69</v>
      </c>
      <c r="H9" s="487" t="s">
        <v>68</v>
      </c>
      <c r="I9" s="487"/>
      <c r="J9" s="487"/>
      <c r="K9" s="487"/>
      <c r="L9" s="268"/>
      <c r="M9" s="268"/>
      <c r="N9" s="268"/>
      <c r="O9" s="273">
        <f t="shared" ref="O9:O14" si="1">COUNTA(L9:N9)</f>
        <v>0</v>
      </c>
    </row>
    <row r="10" spans="1:15" s="1" customFormat="1" ht="16.05" customHeight="1">
      <c r="E10" s="24"/>
      <c r="F10" s="631"/>
      <c r="G10" s="705"/>
      <c r="H10" s="487" t="s">
        <v>67</v>
      </c>
      <c r="I10" s="487"/>
      <c r="J10" s="487"/>
      <c r="K10" s="487"/>
      <c r="L10" s="268" t="s">
        <v>234</v>
      </c>
      <c r="M10" s="268" t="s">
        <v>813</v>
      </c>
      <c r="N10" s="268" t="s">
        <v>234</v>
      </c>
      <c r="O10" s="273">
        <f t="shared" si="1"/>
        <v>3</v>
      </c>
    </row>
    <row r="11" spans="1:15" s="1" customFormat="1" ht="16.05" customHeight="1">
      <c r="E11" s="24"/>
      <c r="F11" s="631"/>
      <c r="G11" s="705"/>
      <c r="H11" s="487" t="s">
        <v>64</v>
      </c>
      <c r="I11" s="487"/>
      <c r="J11" s="487"/>
      <c r="K11" s="487"/>
      <c r="L11" s="268" t="s">
        <v>234</v>
      </c>
      <c r="M11" s="268"/>
      <c r="N11" s="268" t="s">
        <v>234</v>
      </c>
      <c r="O11" s="273">
        <f t="shared" si="1"/>
        <v>2</v>
      </c>
    </row>
    <row r="12" spans="1:15" s="1" customFormat="1" ht="16.05" customHeight="1">
      <c r="E12" s="24"/>
      <c r="F12" s="631"/>
      <c r="G12" s="705"/>
      <c r="H12" s="487" t="s">
        <v>66</v>
      </c>
      <c r="I12" s="487"/>
      <c r="J12" s="487"/>
      <c r="K12" s="487"/>
      <c r="L12" s="268"/>
      <c r="M12" s="268"/>
      <c r="N12" s="268"/>
      <c r="O12" s="273">
        <f t="shared" si="1"/>
        <v>0</v>
      </c>
    </row>
    <row r="13" spans="1:15" s="1" customFormat="1" ht="16.05" customHeight="1">
      <c r="E13" s="24"/>
      <c r="F13" s="631"/>
      <c r="G13" s="705"/>
      <c r="H13" s="487" t="s">
        <v>65</v>
      </c>
      <c r="I13" s="487"/>
      <c r="J13" s="487"/>
      <c r="K13" s="487"/>
      <c r="L13" s="268"/>
      <c r="M13" s="268"/>
      <c r="N13" s="268"/>
      <c r="O13" s="273">
        <f t="shared" si="1"/>
        <v>0</v>
      </c>
    </row>
    <row r="14" spans="1:15" s="1" customFormat="1" ht="16.05" customHeight="1">
      <c r="E14" s="24"/>
      <c r="F14" s="631"/>
      <c r="G14" s="706"/>
      <c r="H14" s="487" t="s">
        <v>731</v>
      </c>
      <c r="I14" s="487"/>
      <c r="J14" s="487"/>
      <c r="K14" s="487"/>
      <c r="L14" s="268"/>
      <c r="M14" s="268"/>
      <c r="N14" s="268"/>
      <c r="O14" s="273">
        <f t="shared" si="1"/>
        <v>0</v>
      </c>
    </row>
    <row r="15" spans="1:15" s="1" customFormat="1" ht="16.05" customHeight="1">
      <c r="A15" s="27" t="str">
        <f>+B15&amp;C15&amp;D15</f>
        <v>1753301</v>
      </c>
      <c r="B15" s="28" t="s">
        <v>238</v>
      </c>
      <c r="C15" s="29">
        <v>33</v>
      </c>
      <c r="D15" s="28" t="s">
        <v>782</v>
      </c>
      <c r="E15" s="24">
        <v>4</v>
      </c>
      <c r="F15" s="631"/>
      <c r="G15" s="692" t="s">
        <v>64</v>
      </c>
      <c r="H15" s="487" t="s">
        <v>63</v>
      </c>
      <c r="I15" s="487"/>
      <c r="J15" s="487"/>
      <c r="K15" s="487"/>
      <c r="L15" s="42">
        <f>VLOOKUP($A15&amp;L$77,決統データ!$A$3:$DE$365,$E15+19,FALSE)</f>
        <v>3</v>
      </c>
      <c r="M15" s="42">
        <f>VLOOKUP($A15&amp;M$77,決統データ!$A$3:$DE$365,$E15+19,FALSE)</f>
        <v>0</v>
      </c>
      <c r="N15" s="42">
        <f>VLOOKUP($A15&amp;N$77,決統データ!$A$3:$DE$365,$E15+19,FALSE)</f>
        <v>6</v>
      </c>
      <c r="O15" s="337">
        <f>SUM(J15:N15)/COUNTIF(J15:N15,"&gt;0")</f>
        <v>4.5</v>
      </c>
    </row>
    <row r="16" spans="1:15" s="1" customFormat="1" ht="16.05" customHeight="1">
      <c r="A16" s="27" t="str">
        <f>+B16&amp;C16&amp;D16</f>
        <v>1753301</v>
      </c>
      <c r="B16" s="28" t="s">
        <v>238</v>
      </c>
      <c r="C16" s="29">
        <v>33</v>
      </c>
      <c r="D16" s="28" t="s">
        <v>782</v>
      </c>
      <c r="E16" s="24">
        <v>5</v>
      </c>
      <c r="F16" s="631"/>
      <c r="G16" s="693"/>
      <c r="H16" s="600" t="s">
        <v>236</v>
      </c>
      <c r="I16" s="666"/>
      <c r="J16" s="666"/>
      <c r="K16" s="601"/>
      <c r="L16" s="42">
        <f>VLOOKUP($A16&amp;L$77,決統データ!$A$3:$DE$365,$E16+19,FALSE)</f>
        <v>127</v>
      </c>
      <c r="M16" s="42">
        <f>VLOOKUP($A16&amp;M$77,決統データ!$A$3:$DE$365,$E16+19,FALSE)</f>
        <v>0</v>
      </c>
      <c r="N16" s="42">
        <f>VLOOKUP($A16&amp;N$77,決統データ!$A$3:$DE$365,$E16+19,FALSE)</f>
        <v>152</v>
      </c>
      <c r="O16" s="337">
        <f>SUM(J16:N16)/COUNTIF(J16:N16,"&gt;0")</f>
        <v>139.5</v>
      </c>
    </row>
    <row r="17" spans="1:15" s="1" customFormat="1" ht="16.05" customHeight="1">
      <c r="A17" s="27" t="str">
        <f>+B17&amp;C17&amp;D17</f>
        <v>1753301</v>
      </c>
      <c r="B17" s="28" t="s">
        <v>238</v>
      </c>
      <c r="C17" s="29">
        <v>33</v>
      </c>
      <c r="D17" s="28" t="s">
        <v>782</v>
      </c>
      <c r="E17" s="24">
        <v>6</v>
      </c>
      <c r="F17" s="631"/>
      <c r="G17" s="693"/>
      <c r="H17" s="600" t="s">
        <v>235</v>
      </c>
      <c r="I17" s="666"/>
      <c r="J17" s="666"/>
      <c r="K17" s="601"/>
      <c r="L17" s="42">
        <f>VLOOKUP($A17&amp;L$77,決統データ!$A$3:$DE$365,$E17+19,FALSE)</f>
        <v>264</v>
      </c>
      <c r="M17" s="42">
        <f>VLOOKUP($A17&amp;M$77,決統データ!$A$3:$DE$365,$E17+19,FALSE)</f>
        <v>0</v>
      </c>
      <c r="N17" s="42">
        <f>VLOOKUP($A17&amp;N$77,決統データ!$A$3:$DE$365,$E17+19,FALSE)</f>
        <v>200</v>
      </c>
      <c r="O17" s="337">
        <f>SUM(J17:N17)/COUNTIF(J17:N17,"&gt;0")</f>
        <v>232</v>
      </c>
    </row>
    <row r="18" spans="1:15" s="162" customFormat="1" ht="16.05" customHeight="1">
      <c r="A18" s="27" t="str">
        <f>+B18&amp;C18&amp;D18</f>
        <v>1753301</v>
      </c>
      <c r="B18" s="28" t="s">
        <v>238</v>
      </c>
      <c r="C18" s="29">
        <v>33</v>
      </c>
      <c r="D18" s="28" t="s">
        <v>782</v>
      </c>
      <c r="E18" s="25">
        <v>7</v>
      </c>
      <c r="F18" s="631"/>
      <c r="G18" s="694"/>
      <c r="H18" s="737" t="s">
        <v>60</v>
      </c>
      <c r="I18" s="737"/>
      <c r="J18" s="737"/>
      <c r="K18" s="737"/>
      <c r="L18" s="42">
        <f>VLOOKUP($A18&amp;L$77,決統データ!$A$3:$DE$365,$E18+19,FALSE)</f>
        <v>20</v>
      </c>
      <c r="M18" s="42">
        <f>VLOOKUP($A18&amp;M$77,決統データ!$A$3:$DE$365,$E18+19,FALSE)</f>
        <v>0</v>
      </c>
      <c r="N18" s="42">
        <f>VLOOKUP($A18&amp;N$77,決統データ!$A$3:$DE$365,$E18+19,FALSE)</f>
        <v>13</v>
      </c>
      <c r="O18" s="274">
        <f>SUM(J18:N18)/COUNTIF(J18:N18,"&gt;0")</f>
        <v>16.5</v>
      </c>
    </row>
    <row r="19" spans="1:15" s="1" customFormat="1" ht="16.05" customHeight="1">
      <c r="E19" s="24"/>
      <c r="F19" s="631"/>
      <c r="G19" s="691" t="s">
        <v>59</v>
      </c>
      <c r="H19" s="487" t="s">
        <v>58</v>
      </c>
      <c r="I19" s="487"/>
      <c r="J19" s="487"/>
      <c r="K19" s="487"/>
      <c r="L19" s="380" t="s">
        <v>19</v>
      </c>
      <c r="M19" s="268" t="s">
        <v>234</v>
      </c>
      <c r="N19" s="268" t="s">
        <v>234</v>
      </c>
      <c r="O19" s="273">
        <f t="shared" ref="O19:O24" si="2">COUNTA(L19:N19)</f>
        <v>3</v>
      </c>
    </row>
    <row r="20" spans="1:15" s="1" customFormat="1" ht="16.05" customHeight="1">
      <c r="E20" s="24"/>
      <c r="F20" s="631"/>
      <c r="G20" s="691"/>
      <c r="H20" s="487" t="s">
        <v>57</v>
      </c>
      <c r="I20" s="487"/>
      <c r="J20" s="487"/>
      <c r="K20" s="487"/>
      <c r="L20" s="380"/>
      <c r="M20" s="268"/>
      <c r="N20" s="268"/>
      <c r="O20" s="273">
        <f t="shared" si="2"/>
        <v>0</v>
      </c>
    </row>
    <row r="21" spans="1:15" s="1" customFormat="1" ht="16.05" customHeight="1">
      <c r="E21" s="24"/>
      <c r="F21" s="631"/>
      <c r="G21" s="691"/>
      <c r="H21" s="487" t="s">
        <v>731</v>
      </c>
      <c r="I21" s="487"/>
      <c r="J21" s="487"/>
      <c r="K21" s="487"/>
      <c r="L21" s="268"/>
      <c r="M21" s="268"/>
      <c r="N21" s="268"/>
      <c r="O21" s="273">
        <f t="shared" si="2"/>
        <v>0</v>
      </c>
    </row>
    <row r="22" spans="1:15" s="1" customFormat="1" ht="16.05" customHeight="1">
      <c r="E22" s="24"/>
      <c r="F22" s="631"/>
      <c r="G22" s="692" t="s">
        <v>56</v>
      </c>
      <c r="H22" s="875" t="s">
        <v>55</v>
      </c>
      <c r="I22" s="496" t="s">
        <v>54</v>
      </c>
      <c r="J22" s="518"/>
      <c r="K22" s="510"/>
      <c r="L22" s="268"/>
      <c r="M22" s="268"/>
      <c r="N22" s="271"/>
      <c r="O22" s="273">
        <f t="shared" si="2"/>
        <v>0</v>
      </c>
    </row>
    <row r="23" spans="1:15" s="1" customFormat="1" ht="16.05" customHeight="1">
      <c r="E23" s="24"/>
      <c r="F23" s="631"/>
      <c r="G23" s="693"/>
      <c r="H23" s="876"/>
      <c r="I23" s="496" t="s">
        <v>53</v>
      </c>
      <c r="J23" s="518"/>
      <c r="K23" s="510"/>
      <c r="L23" s="268" t="s">
        <v>234</v>
      </c>
      <c r="M23" s="268" t="s">
        <v>234</v>
      </c>
      <c r="N23" s="268" t="s">
        <v>234</v>
      </c>
      <c r="O23" s="273">
        <f t="shared" si="2"/>
        <v>3</v>
      </c>
    </row>
    <row r="24" spans="1:15" s="1" customFormat="1" ht="16.05" customHeight="1">
      <c r="E24" s="24"/>
      <c r="F24" s="631"/>
      <c r="G24" s="693"/>
      <c r="H24" s="876"/>
      <c r="I24" s="496" t="s">
        <v>52</v>
      </c>
      <c r="J24" s="518"/>
      <c r="K24" s="510"/>
      <c r="L24" s="268" t="s">
        <v>234</v>
      </c>
      <c r="M24" s="268" t="s">
        <v>234</v>
      </c>
      <c r="N24" s="268" t="s">
        <v>234</v>
      </c>
      <c r="O24" s="273">
        <f t="shared" si="2"/>
        <v>3</v>
      </c>
    </row>
    <row r="25" spans="1:15" s="1" customFormat="1" ht="16.05" customHeight="1">
      <c r="E25" s="24"/>
      <c r="F25" s="631"/>
      <c r="G25" s="693"/>
      <c r="H25" s="876"/>
      <c r="I25" s="64" t="s">
        <v>382</v>
      </c>
      <c r="J25" s="65"/>
      <c r="K25" s="62"/>
      <c r="L25" s="268" t="s">
        <v>813</v>
      </c>
      <c r="M25" s="380" t="s">
        <v>1450</v>
      </c>
      <c r="N25" s="380" t="s">
        <v>1442</v>
      </c>
      <c r="O25" s="273">
        <v>6</v>
      </c>
    </row>
    <row r="26" spans="1:15" s="1" customFormat="1" ht="16.05" customHeight="1">
      <c r="E26" s="24"/>
      <c r="F26" s="631"/>
      <c r="G26" s="693"/>
      <c r="H26" s="876"/>
      <c r="I26" s="496" t="s">
        <v>369</v>
      </c>
      <c r="J26" s="518"/>
      <c r="K26" s="510"/>
      <c r="L26" s="268"/>
      <c r="M26" s="268"/>
      <c r="N26" s="268"/>
      <c r="O26" s="273">
        <f t="shared" ref="O26:O31" si="3">COUNTA(L26:N26)</f>
        <v>0</v>
      </c>
    </row>
    <row r="27" spans="1:15" s="1" customFormat="1" ht="16.05" customHeight="1">
      <c r="E27" s="448"/>
      <c r="F27" s="631"/>
      <c r="G27" s="693"/>
      <c r="H27" s="877"/>
      <c r="I27" s="445" t="s">
        <v>1565</v>
      </c>
      <c r="J27" s="447"/>
      <c r="K27" s="446"/>
      <c r="L27" s="268" t="s">
        <v>19</v>
      </c>
      <c r="M27" s="268"/>
      <c r="N27" s="268" t="s">
        <v>19</v>
      </c>
      <c r="O27" s="273">
        <f t="shared" si="3"/>
        <v>2</v>
      </c>
    </row>
    <row r="28" spans="1:15" s="1" customFormat="1" ht="16.05" customHeight="1">
      <c r="E28" s="24"/>
      <c r="F28" s="631"/>
      <c r="G28" s="693"/>
      <c r="H28" s="630" t="s">
        <v>51</v>
      </c>
      <c r="I28" s="496" t="s">
        <v>50</v>
      </c>
      <c r="J28" s="518"/>
      <c r="K28" s="510"/>
      <c r="L28" s="268"/>
      <c r="M28" s="268" t="s">
        <v>234</v>
      </c>
      <c r="N28" s="268" t="s">
        <v>234</v>
      </c>
      <c r="O28" s="273">
        <f t="shared" si="3"/>
        <v>2</v>
      </c>
    </row>
    <row r="29" spans="1:15" s="1" customFormat="1" ht="16.05" customHeight="1">
      <c r="E29" s="24"/>
      <c r="F29" s="631"/>
      <c r="G29" s="693"/>
      <c r="H29" s="631"/>
      <c r="I29" s="496" t="s">
        <v>49</v>
      </c>
      <c r="J29" s="518"/>
      <c r="K29" s="510"/>
      <c r="L29" s="268"/>
      <c r="M29" s="271"/>
      <c r="N29" s="268"/>
      <c r="O29" s="273">
        <f t="shared" si="3"/>
        <v>0</v>
      </c>
    </row>
    <row r="30" spans="1:15" s="1" customFormat="1" ht="16.05" customHeight="1">
      <c r="E30" s="24"/>
      <c r="F30" s="631"/>
      <c r="G30" s="693"/>
      <c r="H30" s="631"/>
      <c r="I30" s="496" t="s">
        <v>48</v>
      </c>
      <c r="J30" s="518"/>
      <c r="K30" s="510"/>
      <c r="L30" s="271"/>
      <c r="M30" s="271"/>
      <c r="N30" s="271"/>
      <c r="O30" s="273">
        <f t="shared" si="3"/>
        <v>0</v>
      </c>
    </row>
    <row r="31" spans="1:15" s="1" customFormat="1" ht="16.05" customHeight="1">
      <c r="E31" s="24"/>
      <c r="F31" s="631"/>
      <c r="G31" s="694"/>
      <c r="H31" s="632"/>
      <c r="I31" s="496" t="s">
        <v>47</v>
      </c>
      <c r="J31" s="518"/>
      <c r="K31" s="510"/>
      <c r="L31" s="380" t="s">
        <v>1442</v>
      </c>
      <c r="M31" s="271"/>
      <c r="N31" s="271"/>
      <c r="O31" s="273">
        <f t="shared" si="3"/>
        <v>1</v>
      </c>
    </row>
    <row r="32" spans="1:15" s="1" customFormat="1" ht="16.05" customHeight="1">
      <c r="A32" s="27" t="str">
        <f t="shared" ref="A32:A50" si="4">+B32&amp;C32&amp;D32</f>
        <v>1753301</v>
      </c>
      <c r="B32" s="28" t="s">
        <v>238</v>
      </c>
      <c r="C32" s="29">
        <v>33</v>
      </c>
      <c r="D32" s="28" t="s">
        <v>782</v>
      </c>
      <c r="E32" s="24">
        <v>11</v>
      </c>
      <c r="F32" s="631"/>
      <c r="G32" s="496" t="s">
        <v>46</v>
      </c>
      <c r="H32" s="518"/>
      <c r="I32" s="518"/>
      <c r="J32" s="518"/>
      <c r="K32" s="510"/>
      <c r="L32" s="35">
        <f>VLOOKUP($A32&amp;L$77,決統データ!$A$3:$DE$365,$E32+19,FALSE)</f>
        <v>4180101</v>
      </c>
      <c r="M32" s="35">
        <f>VLOOKUP($A32&amp;M$77,決統データ!$A$3:$DE$365,$E32+19,FALSE)</f>
        <v>4231001</v>
      </c>
      <c r="N32" s="35">
        <f>VLOOKUP($A32&amp;N$77,決統データ!$A$3:$DE$365,$E32+19,FALSE)</f>
        <v>4290601</v>
      </c>
      <c r="O32" s="307"/>
    </row>
    <row r="33" spans="1:15" s="1" customFormat="1" ht="16.05" customHeight="1">
      <c r="A33" s="27" t="str">
        <f t="shared" si="4"/>
        <v>1753301</v>
      </c>
      <c r="B33" s="28" t="s">
        <v>238</v>
      </c>
      <c r="C33" s="29">
        <v>33</v>
      </c>
      <c r="D33" s="28" t="s">
        <v>782</v>
      </c>
      <c r="E33" s="24">
        <v>12</v>
      </c>
      <c r="F33" s="631"/>
      <c r="G33" s="496" t="s">
        <v>45</v>
      </c>
      <c r="H33" s="518"/>
      <c r="I33" s="518"/>
      <c r="J33" s="518"/>
      <c r="K33" s="510"/>
      <c r="L33" s="35">
        <f>VLOOKUP($A33&amp;L$77,決統データ!$A$3:$DE$365,$E33+19,FALSE)</f>
        <v>4130401</v>
      </c>
      <c r="M33" s="35">
        <f>VLOOKUP($A33&amp;M$77,決統データ!$A$3:$DE$365,$E33+19,FALSE)</f>
        <v>4160401</v>
      </c>
      <c r="N33" s="35">
        <f>VLOOKUP($A33&amp;N$77,決統データ!$A$3:$DE$365,$E33+19,FALSE)</f>
        <v>4180301</v>
      </c>
      <c r="O33" s="307"/>
    </row>
    <row r="34" spans="1:15" s="1" customFormat="1" ht="16.05" customHeight="1">
      <c r="A34" s="27" t="str">
        <f t="shared" si="4"/>
        <v>1753301</v>
      </c>
      <c r="B34" s="28" t="s">
        <v>238</v>
      </c>
      <c r="C34" s="29">
        <v>33</v>
      </c>
      <c r="D34" s="28" t="s">
        <v>782</v>
      </c>
      <c r="E34" s="24">
        <v>13</v>
      </c>
      <c r="F34" s="631"/>
      <c r="G34" s="678" t="s">
        <v>44</v>
      </c>
      <c r="H34" s="730" t="s">
        <v>43</v>
      </c>
      <c r="I34" s="730"/>
      <c r="J34" s="730"/>
      <c r="K34" s="730"/>
      <c r="L34" s="443">
        <f>VLOOKUP($A34&amp;L$77,決統データ!$A$3:$DE$365,$E34+19,FALSE)</f>
        <v>3718</v>
      </c>
      <c r="M34" s="443">
        <f>VLOOKUP($A34&amp;M$77,決統データ!$A$3:$DE$365,$E34+19,FALSE)</f>
        <v>4180</v>
      </c>
      <c r="N34" s="443">
        <f>VLOOKUP($A34&amp;N$77,決統データ!$A$3:$DE$365,$E34+19,FALSE)</f>
        <v>2954</v>
      </c>
      <c r="O34" s="337">
        <f t="shared" ref="O34:O45" si="5">SUM(L34:N34)/COUNTIF(L34:N34,"&gt;0")</f>
        <v>3617.3333333333335</v>
      </c>
    </row>
    <row r="35" spans="1:15" s="1" customFormat="1" ht="16.05" customHeight="1">
      <c r="A35" s="27" t="str">
        <f t="shared" si="4"/>
        <v>1753301</v>
      </c>
      <c r="B35" s="28" t="s">
        <v>238</v>
      </c>
      <c r="C35" s="29">
        <v>33</v>
      </c>
      <c r="D35" s="28" t="s">
        <v>782</v>
      </c>
      <c r="E35" s="24">
        <v>14</v>
      </c>
      <c r="F35" s="631"/>
      <c r="G35" s="678"/>
      <c r="H35" s="730" t="s">
        <v>42</v>
      </c>
      <c r="I35" s="730"/>
      <c r="J35" s="730"/>
      <c r="K35" s="730"/>
      <c r="L35" s="443">
        <f>VLOOKUP($A35&amp;L$77,決統データ!$A$3:$DE$365,$E35+19,FALSE)</f>
        <v>24068</v>
      </c>
      <c r="M35" s="443">
        <f>VLOOKUP($A35&amp;M$77,決統データ!$A$3:$DE$365,$E35+19,FALSE)</f>
        <v>0</v>
      </c>
      <c r="N35" s="443">
        <f>VLOOKUP($A35&amp;N$77,決統データ!$A$3:$DE$365,$E35+19,FALSE)</f>
        <v>17573</v>
      </c>
      <c r="O35" s="337">
        <f t="shared" si="5"/>
        <v>20820.5</v>
      </c>
    </row>
    <row r="36" spans="1:15" s="1" customFormat="1" ht="16.05" customHeight="1">
      <c r="A36" s="27" t="str">
        <f t="shared" si="4"/>
        <v>1753301</v>
      </c>
      <c r="B36" s="28" t="s">
        <v>238</v>
      </c>
      <c r="C36" s="29">
        <v>33</v>
      </c>
      <c r="D36" s="28" t="s">
        <v>782</v>
      </c>
      <c r="E36" s="24">
        <v>15</v>
      </c>
      <c r="F36" s="631"/>
      <c r="G36" s="678"/>
      <c r="H36" s="730" t="s">
        <v>233</v>
      </c>
      <c r="I36" s="730"/>
      <c r="J36" s="730"/>
      <c r="K36" s="730"/>
      <c r="L36" s="443">
        <f>VLOOKUP($A36&amp;L$77,決統データ!$A$3:$DE$365,$E36+19,FALSE)</f>
        <v>129668</v>
      </c>
      <c r="M36" s="443">
        <f>VLOOKUP($A36&amp;M$77,決統データ!$A$3:$DE$365,$E36+19,FALSE)</f>
        <v>0</v>
      </c>
      <c r="N36" s="443">
        <f>VLOOKUP($A36&amp;N$77,決統データ!$A$3:$DE$365,$E36+19,FALSE)</f>
        <v>97653</v>
      </c>
      <c r="O36" s="337">
        <f t="shared" si="5"/>
        <v>113660.5</v>
      </c>
    </row>
    <row r="37" spans="1:15" s="1" customFormat="1" ht="16.05" customHeight="1">
      <c r="A37" s="27" t="str">
        <f t="shared" si="4"/>
        <v>1753301</v>
      </c>
      <c r="B37" s="28" t="s">
        <v>238</v>
      </c>
      <c r="C37" s="29">
        <v>33</v>
      </c>
      <c r="D37" s="28" t="s">
        <v>782</v>
      </c>
      <c r="E37" s="24">
        <v>16</v>
      </c>
      <c r="F37" s="631"/>
      <c r="G37" s="678"/>
      <c r="H37" s="730" t="s">
        <v>232</v>
      </c>
      <c r="I37" s="730"/>
      <c r="J37" s="730"/>
      <c r="K37" s="730"/>
      <c r="L37" s="443">
        <f>VLOOKUP($A37&amp;L$77,決統データ!$A$3:$DE$365,$E37+19,FALSE)</f>
        <v>261668</v>
      </c>
      <c r="M37" s="443">
        <f>VLOOKUP($A37&amp;M$77,決統データ!$A$3:$DE$365,$E37+19,FALSE)</f>
        <v>0</v>
      </c>
      <c r="N37" s="443">
        <f>VLOOKUP($A37&amp;N$77,決統データ!$A$3:$DE$365,$E37+19,FALSE)</f>
        <v>197753</v>
      </c>
      <c r="O37" s="337">
        <f t="shared" si="5"/>
        <v>229710.5</v>
      </c>
    </row>
    <row r="38" spans="1:15" s="1" customFormat="1" ht="16.05" customHeight="1">
      <c r="A38" s="27" t="str">
        <f t="shared" si="4"/>
        <v>1753301</v>
      </c>
      <c r="B38" s="28" t="s">
        <v>238</v>
      </c>
      <c r="C38" s="29">
        <v>33</v>
      </c>
      <c r="D38" s="28" t="s">
        <v>782</v>
      </c>
      <c r="E38" s="24">
        <v>17</v>
      </c>
      <c r="F38" s="631"/>
      <c r="G38" s="678"/>
      <c r="H38" s="730" t="s">
        <v>231</v>
      </c>
      <c r="I38" s="730"/>
      <c r="J38" s="730"/>
      <c r="K38" s="730"/>
      <c r="L38" s="443">
        <f>VLOOKUP($A38&amp;L$77,決統データ!$A$3:$DE$365,$E38+19,FALSE)</f>
        <v>1317668</v>
      </c>
      <c r="M38" s="443">
        <f>VLOOKUP($A38&amp;M$77,決統データ!$A$3:$DE$365,$E38+19,FALSE)</f>
        <v>0</v>
      </c>
      <c r="N38" s="443">
        <f>VLOOKUP($A38&amp;N$77,決統データ!$A$3:$DE$365,$E38+19,FALSE)</f>
        <v>998553</v>
      </c>
      <c r="O38" s="337">
        <f t="shared" si="5"/>
        <v>1158110.5</v>
      </c>
    </row>
    <row r="39" spans="1:15" s="1" customFormat="1" ht="16.05" customHeight="1">
      <c r="A39" s="27" t="str">
        <f t="shared" si="4"/>
        <v>1753301</v>
      </c>
      <c r="B39" s="28" t="s">
        <v>238</v>
      </c>
      <c r="C39" s="29">
        <v>33</v>
      </c>
      <c r="D39" s="28" t="s">
        <v>782</v>
      </c>
      <c r="E39" s="24">
        <v>18</v>
      </c>
      <c r="F39" s="631"/>
      <c r="G39" s="678"/>
      <c r="H39" s="730" t="s">
        <v>230</v>
      </c>
      <c r="I39" s="730"/>
      <c r="J39" s="730"/>
      <c r="K39" s="730"/>
      <c r="L39" s="443">
        <f>VLOOKUP($A39&amp;L$77,決統データ!$A$3:$DE$365,$E39+19,FALSE)</f>
        <v>2637668</v>
      </c>
      <c r="M39" s="443">
        <f>VLOOKUP($A39&amp;M$77,決統データ!$A$3:$DE$365,$E39+19,FALSE)</f>
        <v>0</v>
      </c>
      <c r="N39" s="443">
        <f>VLOOKUP($A39&amp;N$77,決統データ!$A$3:$DE$365,$E39+19,FALSE)</f>
        <v>1999553</v>
      </c>
      <c r="O39" s="337">
        <f t="shared" si="5"/>
        <v>2318610.5</v>
      </c>
    </row>
    <row r="40" spans="1:15" s="1" customFormat="1" ht="16.05" customHeight="1">
      <c r="A40" s="27" t="str">
        <f t="shared" si="4"/>
        <v>1753301</v>
      </c>
      <c r="B40" s="28" t="s">
        <v>238</v>
      </c>
      <c r="C40" s="29">
        <v>33</v>
      </c>
      <c r="D40" s="28" t="s">
        <v>782</v>
      </c>
      <c r="E40" s="24">
        <v>19</v>
      </c>
      <c r="F40" s="631"/>
      <c r="G40" s="691" t="s">
        <v>37</v>
      </c>
      <c r="H40" s="487" t="s">
        <v>36</v>
      </c>
      <c r="I40" s="487"/>
      <c r="J40" s="487"/>
      <c r="K40" s="487"/>
      <c r="L40" s="443">
        <f>VLOOKUP($A40&amp;L$77,決統データ!$A$3:$DE$365,$E40+19,FALSE)</f>
        <v>242623</v>
      </c>
      <c r="M40" s="443">
        <f>VLOOKUP($A40&amp;M$77,決統データ!$A$3:$DE$365,$E40+19,FALSE)</f>
        <v>123998</v>
      </c>
      <c r="N40" s="443">
        <f>VLOOKUP($A40&amp;N$77,決統データ!$A$3:$DE$365,$E40+19,FALSE)</f>
        <v>5287</v>
      </c>
      <c r="O40" s="337">
        <f t="shared" si="5"/>
        <v>123969.33333333333</v>
      </c>
    </row>
    <row r="41" spans="1:15" s="1" customFormat="1" ht="16.05" customHeight="1">
      <c r="A41" s="27" t="str">
        <f t="shared" si="4"/>
        <v>1753301</v>
      </c>
      <c r="B41" s="28" t="s">
        <v>238</v>
      </c>
      <c r="C41" s="29">
        <v>33</v>
      </c>
      <c r="D41" s="28" t="s">
        <v>782</v>
      </c>
      <c r="E41" s="24">
        <v>20</v>
      </c>
      <c r="F41" s="631"/>
      <c r="G41" s="691"/>
      <c r="H41" s="487" t="s">
        <v>35</v>
      </c>
      <c r="I41" s="487"/>
      <c r="J41" s="487"/>
      <c r="K41" s="487"/>
      <c r="L41" s="443">
        <f>VLOOKUP($A41&amp;L$77,決統データ!$A$3:$DE$365,$E41+19,FALSE)</f>
        <v>434779</v>
      </c>
      <c r="M41" s="443">
        <f>VLOOKUP($A41&amp;M$77,決統データ!$A$3:$DE$365,$E41+19,FALSE)</f>
        <v>241013</v>
      </c>
      <c r="N41" s="443">
        <f>VLOOKUP($A41&amp;N$77,決統データ!$A$3:$DE$365,$E41+19,FALSE)</f>
        <v>8406</v>
      </c>
      <c r="O41" s="337">
        <f t="shared" si="5"/>
        <v>228066</v>
      </c>
    </row>
    <row r="42" spans="1:15" s="1" customFormat="1" ht="16.05" customHeight="1">
      <c r="A42" s="27" t="str">
        <f t="shared" si="4"/>
        <v>1753301</v>
      </c>
      <c r="B42" s="28" t="s">
        <v>238</v>
      </c>
      <c r="C42" s="29">
        <v>33</v>
      </c>
      <c r="D42" s="28" t="s">
        <v>782</v>
      </c>
      <c r="E42" s="24">
        <v>21</v>
      </c>
      <c r="F42" s="631"/>
      <c r="G42" s="691"/>
      <c r="H42" s="487" t="s">
        <v>34</v>
      </c>
      <c r="I42" s="487"/>
      <c r="J42" s="487"/>
      <c r="K42" s="487"/>
      <c r="L42" s="443">
        <f>VLOOKUP($A42&amp;L$77,決統データ!$A$3:$DE$365,$E42+19,FALSE)</f>
        <v>10682</v>
      </c>
      <c r="M42" s="443">
        <f>VLOOKUP($A42&amp;M$77,決統データ!$A$3:$DE$365,$E42+19,FALSE)</f>
        <v>9586</v>
      </c>
      <c r="N42" s="443">
        <f>VLOOKUP($A42&amp;N$77,決統データ!$A$3:$DE$365,$E42+19,FALSE)</f>
        <v>0</v>
      </c>
      <c r="O42" s="337">
        <f t="shared" si="5"/>
        <v>10134</v>
      </c>
    </row>
    <row r="43" spans="1:15" s="1" customFormat="1" ht="16.05" customHeight="1">
      <c r="A43" s="27" t="str">
        <f t="shared" si="4"/>
        <v>1753301</v>
      </c>
      <c r="B43" s="28" t="s">
        <v>238</v>
      </c>
      <c r="C43" s="29">
        <v>33</v>
      </c>
      <c r="D43" s="28" t="s">
        <v>782</v>
      </c>
      <c r="E43" s="24">
        <v>22</v>
      </c>
      <c r="F43" s="631"/>
      <c r="G43" s="691"/>
      <c r="H43" s="487" t="s">
        <v>33</v>
      </c>
      <c r="I43" s="487"/>
      <c r="J43" s="487"/>
      <c r="K43" s="487"/>
      <c r="L43" s="443">
        <f>VLOOKUP($A43&amp;L$77,決統データ!$A$3:$DE$365,$E43+19,FALSE)</f>
        <v>30424</v>
      </c>
      <c r="M43" s="443">
        <f>VLOOKUP($A43&amp;M$77,決統データ!$A$3:$DE$365,$E43+19,FALSE)</f>
        <v>13238</v>
      </c>
      <c r="N43" s="443">
        <f>VLOOKUP($A43&amp;N$77,決統データ!$A$3:$DE$365,$E43+19,FALSE)</f>
        <v>0</v>
      </c>
      <c r="O43" s="337">
        <f t="shared" si="5"/>
        <v>21831</v>
      </c>
    </row>
    <row r="44" spans="1:15" s="1" customFormat="1" ht="16.05" customHeight="1">
      <c r="A44" s="27" t="str">
        <f t="shared" si="4"/>
        <v>1753301</v>
      </c>
      <c r="B44" s="28" t="s">
        <v>238</v>
      </c>
      <c r="C44" s="29">
        <v>33</v>
      </c>
      <c r="D44" s="28" t="s">
        <v>782</v>
      </c>
      <c r="E44" s="24">
        <v>23</v>
      </c>
      <c r="F44" s="631"/>
      <c r="G44" s="691"/>
      <c r="H44" s="487" t="s">
        <v>32</v>
      </c>
      <c r="I44" s="487"/>
      <c r="J44" s="487"/>
      <c r="K44" s="487"/>
      <c r="L44" s="443">
        <f>VLOOKUP($A44&amp;L$77,決統データ!$A$3:$DE$365,$E44+19,FALSE)</f>
        <v>9477</v>
      </c>
      <c r="M44" s="443">
        <f>VLOOKUP($A44&amp;M$77,決統データ!$A$3:$DE$365,$E44+19,FALSE)</f>
        <v>1884</v>
      </c>
      <c r="N44" s="443">
        <f>VLOOKUP($A44&amp;N$77,決統データ!$A$3:$DE$365,$E44+19,FALSE)</f>
        <v>0</v>
      </c>
      <c r="O44" s="337">
        <f t="shared" si="5"/>
        <v>5680.5</v>
      </c>
    </row>
    <row r="45" spans="1:15" s="1" customFormat="1" ht="16.05" customHeight="1">
      <c r="A45" s="27" t="str">
        <f t="shared" si="4"/>
        <v>1753301</v>
      </c>
      <c r="B45" s="28" t="s">
        <v>238</v>
      </c>
      <c r="C45" s="29">
        <v>33</v>
      </c>
      <c r="D45" s="28" t="s">
        <v>782</v>
      </c>
      <c r="E45" s="24">
        <v>24</v>
      </c>
      <c r="F45" s="631"/>
      <c r="G45" s="692"/>
      <c r="H45" s="487" t="s">
        <v>31</v>
      </c>
      <c r="I45" s="487"/>
      <c r="J45" s="487"/>
      <c r="K45" s="487"/>
      <c r="L45" s="443">
        <f>VLOOKUP($A45&amp;L$77,決統データ!$A$3:$DE$365,$E45+19,FALSE)</f>
        <v>13932</v>
      </c>
      <c r="M45" s="443">
        <f>VLOOKUP($A45&amp;M$77,決統データ!$A$3:$DE$365,$E45+19,FALSE)</f>
        <v>0</v>
      </c>
      <c r="N45" s="443">
        <f>VLOOKUP($A45&amp;N$77,決統データ!$A$3:$DE$365,$E45+19,FALSE)</f>
        <v>0</v>
      </c>
      <c r="O45" s="337">
        <f t="shared" si="5"/>
        <v>13932</v>
      </c>
    </row>
    <row r="46" spans="1:15" s="1" customFormat="1" ht="16.05" customHeight="1">
      <c r="A46" s="27" t="str">
        <f t="shared" si="4"/>
        <v>1753301</v>
      </c>
      <c r="B46" s="28" t="s">
        <v>238</v>
      </c>
      <c r="C46" s="29">
        <v>33</v>
      </c>
      <c r="D46" s="28" t="s">
        <v>782</v>
      </c>
      <c r="E46" s="24">
        <v>25</v>
      </c>
      <c r="F46" s="731"/>
      <c r="G46" s="732" t="s">
        <v>229</v>
      </c>
      <c r="H46" s="510" t="s">
        <v>29</v>
      </c>
      <c r="I46" s="487"/>
      <c r="J46" s="487"/>
      <c r="K46" s="487"/>
      <c r="L46" s="443">
        <f>VLOOKUP($A46&amp;L$77,決統データ!$A$3:$DE$365,$E46+19,FALSE)</f>
        <v>0</v>
      </c>
      <c r="M46" s="443">
        <f>VLOOKUP($A46&amp;M$77,決統データ!$A$3:$DE$365,$E46+19,FALSE)</f>
        <v>0</v>
      </c>
      <c r="N46" s="443">
        <f>VLOOKUP($A46&amp;N$77,決統データ!$A$3:$DE$365,$E46+19,FALSE)</f>
        <v>0</v>
      </c>
      <c r="O46" s="337">
        <f>SUM(L46:N46)/COUNTIF(L46:N46,"&gt;=0")</f>
        <v>0</v>
      </c>
    </row>
    <row r="47" spans="1:15" s="1" customFormat="1" ht="16.05" customHeight="1">
      <c r="A47" s="27" t="str">
        <f t="shared" si="4"/>
        <v>1753301</v>
      </c>
      <c r="B47" s="28" t="s">
        <v>238</v>
      </c>
      <c r="C47" s="29">
        <v>33</v>
      </c>
      <c r="D47" s="28" t="s">
        <v>782</v>
      </c>
      <c r="E47" s="24">
        <v>26</v>
      </c>
      <c r="F47" s="731"/>
      <c r="G47" s="733"/>
      <c r="H47" s="510" t="s">
        <v>28</v>
      </c>
      <c r="I47" s="487"/>
      <c r="J47" s="487"/>
      <c r="K47" s="487"/>
      <c r="L47" s="443">
        <f>VLOOKUP($A47&amp;L$77,決統データ!$A$3:$DE$365,$E47+19,FALSE)</f>
        <v>0</v>
      </c>
      <c r="M47" s="443">
        <f>VLOOKUP($A47&amp;M$77,決統データ!$A$3:$DE$365,$E47+19,FALSE)</f>
        <v>0</v>
      </c>
      <c r="N47" s="443">
        <f>VLOOKUP($A47&amp;N$77,決統データ!$A$3:$DE$365,$E47+19,FALSE)</f>
        <v>0</v>
      </c>
      <c r="O47" s="337">
        <f>SUM(L47:N47)/COUNTIF(L47:N47,"&gt;=0")</f>
        <v>0</v>
      </c>
    </row>
    <row r="48" spans="1:15" s="1" customFormat="1" ht="16.05" customHeight="1">
      <c r="A48" s="27" t="str">
        <f t="shared" si="4"/>
        <v>1753301</v>
      </c>
      <c r="B48" s="28" t="s">
        <v>238</v>
      </c>
      <c r="C48" s="29">
        <v>33</v>
      </c>
      <c r="D48" s="28" t="s">
        <v>782</v>
      </c>
      <c r="E48" s="24">
        <v>32</v>
      </c>
      <c r="F48" s="631"/>
      <c r="G48" s="710" t="s">
        <v>228</v>
      </c>
      <c r="H48" s="628" t="s">
        <v>26</v>
      </c>
      <c r="I48" s="628"/>
      <c r="J48" s="60" t="s">
        <v>25</v>
      </c>
      <c r="K48" s="60"/>
      <c r="L48" s="452">
        <f>VLOOKUP($A48&amp;L$77,決統データ!$A$3:$DE$365,$E48+19,FALSE)/10</f>
        <v>0</v>
      </c>
      <c r="M48" s="452">
        <f>VLOOKUP($A48&amp;M$77,決統データ!$A$3:$DE$365,$E48+19,FALSE)/10</f>
        <v>0</v>
      </c>
      <c r="N48" s="452">
        <f>VLOOKUP($A48&amp;N$77,決統データ!$A$3:$DE$365,$E48+19,FALSE)/10</f>
        <v>0</v>
      </c>
      <c r="O48" s="274">
        <v>0</v>
      </c>
    </row>
    <row r="49" spans="1:22" s="1" customFormat="1" ht="16.05" customHeight="1">
      <c r="A49" s="27" t="str">
        <f t="shared" si="4"/>
        <v>1753301</v>
      </c>
      <c r="B49" s="28" t="s">
        <v>238</v>
      </c>
      <c r="C49" s="29">
        <v>33</v>
      </c>
      <c r="D49" s="28" t="s">
        <v>782</v>
      </c>
      <c r="E49" s="24">
        <v>33</v>
      </c>
      <c r="F49" s="631"/>
      <c r="G49" s="711"/>
      <c r="H49" s="628"/>
      <c r="I49" s="628"/>
      <c r="J49" s="496" t="s">
        <v>24</v>
      </c>
      <c r="K49" s="510"/>
      <c r="L49" s="452">
        <f>VLOOKUP($A49&amp;L$77,決統データ!$A$3:$DE$365,$E49+19,FALSE)/10</f>
        <v>0</v>
      </c>
      <c r="M49" s="452">
        <f>VLOOKUP($A49&amp;M$77,決統データ!$A$3:$DE$365,$E49+19,FALSE)/10</f>
        <v>0</v>
      </c>
      <c r="N49" s="452">
        <f>VLOOKUP($A49&amp;N$77,決統データ!$A$3:$DE$365,$E49+19,FALSE)/10</f>
        <v>0</v>
      </c>
      <c r="O49" s="274">
        <v>0</v>
      </c>
    </row>
    <row r="50" spans="1:22" s="1" customFormat="1" ht="16.05" customHeight="1">
      <c r="A50" s="27" t="str">
        <f t="shared" si="4"/>
        <v>1753301</v>
      </c>
      <c r="B50" s="28" t="s">
        <v>238</v>
      </c>
      <c r="C50" s="29">
        <v>33</v>
      </c>
      <c r="D50" s="28" t="s">
        <v>782</v>
      </c>
      <c r="E50" s="24">
        <v>34</v>
      </c>
      <c r="F50" s="631"/>
      <c r="G50" s="712"/>
      <c r="H50" s="487" t="s">
        <v>23</v>
      </c>
      <c r="I50" s="487"/>
      <c r="J50" s="487"/>
      <c r="K50" s="487"/>
      <c r="L50" s="458">
        <f>VLOOKUP($A50&amp;L$77,決統データ!$A$3:$DE$365,$E50+19,FALSE)</f>
        <v>0</v>
      </c>
      <c r="M50" s="458">
        <f>VLOOKUP($A50&amp;M$77,決統データ!$A$3:$DE$365,$E50+19,FALSE)</f>
        <v>0</v>
      </c>
      <c r="N50" s="458">
        <f>VLOOKUP($A50&amp;N$77,決統データ!$A$3:$DE$365,$E50+19,FALSE)</f>
        <v>0</v>
      </c>
      <c r="O50" s="459">
        <v>0</v>
      </c>
    </row>
    <row r="51" spans="1:22" s="1" customFormat="1" ht="16.05" customHeight="1">
      <c r="A51" s="27" t="str">
        <f>+B51&amp;C51&amp;D51</f>
        <v>1753301</v>
      </c>
      <c r="B51" s="28" t="s">
        <v>238</v>
      </c>
      <c r="C51" s="29">
        <v>33</v>
      </c>
      <c r="D51" s="28" t="s">
        <v>782</v>
      </c>
      <c r="E51" s="24">
        <v>35</v>
      </c>
      <c r="F51" s="631"/>
      <c r="G51" s="713" t="s">
        <v>22</v>
      </c>
      <c r="H51" s="714"/>
      <c r="I51" s="487" t="s">
        <v>367</v>
      </c>
      <c r="J51" s="487"/>
      <c r="K51" s="487"/>
      <c r="L51" s="268" t="str">
        <f>IF(VLOOKUP($A51&amp;L$77,決統データ!$A$3:$DE$365,$E51+19,0)=1,"○","")</f>
        <v>○</v>
      </c>
      <c r="M51" s="268" t="str">
        <f>IF(VLOOKUP($A51&amp;M$77,決統データ!$A$3:$DE$365,$E51+19,0)=1,"○","")</f>
        <v>○</v>
      </c>
      <c r="N51" s="268" t="str">
        <f>IF(VLOOKUP($A51&amp;N$77,決統データ!$A$3:$DE$365,$E51+19,0)=1,"○","")</f>
        <v>○</v>
      </c>
      <c r="O51" s="273">
        <f>(COUNTIF(L51:N51,"○"))</f>
        <v>3</v>
      </c>
    </row>
    <row r="52" spans="1:22" s="1" customFormat="1" ht="16.05" customHeight="1">
      <c r="A52" s="27" t="str">
        <f>+B52&amp;C52&amp;D52</f>
        <v>1753301</v>
      </c>
      <c r="B52" s="28" t="s">
        <v>238</v>
      </c>
      <c r="C52" s="29">
        <v>33</v>
      </c>
      <c r="D52" s="28" t="s">
        <v>782</v>
      </c>
      <c r="E52" s="24">
        <v>35</v>
      </c>
      <c r="F52" s="631"/>
      <c r="G52" s="715"/>
      <c r="H52" s="716"/>
      <c r="I52" s="487" t="s">
        <v>21</v>
      </c>
      <c r="J52" s="487"/>
      <c r="K52" s="487"/>
      <c r="L52" s="268"/>
      <c r="M52" s="268"/>
      <c r="N52" s="268"/>
      <c r="O52" s="273">
        <f>(COUNTIF(L52:N52,"○"))</f>
        <v>0</v>
      </c>
    </row>
    <row r="53" spans="1:22" s="1" customFormat="1" ht="16.05" customHeight="1">
      <c r="A53" s="27" t="str">
        <f>+B53&amp;C53&amp;D53</f>
        <v>1753301</v>
      </c>
      <c r="B53" s="28" t="s">
        <v>238</v>
      </c>
      <c r="C53" s="29">
        <v>33</v>
      </c>
      <c r="D53" s="28" t="s">
        <v>782</v>
      </c>
      <c r="E53" s="24">
        <v>35</v>
      </c>
      <c r="F53" s="632"/>
      <c r="G53" s="717"/>
      <c r="H53" s="718"/>
      <c r="I53" s="487" t="s">
        <v>20</v>
      </c>
      <c r="J53" s="487"/>
      <c r="K53" s="487"/>
      <c r="L53" s="268"/>
      <c r="M53" s="268"/>
      <c r="N53" s="268"/>
      <c r="O53" s="273">
        <f>(COUNTIF(L53:N53,"○"))</f>
        <v>0</v>
      </c>
    </row>
    <row r="54" spans="1:22" s="1" customFormat="1" ht="16.05" customHeight="1">
      <c r="E54" s="24"/>
      <c r="F54" s="710" t="s">
        <v>227</v>
      </c>
      <c r="G54" s="930" t="s">
        <v>226</v>
      </c>
      <c r="H54" s="932"/>
      <c r="I54" s="487" t="s">
        <v>16</v>
      </c>
      <c r="J54" s="487"/>
      <c r="K54" s="487"/>
      <c r="L54" s="267"/>
      <c r="M54" s="267"/>
      <c r="N54" s="267"/>
      <c r="O54" s="275">
        <f>SUM(L54:N54)</f>
        <v>0</v>
      </c>
    </row>
    <row r="55" spans="1:22" s="1" customFormat="1" ht="16.05" customHeight="1">
      <c r="E55" s="24"/>
      <c r="F55" s="936"/>
      <c r="G55" s="938"/>
      <c r="H55" s="939"/>
      <c r="I55" s="487" t="s">
        <v>15</v>
      </c>
      <c r="J55" s="487"/>
      <c r="K55" s="487"/>
      <c r="L55" s="267"/>
      <c r="M55" s="267"/>
      <c r="N55" s="267"/>
      <c r="O55" s="275">
        <f>SUM(L55:N55)</f>
        <v>0</v>
      </c>
    </row>
    <row r="56" spans="1:22" s="1" customFormat="1" ht="16.05" customHeight="1">
      <c r="E56" s="24"/>
      <c r="F56" s="936"/>
      <c r="G56" s="933"/>
      <c r="H56" s="935"/>
      <c r="I56" s="487" t="s">
        <v>731</v>
      </c>
      <c r="J56" s="487"/>
      <c r="K56" s="487"/>
      <c r="L56" s="267"/>
      <c r="M56" s="267"/>
      <c r="N56" s="267"/>
      <c r="O56" s="275">
        <f>SUM(L56:N56)</f>
        <v>0</v>
      </c>
    </row>
    <row r="57" spans="1:22" s="1" customFormat="1" ht="16.05" customHeight="1">
      <c r="A57" s="27" t="str">
        <f t="shared" ref="A57:A73" si="6">+B57&amp;C57&amp;D57</f>
        <v>1753301</v>
      </c>
      <c r="B57" s="28" t="s">
        <v>238</v>
      </c>
      <c r="C57" s="29">
        <v>33</v>
      </c>
      <c r="D57" s="28" t="s">
        <v>782</v>
      </c>
      <c r="E57" s="24">
        <v>39</v>
      </c>
      <c r="F57" s="936"/>
      <c r="G57" s="496" t="s">
        <v>14</v>
      </c>
      <c r="H57" s="518"/>
      <c r="I57" s="518"/>
      <c r="J57" s="518"/>
      <c r="K57" s="510"/>
      <c r="L57" s="35">
        <f>VLOOKUP($A57&amp;L$77,決統データ!$A$3:$DE$365,$E57+19,FALSE)</f>
        <v>0</v>
      </c>
      <c r="M57" s="35">
        <f>VLOOKUP($A57&amp;M$77,決統データ!$A$3:$DE$365,$E57+19,FALSE)</f>
        <v>0</v>
      </c>
      <c r="N57" s="35">
        <f>VLOOKUP($A57&amp;N$77,決統データ!$A$3:$DE$365,$E57+19,FALSE)</f>
        <v>0</v>
      </c>
      <c r="O57" s="273">
        <v>0</v>
      </c>
    </row>
    <row r="58" spans="1:22" s="1" customFormat="1" ht="16.05" customHeight="1">
      <c r="A58" s="27" t="str">
        <f t="shared" si="6"/>
        <v>1753301</v>
      </c>
      <c r="B58" s="28" t="s">
        <v>238</v>
      </c>
      <c r="C58" s="29">
        <v>33</v>
      </c>
      <c r="D58" s="28" t="s">
        <v>782</v>
      </c>
      <c r="E58" s="24">
        <v>40</v>
      </c>
      <c r="F58" s="936"/>
      <c r="G58" s="628" t="s">
        <v>225</v>
      </c>
      <c r="H58" s="628"/>
      <c r="I58" s="487" t="s">
        <v>12</v>
      </c>
      <c r="J58" s="487"/>
      <c r="K58" s="487"/>
      <c r="L58" s="452">
        <f>VLOOKUP($A58&amp;L$77,決統データ!$A$3:$DE$365,$E58+19,FALSE)</f>
        <v>0</v>
      </c>
      <c r="M58" s="452">
        <f>VLOOKUP($A58&amp;M$77,決統データ!$A$3:$DE$365,$E58+19,FALSE)</f>
        <v>0</v>
      </c>
      <c r="N58" s="452">
        <f>VLOOKUP($A58&amp;N$77,決統データ!$A$3:$DE$365,$E58+19,FALSE)</f>
        <v>0</v>
      </c>
      <c r="O58" s="456">
        <v>0</v>
      </c>
    </row>
    <row r="59" spans="1:22" s="1" customFormat="1" ht="16.05" customHeight="1">
      <c r="A59" s="27" t="str">
        <f t="shared" si="6"/>
        <v>1753301</v>
      </c>
      <c r="B59" s="28" t="s">
        <v>238</v>
      </c>
      <c r="C59" s="29">
        <v>33</v>
      </c>
      <c r="D59" s="28" t="s">
        <v>782</v>
      </c>
      <c r="E59" s="24">
        <v>41</v>
      </c>
      <c r="F59" s="936"/>
      <c r="G59" s="628"/>
      <c r="H59" s="628"/>
      <c r="I59" s="487" t="s">
        <v>11</v>
      </c>
      <c r="J59" s="487"/>
      <c r="K59" s="487"/>
      <c r="L59" s="35">
        <f>VLOOKUP($A59&amp;L$77,決統データ!$A$3:$DE$365,$E59+19,FALSE)</f>
        <v>0</v>
      </c>
      <c r="M59" s="35">
        <f>VLOOKUP($A59&amp;M$77,決統データ!$A$3:$DE$365,$E59+19,FALSE)</f>
        <v>0</v>
      </c>
      <c r="N59" s="35">
        <f>VLOOKUP($A59&amp;N$77,決統データ!$A$3:$DE$365,$E59+19,FALSE)</f>
        <v>0</v>
      </c>
      <c r="O59" s="273">
        <v>0</v>
      </c>
    </row>
    <row r="60" spans="1:22" s="1" customFormat="1" ht="16.05" customHeight="1">
      <c r="A60" s="27" t="str">
        <f t="shared" si="6"/>
        <v>1753301</v>
      </c>
      <c r="B60" s="28" t="s">
        <v>238</v>
      </c>
      <c r="C60" s="29">
        <v>33</v>
      </c>
      <c r="D60" s="28" t="s">
        <v>782</v>
      </c>
      <c r="E60" s="24">
        <v>42</v>
      </c>
      <c r="F60" s="937"/>
      <c r="G60" s="487" t="s">
        <v>10</v>
      </c>
      <c r="H60" s="487"/>
      <c r="I60" s="487"/>
      <c r="J60" s="487"/>
      <c r="K60" s="487"/>
      <c r="L60" s="35">
        <f>VLOOKUP($A60&amp;L$77,決統データ!$A$3:$DE$365,$E60+19,FALSE)</f>
        <v>0</v>
      </c>
      <c r="M60" s="35">
        <f>VLOOKUP($A60&amp;M$77,決統データ!$A$3:$DE$365,$E60+19,FALSE)</f>
        <v>0</v>
      </c>
      <c r="N60" s="35">
        <f>VLOOKUP($A60&amp;N$77,決統データ!$A$3:$DE$365,$E60+19,FALSE)</f>
        <v>0</v>
      </c>
      <c r="O60" s="273">
        <f>SUM(L60:N60)</f>
        <v>0</v>
      </c>
    </row>
    <row r="61" spans="1:22" s="3" customFormat="1" ht="16.05" customHeight="1">
      <c r="A61" s="27" t="str">
        <f t="shared" si="6"/>
        <v>1753301</v>
      </c>
      <c r="B61" s="28" t="s">
        <v>238</v>
      </c>
      <c r="C61" s="29">
        <v>33</v>
      </c>
      <c r="D61" s="28" t="s">
        <v>782</v>
      </c>
      <c r="E61" s="24">
        <v>43</v>
      </c>
      <c r="F61" s="630" t="s">
        <v>9</v>
      </c>
      <c r="G61" s="692" t="s">
        <v>8</v>
      </c>
      <c r="H61" s="698" t="s">
        <v>7</v>
      </c>
      <c r="I61" s="699"/>
      <c r="J61" s="699"/>
      <c r="K61" s="700"/>
      <c r="L61" s="35">
        <f>VLOOKUP($A61&amp;L$77,決統データ!$A$3:$DE$365,$E61+19,FALSE)</f>
        <v>3581220</v>
      </c>
      <c r="M61" s="35">
        <f>VLOOKUP($A61&amp;M$77,決統データ!$A$3:$DE$365,$E61+19,FALSE)</f>
        <v>3570401</v>
      </c>
      <c r="N61" s="35">
        <f>VLOOKUP($A61&amp;N$77,決統データ!$A$3:$DE$365,$E61+19,FALSE)</f>
        <v>4180301</v>
      </c>
      <c r="O61" s="307"/>
      <c r="P61" s="1"/>
      <c r="Q61" s="1"/>
      <c r="R61" s="1"/>
      <c r="S61" s="1"/>
      <c r="T61" s="1"/>
      <c r="U61" s="1"/>
      <c r="V61" s="1"/>
    </row>
    <row r="62" spans="1:22" s="1" customFormat="1" ht="16.05" customHeight="1">
      <c r="A62" s="27" t="str">
        <f t="shared" si="6"/>
        <v>1753301</v>
      </c>
      <c r="B62" s="28" t="s">
        <v>238</v>
      </c>
      <c r="C62" s="29">
        <v>33</v>
      </c>
      <c r="D62" s="28" t="s">
        <v>782</v>
      </c>
      <c r="E62" s="24">
        <v>44</v>
      </c>
      <c r="F62" s="631"/>
      <c r="G62" s="693"/>
      <c r="H62" s="926" t="s">
        <v>6</v>
      </c>
      <c r="I62" s="927"/>
      <c r="J62" s="64" t="s">
        <v>5</v>
      </c>
      <c r="K62" s="62"/>
      <c r="L62" s="116">
        <f>VLOOKUP($A62&amp;L$77,決統データ!$A$3:$DE$365,$E62+19,FALSE)/10</f>
        <v>0</v>
      </c>
      <c r="M62" s="116">
        <f>VLOOKUP($A62&amp;M$77,決統データ!$A$3:$DE$365,$E62+19,FALSE)/10</f>
        <v>20</v>
      </c>
      <c r="N62" s="116">
        <f>VLOOKUP($A62&amp;N$77,決統データ!$A$3:$DE$365,$E62+19,FALSE)/10</f>
        <v>52.5</v>
      </c>
      <c r="O62" s="337">
        <f>SUM(L62:N62)/COUNTIF(L62:N62,"&gt;0")</f>
        <v>36.25</v>
      </c>
    </row>
    <row r="63" spans="1:22" s="1" customFormat="1" ht="16.05" customHeight="1">
      <c r="A63" s="27" t="str">
        <f t="shared" si="6"/>
        <v>1753301</v>
      </c>
      <c r="B63" s="28" t="s">
        <v>238</v>
      </c>
      <c r="C63" s="29">
        <v>33</v>
      </c>
      <c r="D63" s="28" t="s">
        <v>782</v>
      </c>
      <c r="E63" s="24">
        <v>45</v>
      </c>
      <c r="F63" s="631"/>
      <c r="G63" s="693"/>
      <c r="H63" s="928"/>
      <c r="I63" s="929"/>
      <c r="J63" s="496" t="s">
        <v>4</v>
      </c>
      <c r="K63" s="510"/>
      <c r="L63" s="116">
        <f>VLOOKUP($A63&amp;L$77,決統データ!$A$3:$DE$365,$E63+19,FALSE)/10</f>
        <v>9.5</v>
      </c>
      <c r="M63" s="116">
        <f>VLOOKUP($A63&amp;M$77,決統データ!$A$3:$DE$365,$E63+19,FALSE)/10</f>
        <v>0</v>
      </c>
      <c r="N63" s="116">
        <f>VLOOKUP($A63&amp;N$77,決統データ!$A$3:$DE$365,$E63+19,FALSE)/10</f>
        <v>0.6</v>
      </c>
      <c r="O63" s="337">
        <f>SUM(L63:N63)/COUNTIF(L63:N63,"&gt;0")</f>
        <v>5.05</v>
      </c>
    </row>
    <row r="64" spans="1:22" s="1" customFormat="1" ht="16.05" customHeight="1">
      <c r="A64" s="27" t="str">
        <f t="shared" si="6"/>
        <v>1753301</v>
      </c>
      <c r="B64" s="28" t="s">
        <v>238</v>
      </c>
      <c r="C64" s="29">
        <v>33</v>
      </c>
      <c r="D64" s="28" t="s">
        <v>782</v>
      </c>
      <c r="E64" s="24">
        <v>46</v>
      </c>
      <c r="F64" s="631"/>
      <c r="G64" s="693"/>
      <c r="H64" s="487" t="s">
        <v>3</v>
      </c>
      <c r="I64" s="487"/>
      <c r="J64" s="487"/>
      <c r="K64" s="487"/>
      <c r="L64" s="42">
        <f>VLOOKUP($A64&amp;L$77,決統データ!$A$3:$DE$365,$E64+19,FALSE)</f>
        <v>3</v>
      </c>
      <c r="M64" s="42">
        <f>VLOOKUP($A64&amp;M$77,決統データ!$A$3:$DE$365,$E64+19,FALSE)</f>
        <v>0</v>
      </c>
      <c r="N64" s="42">
        <f>VLOOKUP($A64&amp;N$77,決統データ!$A$3:$DE$365,$E64+19,FALSE)</f>
        <v>3</v>
      </c>
      <c r="O64" s="337">
        <f>SUM(L64:N64)/COUNTIF(L64:N64,"&gt;0")</f>
        <v>3</v>
      </c>
    </row>
    <row r="65" spans="1:15" s="1" customFormat="1" ht="16.05" customHeight="1">
      <c r="A65" s="27" t="str">
        <f t="shared" si="6"/>
        <v>1753301</v>
      </c>
      <c r="B65" s="28" t="s">
        <v>238</v>
      </c>
      <c r="C65" s="29">
        <v>33</v>
      </c>
      <c r="D65" s="28" t="s">
        <v>782</v>
      </c>
      <c r="E65" s="24">
        <v>47</v>
      </c>
      <c r="F65" s="631"/>
      <c r="G65" s="693"/>
      <c r="H65" s="487" t="s">
        <v>2</v>
      </c>
      <c r="I65" s="487"/>
      <c r="J65" s="487"/>
      <c r="K65" s="487"/>
      <c r="L65" s="42">
        <f>VLOOKUP($A65&amp;L$77,決統データ!$A$3:$DE$365,$E65+19,FALSE)</f>
        <v>330</v>
      </c>
      <c r="M65" s="42">
        <f>VLOOKUP($A65&amp;M$77,決統データ!$A$3:$DE$365,$E65+19,FALSE)</f>
        <v>0</v>
      </c>
      <c r="N65" s="42">
        <f>VLOOKUP($A65&amp;N$77,決統データ!$A$3:$DE$365,$E65+19,FALSE)</f>
        <v>400</v>
      </c>
      <c r="O65" s="337">
        <f>SUM(L65:N65)/COUNTIF(L65:N65,"&gt;0")</f>
        <v>365</v>
      </c>
    </row>
    <row r="66" spans="1:15" s="1" customFormat="1" ht="16.05" customHeight="1">
      <c r="A66" s="27" t="str">
        <f t="shared" si="6"/>
        <v>1753301</v>
      </c>
      <c r="B66" s="28" t="s">
        <v>238</v>
      </c>
      <c r="C66" s="29">
        <v>33</v>
      </c>
      <c r="D66" s="28" t="s">
        <v>782</v>
      </c>
      <c r="E66" s="24">
        <v>48</v>
      </c>
      <c r="F66" s="631"/>
      <c r="G66" s="693"/>
      <c r="H66" s="496" t="s">
        <v>1</v>
      </c>
      <c r="I66" s="518"/>
      <c r="J66" s="518"/>
      <c r="K66" s="510"/>
      <c r="L66" s="42">
        <f>VLOOKUP($A66&amp;L$77,決統データ!$A$3:$DE$365,$E66+19,FALSE)</f>
        <v>0</v>
      </c>
      <c r="M66" s="42">
        <f>VLOOKUP($A66&amp;M$77,決統データ!$A$3:$DE$365,$E66+19,FALSE)</f>
        <v>1000000</v>
      </c>
      <c r="N66" s="42">
        <f>VLOOKUP($A66&amp;N$77,決統データ!$A$3:$DE$365,$E66+19,FALSE)</f>
        <v>0</v>
      </c>
      <c r="O66" s="337">
        <f>SUM(L66:N66)/COUNTIF(L66:N66,"&gt;0")</f>
        <v>1000000</v>
      </c>
    </row>
    <row r="67" spans="1:15" s="3" customFormat="1" ht="16.05" customHeight="1">
      <c r="A67" s="27" t="str">
        <f t="shared" si="6"/>
        <v>1753301</v>
      </c>
      <c r="B67" s="28" t="s">
        <v>238</v>
      </c>
      <c r="C67" s="29">
        <v>33</v>
      </c>
      <c r="D67" s="28" t="s">
        <v>782</v>
      </c>
      <c r="E67" s="24">
        <v>49</v>
      </c>
      <c r="F67" s="631"/>
      <c r="G67" s="693"/>
      <c r="H67" s="923" t="s">
        <v>0</v>
      </c>
      <c r="I67" s="924"/>
      <c r="J67" s="924"/>
      <c r="K67" s="925"/>
      <c r="L67" s="440">
        <f>VLOOKUP($A67&amp;L$77,決統データ!$A$3:$DE$365,$E67+19,FALSE)</f>
        <v>3581220</v>
      </c>
      <c r="M67" s="440">
        <f>VLOOKUP($A67&amp;M$77,決統データ!$A$3:$DE$365,$E67+19,FALSE)</f>
        <v>4171011</v>
      </c>
      <c r="N67" s="440">
        <f>VLOOKUP($A67&amp;N$77,決統データ!$A$3:$DE$365,$E67+19,FALSE)</f>
        <v>4180301</v>
      </c>
      <c r="O67" s="307"/>
    </row>
    <row r="68" spans="1:15" s="1" customFormat="1" ht="16.05" customHeight="1">
      <c r="A68" s="27" t="str">
        <f t="shared" si="6"/>
        <v>1753301</v>
      </c>
      <c r="B68" s="28" t="s">
        <v>238</v>
      </c>
      <c r="C68" s="29">
        <v>33</v>
      </c>
      <c r="D68" s="28" t="s">
        <v>782</v>
      </c>
      <c r="E68" s="24">
        <v>50</v>
      </c>
      <c r="F68" s="631"/>
      <c r="G68" s="694"/>
      <c r="H68" s="487" t="s">
        <v>1340</v>
      </c>
      <c r="I68" s="487"/>
      <c r="J68" s="487"/>
      <c r="K68" s="487"/>
      <c r="L68" s="42">
        <f>VLOOKUP($A68&amp;L$77,決統データ!$A$3:$DE$365,$E68+19,FALSE)</f>
        <v>1444</v>
      </c>
      <c r="M68" s="42">
        <f>VLOOKUP($A68&amp;M$77,決統データ!$A$3:$DE$365,$E68+19,FALSE)</f>
        <v>0</v>
      </c>
      <c r="N68" s="42">
        <f>VLOOKUP($A68&amp;N$77,決統データ!$A$3:$DE$365,$E68+19,FALSE)</f>
        <v>7</v>
      </c>
      <c r="O68" s="275">
        <f t="shared" ref="O68:O73" si="7">SUM(L68:N68)</f>
        <v>1451</v>
      </c>
    </row>
    <row r="69" spans="1:15" s="1" customFormat="1" ht="16.05" customHeight="1">
      <c r="A69" s="27" t="str">
        <f t="shared" si="6"/>
        <v>1753301</v>
      </c>
      <c r="B69" s="28" t="s">
        <v>238</v>
      </c>
      <c r="C69" s="29">
        <v>33</v>
      </c>
      <c r="D69" s="28" t="s">
        <v>782</v>
      </c>
      <c r="E69" s="24">
        <v>51</v>
      </c>
      <c r="F69" s="631"/>
      <c r="G69" s="930" t="s">
        <v>1339</v>
      </c>
      <c r="H69" s="931"/>
      <c r="I69" s="932"/>
      <c r="J69" s="487" t="s">
        <v>1338</v>
      </c>
      <c r="K69" s="487"/>
      <c r="L69" s="42">
        <f>VLOOKUP($A69&amp;L$77,決統データ!$A$3:$DE$365,$E69+19,FALSE)</f>
        <v>0</v>
      </c>
      <c r="M69" s="42">
        <f>VLOOKUP($A69&amp;M$77,決統データ!$A$3:$DE$365,$E69+19,FALSE)</f>
        <v>0</v>
      </c>
      <c r="N69" s="42">
        <f>VLOOKUP($A69&amp;N$77,決統データ!$A$3:$DE$365,$E69+19,FALSE)</f>
        <v>0</v>
      </c>
      <c r="O69" s="275">
        <f t="shared" si="7"/>
        <v>0</v>
      </c>
    </row>
    <row r="70" spans="1:15" s="1" customFormat="1" ht="16.05" customHeight="1">
      <c r="A70" s="27" t="str">
        <f t="shared" si="6"/>
        <v>1753301</v>
      </c>
      <c r="B70" s="28" t="s">
        <v>238</v>
      </c>
      <c r="C70" s="29">
        <v>33</v>
      </c>
      <c r="D70" s="28" t="s">
        <v>782</v>
      </c>
      <c r="E70" s="24">
        <v>52</v>
      </c>
      <c r="F70" s="631"/>
      <c r="G70" s="933"/>
      <c r="H70" s="934"/>
      <c r="I70" s="935"/>
      <c r="J70" s="487" t="s">
        <v>1337</v>
      </c>
      <c r="K70" s="487"/>
      <c r="L70" s="42">
        <f>VLOOKUP($A70&amp;L$77,決統データ!$A$3:$DE$365,$E70+19,FALSE)</f>
        <v>0</v>
      </c>
      <c r="M70" s="42">
        <f>VLOOKUP($A70&amp;M$77,決統データ!$A$3:$DE$365,$E70+19,FALSE)</f>
        <v>0</v>
      </c>
      <c r="N70" s="42">
        <f>VLOOKUP($A70&amp;N$77,決統データ!$A$3:$DE$365,$E70+19,FALSE)</f>
        <v>0</v>
      </c>
      <c r="O70" s="275">
        <f t="shared" si="7"/>
        <v>0</v>
      </c>
    </row>
    <row r="71" spans="1:15" s="1" customFormat="1" ht="16.05" customHeight="1">
      <c r="A71" s="27" t="str">
        <f t="shared" si="6"/>
        <v>1753301</v>
      </c>
      <c r="B71" s="28" t="s">
        <v>238</v>
      </c>
      <c r="C71" s="29">
        <v>33</v>
      </c>
      <c r="D71" s="28" t="s">
        <v>782</v>
      </c>
      <c r="E71" s="24">
        <v>53</v>
      </c>
      <c r="F71" s="631"/>
      <c r="G71" s="496" t="s">
        <v>1336</v>
      </c>
      <c r="H71" s="518"/>
      <c r="I71" s="518"/>
      <c r="J71" s="518"/>
      <c r="K71" s="510"/>
      <c r="L71" s="42">
        <f>VLOOKUP($A71&amp;L$77,決統データ!$A$3:$DE$365,$E71+19,FALSE)</f>
        <v>0</v>
      </c>
      <c r="M71" s="42">
        <f>VLOOKUP($A71&amp;M$77,決統データ!$A$3:$DE$365,$E71+19,FALSE)</f>
        <v>0</v>
      </c>
      <c r="N71" s="42">
        <f>VLOOKUP($A71&amp;N$77,決統データ!$A$3:$DE$365,$E71+19,FALSE)</f>
        <v>0</v>
      </c>
      <c r="O71" s="275">
        <f t="shared" si="7"/>
        <v>0</v>
      </c>
    </row>
    <row r="72" spans="1:15" s="1" customFormat="1" ht="16.05" customHeight="1">
      <c r="A72" s="27" t="str">
        <f t="shared" si="6"/>
        <v>1753301</v>
      </c>
      <c r="B72" s="28" t="s">
        <v>238</v>
      </c>
      <c r="C72" s="29">
        <v>33</v>
      </c>
      <c r="D72" s="28" t="s">
        <v>782</v>
      </c>
      <c r="E72" s="24">
        <v>54</v>
      </c>
      <c r="F72" s="632"/>
      <c r="G72" s="487" t="s">
        <v>1335</v>
      </c>
      <c r="H72" s="487"/>
      <c r="I72" s="487"/>
      <c r="J72" s="487"/>
      <c r="K72" s="487"/>
      <c r="L72" s="42">
        <f>VLOOKUP($A72&amp;L$77,決統データ!$A$3:$DE$365,$E72+19,FALSE)</f>
        <v>1444</v>
      </c>
      <c r="M72" s="42">
        <f>VLOOKUP($A72&amp;M$77,決統データ!$A$3:$DE$365,$E72+19,FALSE)</f>
        <v>0</v>
      </c>
      <c r="N72" s="42">
        <f>VLOOKUP($A72&amp;N$77,決統データ!$A$3:$DE$365,$E72+19,FALSE)</f>
        <v>7</v>
      </c>
      <c r="O72" s="275">
        <f t="shared" si="7"/>
        <v>1451</v>
      </c>
    </row>
    <row r="73" spans="1:15" s="1" customFormat="1" ht="16.05" customHeight="1">
      <c r="A73" s="27" t="str">
        <f t="shared" si="6"/>
        <v>1753302</v>
      </c>
      <c r="B73" s="28" t="s">
        <v>238</v>
      </c>
      <c r="C73" s="29">
        <v>33</v>
      </c>
      <c r="D73" s="28" t="s">
        <v>788</v>
      </c>
      <c r="E73" s="24">
        <v>5</v>
      </c>
      <c r="F73" s="487" t="s">
        <v>1334</v>
      </c>
      <c r="G73" s="487"/>
      <c r="H73" s="487"/>
      <c r="I73" s="487"/>
      <c r="J73" s="487"/>
      <c r="K73" s="487"/>
      <c r="L73" s="42">
        <f>VLOOKUP($A73&amp;L$77,決統データ!$A$3:$DE$365,$E73+19,FALSE)</f>
        <v>0</v>
      </c>
      <c r="M73" s="42">
        <f>VLOOKUP($A73&amp;M$77,決統データ!$A$3:$DE$365,$E73+19,FALSE)</f>
        <v>0</v>
      </c>
      <c r="N73" s="42">
        <f>VLOOKUP($A73&amp;N$77,決統データ!$A$3:$DE$365,$E73+19,FALSE)</f>
        <v>0</v>
      </c>
      <c r="O73" s="275">
        <f t="shared" si="7"/>
        <v>0</v>
      </c>
    </row>
    <row r="74" spans="1:15">
      <c r="F74" s="9" t="s">
        <v>1333</v>
      </c>
    </row>
    <row r="75" spans="1:15">
      <c r="L75" s="9" t="s">
        <v>1596</v>
      </c>
      <c r="M75" s="9" t="s">
        <v>1596</v>
      </c>
      <c r="N75" s="9" t="s">
        <v>1596</v>
      </c>
    </row>
    <row r="77" spans="1:15">
      <c r="L77" s="12" t="str">
        <f>+L78&amp;"000"</f>
        <v>262013000</v>
      </c>
      <c r="M77" s="12" t="str">
        <f t="shared" ref="M77:N77" si="8">+M78&amp;"000"</f>
        <v>264075000</v>
      </c>
      <c r="N77" s="12" t="str">
        <f t="shared" si="8"/>
        <v>264652000</v>
      </c>
    </row>
    <row r="78" spans="1:15">
      <c r="L78" s="12" t="s">
        <v>580</v>
      </c>
      <c r="M78" s="12" t="s">
        <v>591</v>
      </c>
      <c r="N78" s="12" t="s">
        <v>594</v>
      </c>
    </row>
    <row r="79" spans="1:15">
      <c r="L79" s="12" t="s">
        <v>469</v>
      </c>
      <c r="M79" s="12" t="s">
        <v>592</v>
      </c>
      <c r="N79" s="12" t="s">
        <v>595</v>
      </c>
    </row>
  </sheetData>
  <customSheetViews>
    <customSheetView guid="{247A5D4D-80F1-4466-92F7-7A3BC78E450F}" showPageBreaks="1" printArea="1">
      <pane xSplit="11" ySplit="2" topLeftCell="L15" activePane="bottomRight" state="frozen"/>
      <selection pane="bottomRight" activeCell="C43" sqref="C43"/>
      <pageMargins left="0.78740157480314965" right="0.78740157480314965" top="0.78740157480314965" bottom="0.78740157480314965" header="0.51181102362204722" footer="0.51181102362204722"/>
      <pageSetup paperSize="9" scale="63" orientation="portrait" blackAndWhite="1" horizontalDpi="4294967293" verticalDpi="4294967293"/>
      <headerFooter alignWithMargins="0"/>
    </customSheetView>
  </customSheetViews>
  <mergeCells count="90">
    <mergeCell ref="F2:K2"/>
    <mergeCell ref="F3:F53"/>
    <mergeCell ref="G3:G8"/>
    <mergeCell ref="H3:H7"/>
    <mergeCell ref="I3:K3"/>
    <mergeCell ref="I4:K4"/>
    <mergeCell ref="I5:K5"/>
    <mergeCell ref="I6:K6"/>
    <mergeCell ref="I7:K7"/>
    <mergeCell ref="H8:K8"/>
    <mergeCell ref="I24:K24"/>
    <mergeCell ref="H14:K14"/>
    <mergeCell ref="H15:K15"/>
    <mergeCell ref="H16:K16"/>
    <mergeCell ref="H17:K17"/>
    <mergeCell ref="H18:K18"/>
    <mergeCell ref="H11:K11"/>
    <mergeCell ref="H12:K12"/>
    <mergeCell ref="H13:K13"/>
    <mergeCell ref="G9:G14"/>
    <mergeCell ref="H9:K9"/>
    <mergeCell ref="H10:K10"/>
    <mergeCell ref="G15:G18"/>
    <mergeCell ref="I29:K29"/>
    <mergeCell ref="I30:K30"/>
    <mergeCell ref="I31:K31"/>
    <mergeCell ref="G19:G21"/>
    <mergeCell ref="H19:K19"/>
    <mergeCell ref="H20:K20"/>
    <mergeCell ref="H21:K21"/>
    <mergeCell ref="G22:G31"/>
    <mergeCell ref="I22:K22"/>
    <mergeCell ref="I23:K23"/>
    <mergeCell ref="I26:K26"/>
    <mergeCell ref="H28:H31"/>
    <mergeCell ref="I28:K28"/>
    <mergeCell ref="H22:H27"/>
    <mergeCell ref="G32:K32"/>
    <mergeCell ref="G33:K33"/>
    <mergeCell ref="G34:G39"/>
    <mergeCell ref="H34:K34"/>
    <mergeCell ref="H35:K35"/>
    <mergeCell ref="H36:K36"/>
    <mergeCell ref="H37:K37"/>
    <mergeCell ref="H38:K38"/>
    <mergeCell ref="H39:K39"/>
    <mergeCell ref="G40:G45"/>
    <mergeCell ref="H40:K40"/>
    <mergeCell ref="H41:K41"/>
    <mergeCell ref="H42:K42"/>
    <mergeCell ref="H43:K43"/>
    <mergeCell ref="H44:K44"/>
    <mergeCell ref="H45:K45"/>
    <mergeCell ref="G46:G47"/>
    <mergeCell ref="H46:K46"/>
    <mergeCell ref="H47:K47"/>
    <mergeCell ref="G48:G50"/>
    <mergeCell ref="H48:I49"/>
    <mergeCell ref="J49:K49"/>
    <mergeCell ref="H50:K50"/>
    <mergeCell ref="G51:H53"/>
    <mergeCell ref="I51:K51"/>
    <mergeCell ref="I52:K52"/>
    <mergeCell ref="I53:K53"/>
    <mergeCell ref="F54:F60"/>
    <mergeCell ref="G54:H56"/>
    <mergeCell ref="I54:K54"/>
    <mergeCell ref="I55:K55"/>
    <mergeCell ref="I56:K56"/>
    <mergeCell ref="G57:K57"/>
    <mergeCell ref="G58:H59"/>
    <mergeCell ref="I58:K58"/>
    <mergeCell ref="I59:K59"/>
    <mergeCell ref="G60:K60"/>
    <mergeCell ref="H65:K65"/>
    <mergeCell ref="H68:K68"/>
    <mergeCell ref="H66:K66"/>
    <mergeCell ref="H67:K67"/>
    <mergeCell ref="F73:K73"/>
    <mergeCell ref="G71:K71"/>
    <mergeCell ref="G72:K72"/>
    <mergeCell ref="F61:F72"/>
    <mergeCell ref="G61:G68"/>
    <mergeCell ref="H61:K61"/>
    <mergeCell ref="H62:I63"/>
    <mergeCell ref="J63:K63"/>
    <mergeCell ref="H64:K64"/>
    <mergeCell ref="G69:I70"/>
    <mergeCell ref="J69:K69"/>
    <mergeCell ref="J70:K70"/>
  </mergeCells>
  <phoneticPr fontId="3"/>
  <pageMargins left="0.78740157480314965" right="0.78740157480314965" top="0.78740157480314965" bottom="0.78740157480314965" header="0.51181102362204722" footer="0.51181102362204722"/>
  <pageSetup paperSize="9" scale="65" fitToWidth="0" orientation="portrait" blackAndWhite="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C000"/>
    <pageSetUpPr fitToPage="1"/>
  </sheetPr>
  <dimension ref="A1:N145"/>
  <sheetViews>
    <sheetView showWhiteSpace="0" view="pageBreakPreview" topLeftCell="G1" zoomScaleNormal="60" zoomScaleSheetLayoutView="100" zoomScalePageLayoutView="60" workbookViewId="0">
      <pane ySplit="2" topLeftCell="A102" activePane="bottomLeft" state="frozen"/>
      <selection pane="bottomLeft"/>
    </sheetView>
  </sheetViews>
  <sheetFormatPr defaultColWidth="9" defaultRowHeight="14.4"/>
  <cols>
    <col min="1" max="1" width="9.69921875" style="1" customWidth="1"/>
    <col min="2" max="2" width="4.296875" style="1" customWidth="1"/>
    <col min="3" max="4" width="3.296875" style="1" customWidth="1"/>
    <col min="5" max="5" width="7.09765625" style="24" customWidth="1"/>
    <col min="6" max="6" width="4.19921875" style="1" customWidth="1"/>
    <col min="7" max="7" width="4.69921875" style="1" customWidth="1"/>
    <col min="8" max="8" width="4.09765625" style="1" customWidth="1"/>
    <col min="9" max="9" width="17.296875" style="1" customWidth="1"/>
    <col min="10" max="10" width="15" style="1" bestFit="1" customWidth="1"/>
    <col min="11" max="14" width="11.59765625" style="152" customWidth="1"/>
    <col min="15" max="16384" width="9" style="1"/>
  </cols>
  <sheetData>
    <row r="1" spans="1:14">
      <c r="F1" s="1" t="s">
        <v>103</v>
      </c>
      <c r="N1" s="161" t="s">
        <v>529</v>
      </c>
    </row>
    <row r="2" spans="1:14" ht="29.25" customHeight="1">
      <c r="A2" s="26"/>
      <c r="B2" s="67" t="s">
        <v>778</v>
      </c>
      <c r="C2" s="26" t="s">
        <v>779</v>
      </c>
      <c r="D2" s="26" t="s">
        <v>780</v>
      </c>
      <c r="E2" s="30" t="s">
        <v>781</v>
      </c>
      <c r="F2" s="681"/>
      <c r="G2" s="940"/>
      <c r="H2" s="940"/>
      <c r="I2" s="940"/>
      <c r="J2" s="941"/>
      <c r="K2" s="142" t="s">
        <v>469</v>
      </c>
      <c r="L2" s="142" t="s">
        <v>197</v>
      </c>
      <c r="M2" s="142" t="s">
        <v>598</v>
      </c>
      <c r="N2" s="165" t="s">
        <v>605</v>
      </c>
    </row>
    <row r="3" spans="1:14" ht="15.75" customHeight="1">
      <c r="A3" s="27" t="str">
        <f>+B3&amp;C3&amp;D3</f>
        <v>1754001</v>
      </c>
      <c r="B3" s="28" t="s">
        <v>238</v>
      </c>
      <c r="C3" s="29">
        <v>40</v>
      </c>
      <c r="D3" s="28" t="s">
        <v>782</v>
      </c>
      <c r="E3" s="24">
        <v>1</v>
      </c>
      <c r="F3" s="624" t="s">
        <v>970</v>
      </c>
      <c r="G3" s="786" t="s">
        <v>102</v>
      </c>
      <c r="H3" s="788" t="s">
        <v>1460</v>
      </c>
      <c r="I3" s="789"/>
      <c r="J3" s="212" t="s">
        <v>601</v>
      </c>
      <c r="K3" s="42">
        <f>VLOOKUP($A3&amp;K$110,決統データ!$A$3:$DE$365,$E3+19,FALSE)</f>
        <v>0</v>
      </c>
      <c r="L3" s="42">
        <f>VLOOKUP($A3&amp;L$110,決統データ!$A$3:$DE$365,$E3+19,FALSE)</f>
        <v>0</v>
      </c>
      <c r="M3" s="42">
        <f>VLOOKUP($A3&amp;M$110,決統データ!$A$3:$DE$365,$E3+19,FALSE)</f>
        <v>0</v>
      </c>
      <c r="N3" s="275">
        <f t="shared" ref="N3:N45" si="0">SUM(K3:M3)</f>
        <v>0</v>
      </c>
    </row>
    <row r="4" spans="1:14" ht="15.75" customHeight="1">
      <c r="A4" s="27" t="str">
        <f t="shared" ref="A4:A81" si="1">+B4&amp;C4&amp;D4</f>
        <v>1754001</v>
      </c>
      <c r="B4" s="28" t="s">
        <v>238</v>
      </c>
      <c r="C4" s="29">
        <v>40</v>
      </c>
      <c r="D4" s="28" t="s">
        <v>782</v>
      </c>
      <c r="E4" s="24">
        <v>2</v>
      </c>
      <c r="F4" s="625"/>
      <c r="G4" s="787"/>
      <c r="H4" s="790"/>
      <c r="I4" s="791"/>
      <c r="J4" s="212" t="s">
        <v>816</v>
      </c>
      <c r="K4" s="42">
        <f>VLOOKUP($A4&amp;K$110,決統データ!$A$3:$DE$365,$E4+19,FALSE)</f>
        <v>0</v>
      </c>
      <c r="L4" s="42">
        <f>VLOOKUP($A4&amp;L$110,決統データ!$A$3:$DE$365,$E4+19,FALSE)</f>
        <v>0</v>
      </c>
      <c r="M4" s="42">
        <f>VLOOKUP($A4&amp;M$110,決統データ!$A$3:$DE$365,$E4+19,FALSE)</f>
        <v>0</v>
      </c>
      <c r="N4" s="275">
        <f t="shared" si="0"/>
        <v>0</v>
      </c>
    </row>
    <row r="5" spans="1:14" ht="15.75" customHeight="1">
      <c r="A5" s="27" t="str">
        <f t="shared" si="1"/>
        <v>1754001</v>
      </c>
      <c r="B5" s="28" t="s">
        <v>238</v>
      </c>
      <c r="C5" s="29">
        <v>40</v>
      </c>
      <c r="D5" s="28" t="s">
        <v>782</v>
      </c>
      <c r="E5" s="24">
        <v>3</v>
      </c>
      <c r="F5" s="625"/>
      <c r="G5" s="624" t="s">
        <v>980</v>
      </c>
      <c r="H5" s="764" t="s">
        <v>969</v>
      </c>
      <c r="I5" s="766"/>
      <c r="J5" s="212" t="s">
        <v>601</v>
      </c>
      <c r="K5" s="42">
        <f>VLOOKUP($A5&amp;K$110,決統データ!$A$3:$DE$365,$E5+19,FALSE)</f>
        <v>204745</v>
      </c>
      <c r="L5" s="42">
        <f>VLOOKUP($A5&amp;L$110,決統データ!$A$3:$DE$365,$E5+19,FALSE)</f>
        <v>125597</v>
      </c>
      <c r="M5" s="42">
        <f>VLOOKUP($A5&amp;M$110,決統データ!$A$3:$DE$365,$E5+19,FALSE)</f>
        <v>19944</v>
      </c>
      <c r="N5" s="275">
        <f t="shared" si="0"/>
        <v>350286</v>
      </c>
    </row>
    <row r="6" spans="1:14" ht="15.75" customHeight="1">
      <c r="A6" s="27" t="str">
        <f t="shared" si="1"/>
        <v>1754001</v>
      </c>
      <c r="B6" s="28" t="s">
        <v>238</v>
      </c>
      <c r="C6" s="29">
        <v>40</v>
      </c>
      <c r="D6" s="28" t="s">
        <v>782</v>
      </c>
      <c r="E6" s="24">
        <v>4</v>
      </c>
      <c r="F6" s="625"/>
      <c r="G6" s="625"/>
      <c r="H6" s="770"/>
      <c r="I6" s="772"/>
      <c r="J6" s="212" t="s">
        <v>816</v>
      </c>
      <c r="K6" s="42">
        <f>VLOOKUP($A6&amp;K$110,決統データ!$A$3:$DE$365,$E6+19,FALSE)</f>
        <v>247220</v>
      </c>
      <c r="L6" s="42">
        <f>VLOOKUP($A6&amp;L$110,決統データ!$A$3:$DE$365,$E6+19,FALSE)</f>
        <v>128996</v>
      </c>
      <c r="M6" s="42">
        <f>VLOOKUP($A6&amp;M$110,決統データ!$A$3:$DE$365,$E6+19,FALSE)</f>
        <v>20646</v>
      </c>
      <c r="N6" s="275">
        <f t="shared" si="0"/>
        <v>396862</v>
      </c>
    </row>
    <row r="7" spans="1:14" ht="15.75" customHeight="1">
      <c r="A7" s="27" t="str">
        <f t="shared" si="1"/>
        <v>1754001</v>
      </c>
      <c r="B7" s="28" t="s">
        <v>238</v>
      </c>
      <c r="C7" s="29">
        <v>40</v>
      </c>
      <c r="D7" s="28" t="s">
        <v>782</v>
      </c>
      <c r="E7" s="24">
        <v>5</v>
      </c>
      <c r="F7" s="625"/>
      <c r="G7" s="625"/>
      <c r="H7" s="624" t="s">
        <v>644</v>
      </c>
      <c r="I7" s="597" t="s">
        <v>1324</v>
      </c>
      <c r="J7" s="212" t="s">
        <v>601</v>
      </c>
      <c r="K7" s="42">
        <f>VLOOKUP($A7&amp;K$110,決統データ!$A$3:$DE$365,$E7+19,FALSE)</f>
        <v>0</v>
      </c>
      <c r="L7" s="42">
        <f>VLOOKUP($A7&amp;L$110,決統データ!$A$3:$DE$365,$E7+19,FALSE)</f>
        <v>0</v>
      </c>
      <c r="M7" s="42">
        <f>VLOOKUP($A7&amp;M$110,決統データ!$A$3:$DE$365,$E7+19,FALSE)</f>
        <v>0</v>
      </c>
      <c r="N7" s="275">
        <f t="shared" si="0"/>
        <v>0</v>
      </c>
    </row>
    <row r="8" spans="1:14" ht="15.75" customHeight="1">
      <c r="A8" s="27" t="str">
        <f t="shared" si="1"/>
        <v>1754001</v>
      </c>
      <c r="B8" s="28" t="s">
        <v>238</v>
      </c>
      <c r="C8" s="29">
        <v>40</v>
      </c>
      <c r="D8" s="28" t="s">
        <v>782</v>
      </c>
      <c r="E8" s="24">
        <v>6</v>
      </c>
      <c r="F8" s="625"/>
      <c r="G8" s="625"/>
      <c r="H8" s="625"/>
      <c r="I8" s="599"/>
      <c r="J8" s="212" t="s">
        <v>816</v>
      </c>
      <c r="K8" s="42">
        <f>VLOOKUP($A8&amp;K$110,決統データ!$A$3:$DE$365,$E8+19,FALSE)</f>
        <v>0</v>
      </c>
      <c r="L8" s="42">
        <f>VLOOKUP($A8&amp;L$110,決統データ!$A$3:$DE$365,$E8+19,FALSE)</f>
        <v>0</v>
      </c>
      <c r="M8" s="42">
        <f>VLOOKUP($A8&amp;M$110,決統データ!$A$3:$DE$365,$E8+19,FALSE)</f>
        <v>0</v>
      </c>
      <c r="N8" s="275">
        <f t="shared" si="0"/>
        <v>0</v>
      </c>
    </row>
    <row r="9" spans="1:14" ht="15.75" customHeight="1">
      <c r="A9" s="27" t="str">
        <f t="shared" si="1"/>
        <v>1754001</v>
      </c>
      <c r="B9" s="28" t="s">
        <v>238</v>
      </c>
      <c r="C9" s="29">
        <v>40</v>
      </c>
      <c r="D9" s="28" t="s">
        <v>782</v>
      </c>
      <c r="E9" s="24">
        <v>7</v>
      </c>
      <c r="F9" s="625"/>
      <c r="G9" s="625"/>
      <c r="H9" s="625"/>
      <c r="I9" s="594" t="s">
        <v>1323</v>
      </c>
      <c r="J9" s="212" t="s">
        <v>601</v>
      </c>
      <c r="K9" s="42">
        <f>VLOOKUP($A9&amp;K$110,決統データ!$A$3:$DE$365,$E9+19,FALSE)</f>
        <v>0</v>
      </c>
      <c r="L9" s="42">
        <f>VLOOKUP($A9&amp;L$110,決統データ!$A$3:$DE$365,$E9+19,FALSE)</f>
        <v>0</v>
      </c>
      <c r="M9" s="42">
        <f>VLOOKUP($A9&amp;M$110,決統データ!$A$3:$DE$365,$E9+19,FALSE)</f>
        <v>0</v>
      </c>
      <c r="N9" s="275">
        <f t="shared" si="0"/>
        <v>0</v>
      </c>
    </row>
    <row r="10" spans="1:14" ht="15.75" customHeight="1">
      <c r="A10" s="27" t="str">
        <f t="shared" si="1"/>
        <v>1754001</v>
      </c>
      <c r="B10" s="28" t="s">
        <v>238</v>
      </c>
      <c r="C10" s="29">
        <v>40</v>
      </c>
      <c r="D10" s="28" t="s">
        <v>782</v>
      </c>
      <c r="E10" s="24">
        <v>8</v>
      </c>
      <c r="F10" s="625"/>
      <c r="G10" s="625"/>
      <c r="H10" s="625"/>
      <c r="I10" s="595"/>
      <c r="J10" s="212" t="s">
        <v>816</v>
      </c>
      <c r="K10" s="42">
        <f>VLOOKUP($A10&amp;K$110,決統データ!$A$3:$DE$365,$E10+19,FALSE)</f>
        <v>0</v>
      </c>
      <c r="L10" s="42">
        <f>VLOOKUP($A10&amp;L$110,決統データ!$A$3:$DE$365,$E10+19,FALSE)</f>
        <v>0</v>
      </c>
      <c r="M10" s="42">
        <f>VLOOKUP($A10&amp;M$110,決統データ!$A$3:$DE$365,$E10+19,FALSE)</f>
        <v>0</v>
      </c>
      <c r="N10" s="275">
        <f t="shared" si="0"/>
        <v>0</v>
      </c>
    </row>
    <row r="11" spans="1:14" ht="15.75" customHeight="1">
      <c r="A11" s="27" t="str">
        <f t="shared" si="1"/>
        <v>1754001</v>
      </c>
      <c r="B11" s="28" t="s">
        <v>238</v>
      </c>
      <c r="C11" s="29">
        <v>40</v>
      </c>
      <c r="D11" s="28" t="s">
        <v>782</v>
      </c>
      <c r="E11" s="24">
        <v>9</v>
      </c>
      <c r="F11" s="625"/>
      <c r="G11" s="625"/>
      <c r="H11" s="625"/>
      <c r="I11" s="597" t="s">
        <v>1322</v>
      </c>
      <c r="J11" s="212" t="s">
        <v>601</v>
      </c>
      <c r="K11" s="42">
        <f>VLOOKUP($A11&amp;K$110,決統データ!$A$3:$DE$365,$E11+19,FALSE)</f>
        <v>29496</v>
      </c>
      <c r="L11" s="42">
        <f>VLOOKUP($A11&amp;L$110,決統データ!$A$3:$DE$365,$E11+19,FALSE)</f>
        <v>0</v>
      </c>
      <c r="M11" s="42">
        <f>VLOOKUP($A11&amp;M$110,決統データ!$A$3:$DE$365,$E11+19,FALSE)</f>
        <v>0</v>
      </c>
      <c r="N11" s="275">
        <f t="shared" si="0"/>
        <v>29496</v>
      </c>
    </row>
    <row r="12" spans="1:14" ht="15.75" customHeight="1">
      <c r="A12" s="27" t="str">
        <f t="shared" si="1"/>
        <v>1754001</v>
      </c>
      <c r="B12" s="28" t="s">
        <v>238</v>
      </c>
      <c r="C12" s="29">
        <v>40</v>
      </c>
      <c r="D12" s="28" t="s">
        <v>782</v>
      </c>
      <c r="E12" s="24">
        <v>10</v>
      </c>
      <c r="F12" s="625"/>
      <c r="G12" s="625"/>
      <c r="H12" s="625"/>
      <c r="I12" s="599"/>
      <c r="J12" s="212" t="s">
        <v>816</v>
      </c>
      <c r="K12" s="42">
        <f>VLOOKUP($A12&amp;K$110,決統データ!$A$3:$DE$365,$E12+19,FALSE)</f>
        <v>29496</v>
      </c>
      <c r="L12" s="42">
        <f>VLOOKUP($A12&amp;L$110,決統データ!$A$3:$DE$365,$E12+19,FALSE)</f>
        <v>0</v>
      </c>
      <c r="M12" s="42">
        <f>VLOOKUP($A12&amp;M$110,決統データ!$A$3:$DE$365,$E12+19,FALSE)</f>
        <v>0</v>
      </c>
      <c r="N12" s="275">
        <f t="shared" si="0"/>
        <v>29496</v>
      </c>
    </row>
    <row r="13" spans="1:14" ht="15.75" customHeight="1">
      <c r="A13" s="27" t="str">
        <f t="shared" si="1"/>
        <v>1754001</v>
      </c>
      <c r="B13" s="28" t="s">
        <v>238</v>
      </c>
      <c r="C13" s="29">
        <v>40</v>
      </c>
      <c r="D13" s="28" t="s">
        <v>782</v>
      </c>
      <c r="E13" s="24">
        <v>11</v>
      </c>
      <c r="F13" s="625"/>
      <c r="G13" s="625"/>
      <c r="H13" s="625"/>
      <c r="I13" s="748" t="s">
        <v>101</v>
      </c>
      <c r="J13" s="212" t="s">
        <v>601</v>
      </c>
      <c r="K13" s="42">
        <f>VLOOKUP($A13&amp;K$110,決統データ!$A$3:$DE$365,$E13+19,FALSE)</f>
        <v>0</v>
      </c>
      <c r="L13" s="42">
        <f>VLOOKUP($A13&amp;L$110,決統データ!$A$3:$DE$365,$E13+19,FALSE)</f>
        <v>0</v>
      </c>
      <c r="M13" s="42">
        <f>VLOOKUP($A13&amp;M$110,決統データ!$A$3:$DE$365,$E13+19,FALSE)</f>
        <v>0</v>
      </c>
      <c r="N13" s="275">
        <f t="shared" si="0"/>
        <v>0</v>
      </c>
    </row>
    <row r="14" spans="1:14" ht="15.75" customHeight="1">
      <c r="A14" s="27" t="str">
        <f t="shared" si="1"/>
        <v>1754001</v>
      </c>
      <c r="B14" s="28" t="s">
        <v>238</v>
      </c>
      <c r="C14" s="29">
        <v>40</v>
      </c>
      <c r="D14" s="28" t="s">
        <v>782</v>
      </c>
      <c r="E14" s="24">
        <v>12</v>
      </c>
      <c r="F14" s="625"/>
      <c r="G14" s="625"/>
      <c r="H14" s="625"/>
      <c r="I14" s="749"/>
      <c r="J14" s="212" t="s">
        <v>816</v>
      </c>
      <c r="K14" s="42">
        <f>VLOOKUP($A14&amp;K$110,決統データ!$A$3:$DE$365,$E14+19,FALSE)</f>
        <v>0</v>
      </c>
      <c r="L14" s="42">
        <f>VLOOKUP($A14&amp;L$110,決統データ!$A$3:$DE$365,$E14+19,FALSE)</f>
        <v>0</v>
      </c>
      <c r="M14" s="42">
        <f>VLOOKUP($A14&amp;M$110,決統データ!$A$3:$DE$365,$E14+19,FALSE)</f>
        <v>0</v>
      </c>
      <c r="N14" s="275">
        <f t="shared" si="0"/>
        <v>0</v>
      </c>
    </row>
    <row r="15" spans="1:14" ht="15.75" customHeight="1">
      <c r="A15" s="27" t="str">
        <f t="shared" si="1"/>
        <v>1754001</v>
      </c>
      <c r="B15" s="28" t="s">
        <v>238</v>
      </c>
      <c r="C15" s="29">
        <v>40</v>
      </c>
      <c r="D15" s="28" t="s">
        <v>782</v>
      </c>
      <c r="E15" s="24">
        <v>13</v>
      </c>
      <c r="F15" s="625"/>
      <c r="G15" s="625"/>
      <c r="H15" s="625"/>
      <c r="I15" s="597" t="s">
        <v>1316</v>
      </c>
      <c r="J15" s="212" t="s">
        <v>601</v>
      </c>
      <c r="K15" s="42">
        <f>VLOOKUP($A15&amp;K$110,決統データ!$A$3:$DE$365,$E15+19,FALSE)</f>
        <v>120455</v>
      </c>
      <c r="L15" s="42">
        <f>VLOOKUP($A15&amp;L$110,決統データ!$A$3:$DE$365,$E15+19,FALSE)</f>
        <v>0</v>
      </c>
      <c r="M15" s="42">
        <f>VLOOKUP($A15&amp;M$110,決統データ!$A$3:$DE$365,$E15+19,FALSE)</f>
        <v>0</v>
      </c>
      <c r="N15" s="275">
        <f t="shared" si="0"/>
        <v>120455</v>
      </c>
    </row>
    <row r="16" spans="1:14" ht="15.75" customHeight="1">
      <c r="A16" s="27" t="str">
        <f t="shared" si="1"/>
        <v>1754001</v>
      </c>
      <c r="B16" s="28" t="s">
        <v>238</v>
      </c>
      <c r="C16" s="29">
        <v>40</v>
      </c>
      <c r="D16" s="28" t="s">
        <v>782</v>
      </c>
      <c r="E16" s="24">
        <v>14</v>
      </c>
      <c r="F16" s="625"/>
      <c r="G16" s="625"/>
      <c r="H16" s="625"/>
      <c r="I16" s="599"/>
      <c r="J16" s="212" t="s">
        <v>816</v>
      </c>
      <c r="K16" s="42">
        <f>VLOOKUP($A16&amp;K$110,決統データ!$A$3:$DE$365,$E16+19,FALSE)</f>
        <v>120455</v>
      </c>
      <c r="L16" s="42">
        <f>VLOOKUP($A16&amp;L$110,決統データ!$A$3:$DE$365,$E16+19,FALSE)</f>
        <v>0</v>
      </c>
      <c r="M16" s="42">
        <f>VLOOKUP($A16&amp;M$110,決統データ!$A$3:$DE$365,$E16+19,FALSE)</f>
        <v>0</v>
      </c>
      <c r="N16" s="275">
        <f t="shared" si="0"/>
        <v>120455</v>
      </c>
    </row>
    <row r="17" spans="1:14" ht="15.75" customHeight="1">
      <c r="A17" s="27" t="str">
        <f t="shared" si="1"/>
        <v>1754001</v>
      </c>
      <c r="B17" s="28" t="s">
        <v>238</v>
      </c>
      <c r="C17" s="29">
        <v>40</v>
      </c>
      <c r="D17" s="28" t="s">
        <v>782</v>
      </c>
      <c r="E17" s="24">
        <v>15</v>
      </c>
      <c r="F17" s="625"/>
      <c r="G17" s="625"/>
      <c r="H17" s="625"/>
      <c r="I17" s="597" t="s">
        <v>976</v>
      </c>
      <c r="J17" s="212" t="s">
        <v>601</v>
      </c>
      <c r="K17" s="42">
        <f>VLOOKUP($A17&amp;K$110,決統データ!$A$3:$DE$365,$E17+19,FALSE)</f>
        <v>15</v>
      </c>
      <c r="L17" s="42">
        <f>VLOOKUP($A17&amp;L$110,決統データ!$A$3:$DE$365,$E17+19,FALSE)</f>
        <v>0</v>
      </c>
      <c r="M17" s="42">
        <f>VLOOKUP($A17&amp;M$110,決統データ!$A$3:$DE$365,$E17+19,FALSE)</f>
        <v>0</v>
      </c>
      <c r="N17" s="275">
        <f t="shared" si="0"/>
        <v>15</v>
      </c>
    </row>
    <row r="18" spans="1:14" ht="15.75" customHeight="1">
      <c r="A18" s="27" t="str">
        <f t="shared" si="1"/>
        <v>1754001</v>
      </c>
      <c r="B18" s="28" t="s">
        <v>238</v>
      </c>
      <c r="C18" s="29">
        <v>40</v>
      </c>
      <c r="D18" s="28" t="s">
        <v>782</v>
      </c>
      <c r="E18" s="24">
        <v>16</v>
      </c>
      <c r="F18" s="625"/>
      <c r="G18" s="625"/>
      <c r="H18" s="625"/>
      <c r="I18" s="599"/>
      <c r="J18" s="212" t="s">
        <v>816</v>
      </c>
      <c r="K18" s="42">
        <f>VLOOKUP($A18&amp;K$110,決統データ!$A$3:$DE$365,$E18+19,FALSE)</f>
        <v>15</v>
      </c>
      <c r="L18" s="42">
        <f>VLOOKUP($A18&amp;L$110,決統データ!$A$3:$DE$365,$E18+19,FALSE)</f>
        <v>0</v>
      </c>
      <c r="M18" s="42">
        <f>VLOOKUP($A18&amp;M$110,決統データ!$A$3:$DE$365,$E18+19,FALSE)</f>
        <v>0</v>
      </c>
      <c r="N18" s="275">
        <f t="shared" si="0"/>
        <v>15</v>
      </c>
    </row>
    <row r="19" spans="1:14" ht="15.75" customHeight="1">
      <c r="A19" s="27" t="str">
        <f t="shared" si="1"/>
        <v>1754001</v>
      </c>
      <c r="B19" s="28" t="s">
        <v>238</v>
      </c>
      <c r="C19" s="29">
        <v>40</v>
      </c>
      <c r="D19" s="28" t="s">
        <v>782</v>
      </c>
      <c r="E19" s="24">
        <v>17</v>
      </c>
      <c r="F19" s="625"/>
      <c r="G19" s="625"/>
      <c r="H19" s="625"/>
      <c r="I19" s="597" t="s">
        <v>100</v>
      </c>
      <c r="J19" s="212" t="s">
        <v>601</v>
      </c>
      <c r="K19" s="42">
        <f>VLOOKUP($A19&amp;K$110,決統データ!$A$3:$DE$365,$E19+19,FALSE)</f>
        <v>111</v>
      </c>
      <c r="L19" s="42">
        <f>VLOOKUP($A19&amp;L$110,決統データ!$A$3:$DE$365,$E19+19,FALSE)</f>
        <v>4829</v>
      </c>
      <c r="M19" s="42">
        <f>VLOOKUP($A19&amp;M$110,決統データ!$A$3:$DE$365,$E19+19,FALSE)</f>
        <v>0</v>
      </c>
      <c r="N19" s="275">
        <f t="shared" si="0"/>
        <v>4940</v>
      </c>
    </row>
    <row r="20" spans="1:14" ht="15.75" customHeight="1">
      <c r="A20" s="27" t="str">
        <f t="shared" si="1"/>
        <v>1754001</v>
      </c>
      <c r="B20" s="28" t="s">
        <v>238</v>
      </c>
      <c r="C20" s="29">
        <v>40</v>
      </c>
      <c r="D20" s="28" t="s">
        <v>782</v>
      </c>
      <c r="E20" s="24">
        <v>18</v>
      </c>
      <c r="F20" s="625"/>
      <c r="G20" s="625"/>
      <c r="H20" s="625"/>
      <c r="I20" s="599"/>
      <c r="J20" s="212" t="s">
        <v>816</v>
      </c>
      <c r="K20" s="42">
        <f>VLOOKUP($A20&amp;K$110,決統データ!$A$3:$DE$365,$E20+19,FALSE)</f>
        <v>111</v>
      </c>
      <c r="L20" s="42">
        <f>VLOOKUP($A20&amp;L$110,決統データ!$A$3:$DE$365,$E20+19,FALSE)</f>
        <v>4829</v>
      </c>
      <c r="M20" s="42">
        <f>VLOOKUP($A20&amp;M$110,決統データ!$A$3:$DE$365,$E20+19,FALSE)</f>
        <v>0</v>
      </c>
      <c r="N20" s="275">
        <f t="shared" si="0"/>
        <v>4940</v>
      </c>
    </row>
    <row r="21" spans="1:14" ht="15.75" customHeight="1">
      <c r="A21" s="27" t="str">
        <f t="shared" si="1"/>
        <v>1754001</v>
      </c>
      <c r="B21" s="28" t="s">
        <v>238</v>
      </c>
      <c r="C21" s="29">
        <v>40</v>
      </c>
      <c r="D21" s="28" t="s">
        <v>782</v>
      </c>
      <c r="E21" s="24">
        <v>19</v>
      </c>
      <c r="F21" s="625"/>
      <c r="G21" s="625"/>
      <c r="H21" s="625"/>
      <c r="I21" s="594" t="s">
        <v>84</v>
      </c>
      <c r="J21" s="212" t="s">
        <v>601</v>
      </c>
      <c r="K21" s="42">
        <f>VLOOKUP($A21&amp;K$110,決統データ!$A$3:$DE$365,$E21+19,FALSE)</f>
        <v>0</v>
      </c>
      <c r="L21" s="42">
        <f>VLOOKUP($A21&amp;L$110,決統データ!$A$3:$DE$365,$E21+19,FALSE)</f>
        <v>0</v>
      </c>
      <c r="M21" s="42">
        <f>VLOOKUP($A21&amp;M$110,決統データ!$A$3:$DE$365,$E21+19,FALSE)</f>
        <v>0</v>
      </c>
      <c r="N21" s="275">
        <f t="shared" si="0"/>
        <v>0</v>
      </c>
    </row>
    <row r="22" spans="1:14" ht="15.75" customHeight="1">
      <c r="A22" s="27" t="str">
        <f t="shared" si="1"/>
        <v>1754001</v>
      </c>
      <c r="B22" s="28" t="s">
        <v>238</v>
      </c>
      <c r="C22" s="29">
        <v>40</v>
      </c>
      <c r="D22" s="28" t="s">
        <v>782</v>
      </c>
      <c r="E22" s="24">
        <v>20</v>
      </c>
      <c r="F22" s="625"/>
      <c r="G22" s="625"/>
      <c r="H22" s="625"/>
      <c r="I22" s="595"/>
      <c r="J22" s="212" t="s">
        <v>816</v>
      </c>
      <c r="K22" s="42">
        <f>VLOOKUP($A22&amp;K$110,決統データ!$A$3:$DE$365,$E22+19,FALSE)</f>
        <v>0</v>
      </c>
      <c r="L22" s="42">
        <f>VLOOKUP($A22&amp;L$110,決統データ!$A$3:$DE$365,$E22+19,FALSE)</f>
        <v>0</v>
      </c>
      <c r="M22" s="42">
        <f>VLOOKUP($A22&amp;M$110,決統データ!$A$3:$DE$365,$E22+19,FALSE)</f>
        <v>0</v>
      </c>
      <c r="N22" s="275">
        <f t="shared" si="0"/>
        <v>0</v>
      </c>
    </row>
    <row r="23" spans="1:14" ht="15.75" customHeight="1">
      <c r="A23" s="27" t="str">
        <f t="shared" si="1"/>
        <v>1754001</v>
      </c>
      <c r="B23" s="28" t="s">
        <v>238</v>
      </c>
      <c r="C23" s="29">
        <v>40</v>
      </c>
      <c r="D23" s="28" t="s">
        <v>782</v>
      </c>
      <c r="E23" s="24">
        <v>21</v>
      </c>
      <c r="F23" s="625"/>
      <c r="G23" s="625"/>
      <c r="H23" s="625"/>
      <c r="I23" s="613" t="s">
        <v>83</v>
      </c>
      <c r="J23" s="212" t="s">
        <v>601</v>
      </c>
      <c r="K23" s="42">
        <f>VLOOKUP($A23&amp;K$110,決統データ!$A$3:$DE$365,$E23+19,FALSE)</f>
        <v>9352</v>
      </c>
      <c r="L23" s="42">
        <f>VLOOKUP($A23&amp;L$110,決統データ!$A$3:$DE$365,$E23+19,FALSE)</f>
        <v>2832</v>
      </c>
      <c r="M23" s="42">
        <f>VLOOKUP($A23&amp;M$110,決統データ!$A$3:$DE$365,$E23+19,FALSE)</f>
        <v>0</v>
      </c>
      <c r="N23" s="275">
        <f t="shared" si="0"/>
        <v>12184</v>
      </c>
    </row>
    <row r="24" spans="1:14" ht="15.75" customHeight="1">
      <c r="A24" s="27" t="str">
        <f t="shared" si="1"/>
        <v>1754001</v>
      </c>
      <c r="B24" s="28" t="s">
        <v>238</v>
      </c>
      <c r="C24" s="29">
        <v>40</v>
      </c>
      <c r="D24" s="28" t="s">
        <v>782</v>
      </c>
      <c r="E24" s="24">
        <v>22</v>
      </c>
      <c r="F24" s="625"/>
      <c r="G24" s="625"/>
      <c r="H24" s="625"/>
      <c r="I24" s="615"/>
      <c r="J24" s="212" t="s">
        <v>816</v>
      </c>
      <c r="K24" s="42">
        <f>VLOOKUP($A24&amp;K$110,決統データ!$A$3:$DE$365,$E24+19,FALSE)</f>
        <v>9352</v>
      </c>
      <c r="L24" s="42">
        <f>VLOOKUP($A24&amp;L$110,決統データ!$A$3:$DE$365,$E24+19,FALSE)</f>
        <v>2832</v>
      </c>
      <c r="M24" s="42">
        <f>VLOOKUP($A24&amp;M$110,決統データ!$A$3:$DE$365,$E24+19,FALSE)</f>
        <v>0</v>
      </c>
      <c r="N24" s="275">
        <f t="shared" si="0"/>
        <v>12184</v>
      </c>
    </row>
    <row r="25" spans="1:14" ht="15.75" customHeight="1">
      <c r="A25" s="27" t="str">
        <f t="shared" si="1"/>
        <v>1754001</v>
      </c>
      <c r="B25" s="28" t="s">
        <v>238</v>
      </c>
      <c r="C25" s="29">
        <v>40</v>
      </c>
      <c r="D25" s="28" t="s">
        <v>782</v>
      </c>
      <c r="E25" s="24">
        <v>23</v>
      </c>
      <c r="F25" s="625"/>
      <c r="G25" s="625"/>
      <c r="H25" s="625"/>
      <c r="I25" s="613" t="s">
        <v>1312</v>
      </c>
      <c r="J25" s="212" t="s">
        <v>601</v>
      </c>
      <c r="K25" s="42">
        <f>VLOOKUP($A25&amp;K$110,決統データ!$A$3:$DE$365,$E25+19,FALSE)</f>
        <v>45274</v>
      </c>
      <c r="L25" s="42">
        <f>VLOOKUP($A25&amp;L$110,決統データ!$A$3:$DE$365,$E25+19,FALSE)</f>
        <v>117919</v>
      </c>
      <c r="M25" s="42">
        <f>VLOOKUP($A25&amp;M$110,決統データ!$A$3:$DE$365,$E25+19,FALSE)</f>
        <v>19944</v>
      </c>
      <c r="N25" s="275">
        <f t="shared" si="0"/>
        <v>183137</v>
      </c>
    </row>
    <row r="26" spans="1:14" ht="15.75" customHeight="1">
      <c r="A26" s="27" t="str">
        <f t="shared" si="1"/>
        <v>1754001</v>
      </c>
      <c r="B26" s="28" t="s">
        <v>238</v>
      </c>
      <c r="C26" s="29">
        <v>40</v>
      </c>
      <c r="D26" s="28" t="s">
        <v>782</v>
      </c>
      <c r="E26" s="24">
        <v>24</v>
      </c>
      <c r="F26" s="625"/>
      <c r="G26" s="625"/>
      <c r="H26" s="625"/>
      <c r="I26" s="615"/>
      <c r="J26" s="212" t="s">
        <v>816</v>
      </c>
      <c r="K26" s="42">
        <f>VLOOKUP($A26&amp;K$110,決統データ!$A$3:$DE$365,$E26+19,FALSE)</f>
        <v>45274</v>
      </c>
      <c r="L26" s="42">
        <f>VLOOKUP($A26&amp;L$110,決統データ!$A$3:$DE$365,$E26+19,FALSE)</f>
        <v>117919</v>
      </c>
      <c r="M26" s="42">
        <f>VLOOKUP($A26&amp;M$110,決統データ!$A$3:$DE$365,$E26+19,FALSE)</f>
        <v>19944</v>
      </c>
      <c r="N26" s="275">
        <f t="shared" si="0"/>
        <v>183137</v>
      </c>
    </row>
    <row r="27" spans="1:14" ht="15.75" customHeight="1">
      <c r="A27" s="27" t="str">
        <f t="shared" si="1"/>
        <v>1754001</v>
      </c>
      <c r="B27" s="28" t="s">
        <v>238</v>
      </c>
      <c r="C27" s="29">
        <v>40</v>
      </c>
      <c r="D27" s="28" t="s">
        <v>782</v>
      </c>
      <c r="E27" s="24">
        <v>25</v>
      </c>
      <c r="F27" s="625"/>
      <c r="G27" s="625"/>
      <c r="H27" s="625"/>
      <c r="I27" s="594" t="s">
        <v>80</v>
      </c>
      <c r="J27" s="212" t="s">
        <v>601</v>
      </c>
      <c r="K27" s="42">
        <f>VLOOKUP($A27&amp;K$110,決統データ!$A$3:$DE$365,$E27+19,FALSE)</f>
        <v>0</v>
      </c>
      <c r="L27" s="42">
        <f>VLOOKUP($A27&amp;L$110,決統データ!$A$3:$DE$365,$E27+19,FALSE)</f>
        <v>0</v>
      </c>
      <c r="M27" s="42">
        <f>VLOOKUP($A27&amp;M$110,決統データ!$A$3:$DE$365,$E27+19,FALSE)</f>
        <v>0</v>
      </c>
      <c r="N27" s="275">
        <f t="shared" si="0"/>
        <v>0</v>
      </c>
    </row>
    <row r="28" spans="1:14" ht="15.75" customHeight="1">
      <c r="A28" s="27" t="str">
        <f t="shared" si="1"/>
        <v>1754001</v>
      </c>
      <c r="B28" s="28" t="s">
        <v>238</v>
      </c>
      <c r="C28" s="29">
        <v>40</v>
      </c>
      <c r="D28" s="28" t="s">
        <v>782</v>
      </c>
      <c r="E28" s="24">
        <v>26</v>
      </c>
      <c r="F28" s="625"/>
      <c r="G28" s="625"/>
      <c r="H28" s="625"/>
      <c r="I28" s="595"/>
      <c r="J28" s="212" t="s">
        <v>816</v>
      </c>
      <c r="K28" s="42">
        <f>VLOOKUP($A28&amp;K$110,決統データ!$A$3:$DE$365,$E28+19,FALSE)</f>
        <v>0</v>
      </c>
      <c r="L28" s="42">
        <f>VLOOKUP($A28&amp;L$110,決統データ!$A$3:$DE$365,$E28+19,FALSE)</f>
        <v>0</v>
      </c>
      <c r="M28" s="42">
        <f>VLOOKUP($A28&amp;M$110,決統データ!$A$3:$DE$365,$E28+19,FALSE)</f>
        <v>0</v>
      </c>
      <c r="N28" s="275">
        <f t="shared" si="0"/>
        <v>0</v>
      </c>
    </row>
    <row r="29" spans="1:14" ht="15.75" customHeight="1">
      <c r="A29" s="27" t="str">
        <f t="shared" si="1"/>
        <v>1754001</v>
      </c>
      <c r="B29" s="28" t="s">
        <v>238</v>
      </c>
      <c r="C29" s="29">
        <v>40</v>
      </c>
      <c r="D29" s="28" t="s">
        <v>782</v>
      </c>
      <c r="E29" s="24">
        <v>27</v>
      </c>
      <c r="F29" s="625"/>
      <c r="G29" s="625"/>
      <c r="H29" s="625"/>
      <c r="I29" s="597" t="s">
        <v>731</v>
      </c>
      <c r="J29" s="212" t="s">
        <v>601</v>
      </c>
      <c r="K29" s="42">
        <f>VLOOKUP($A29&amp;K$110,決統データ!$A$3:$DE$365,$E29+19,FALSE)</f>
        <v>42</v>
      </c>
      <c r="L29" s="42">
        <f>VLOOKUP($A29&amp;L$110,決統データ!$A$3:$DE$365,$E29+19,FALSE)</f>
        <v>17</v>
      </c>
      <c r="M29" s="42">
        <f>VLOOKUP($A29&amp;M$110,決統データ!$A$3:$DE$365,$E29+19,FALSE)</f>
        <v>0</v>
      </c>
      <c r="N29" s="275">
        <f t="shared" si="0"/>
        <v>59</v>
      </c>
    </row>
    <row r="30" spans="1:14" ht="15.75" customHeight="1">
      <c r="A30" s="27" t="str">
        <f t="shared" si="1"/>
        <v>1754001</v>
      </c>
      <c r="B30" s="28" t="s">
        <v>238</v>
      </c>
      <c r="C30" s="29">
        <v>40</v>
      </c>
      <c r="D30" s="28" t="s">
        <v>782</v>
      </c>
      <c r="E30" s="24">
        <v>28</v>
      </c>
      <c r="F30" s="773"/>
      <c r="G30" s="773"/>
      <c r="H30" s="773"/>
      <c r="I30" s="599"/>
      <c r="J30" s="212" t="s">
        <v>816</v>
      </c>
      <c r="K30" s="42">
        <f>VLOOKUP($A30&amp;K$110,決統データ!$A$3:$DE$365,$E30+19,FALSE)</f>
        <v>42517</v>
      </c>
      <c r="L30" s="42">
        <f>VLOOKUP($A30&amp;L$110,決統データ!$A$3:$DE$365,$E30+19,FALSE)</f>
        <v>3416</v>
      </c>
      <c r="M30" s="42">
        <f>VLOOKUP($A30&amp;M$110,決統データ!$A$3:$DE$365,$E30+19,FALSE)</f>
        <v>702</v>
      </c>
      <c r="N30" s="275">
        <f t="shared" si="0"/>
        <v>46635</v>
      </c>
    </row>
    <row r="31" spans="1:14" ht="15.75" customHeight="1">
      <c r="A31" s="27" t="str">
        <f t="shared" si="1"/>
        <v>1754001</v>
      </c>
      <c r="B31" s="28" t="s">
        <v>238</v>
      </c>
      <c r="C31" s="29">
        <v>40</v>
      </c>
      <c r="D31" s="28" t="s">
        <v>782</v>
      </c>
      <c r="E31" s="24">
        <v>31</v>
      </c>
      <c r="F31" s="624" t="s">
        <v>968</v>
      </c>
      <c r="G31" s="703" t="s">
        <v>966</v>
      </c>
      <c r="H31" s="616"/>
      <c r="I31" s="616"/>
      <c r="J31" s="212" t="s">
        <v>601</v>
      </c>
      <c r="K31" s="42">
        <f>VLOOKUP($A31&amp;K$110,決統データ!$A$3:$DE$365,$E31+19,FALSE)</f>
        <v>333853</v>
      </c>
      <c r="L31" s="42">
        <f>VLOOKUP($A31&amp;L$110,決統データ!$A$3:$DE$365,$E31+19,FALSE)</f>
        <v>55191</v>
      </c>
      <c r="M31" s="42">
        <f>VLOOKUP($A31&amp;M$110,決統データ!$A$3:$DE$365,$E31+19,FALSE)</f>
        <v>0</v>
      </c>
      <c r="N31" s="275">
        <f t="shared" si="0"/>
        <v>389044</v>
      </c>
    </row>
    <row r="32" spans="1:14" ht="15.75" customHeight="1">
      <c r="A32" s="27" t="str">
        <f t="shared" si="1"/>
        <v>1754001</v>
      </c>
      <c r="B32" s="28" t="s">
        <v>238</v>
      </c>
      <c r="C32" s="29">
        <v>40</v>
      </c>
      <c r="D32" s="28" t="s">
        <v>782</v>
      </c>
      <c r="E32" s="24">
        <v>32</v>
      </c>
      <c r="F32" s="625"/>
      <c r="G32" s="703"/>
      <c r="H32" s="616"/>
      <c r="I32" s="616"/>
      <c r="J32" s="212" t="s">
        <v>816</v>
      </c>
      <c r="K32" s="42">
        <f>VLOOKUP($A32&amp;K$110,決統データ!$A$3:$DE$365,$E32+19,FALSE)</f>
        <v>333853</v>
      </c>
      <c r="L32" s="42">
        <f>VLOOKUP($A32&amp;L$110,決統データ!$A$3:$DE$365,$E32+19,FALSE)</f>
        <v>61127</v>
      </c>
      <c r="M32" s="42">
        <f>VLOOKUP($A32&amp;M$110,決統データ!$A$3:$DE$365,$E32+19,FALSE)</f>
        <v>6320</v>
      </c>
      <c r="N32" s="275">
        <f t="shared" si="0"/>
        <v>401300</v>
      </c>
    </row>
    <row r="33" spans="1:14" ht="15.75" customHeight="1">
      <c r="A33" s="27" t="str">
        <f t="shared" si="1"/>
        <v>1754001</v>
      </c>
      <c r="B33" s="28" t="s">
        <v>238</v>
      </c>
      <c r="C33" s="29">
        <v>40</v>
      </c>
      <c r="D33" s="28" t="s">
        <v>782</v>
      </c>
      <c r="E33" s="24">
        <v>33</v>
      </c>
      <c r="F33" s="625"/>
      <c r="G33" s="213"/>
      <c r="H33" s="740" t="s">
        <v>1461</v>
      </c>
      <c r="I33" s="684"/>
      <c r="J33" s="212" t="s">
        <v>601</v>
      </c>
      <c r="K33" s="42">
        <f>VLOOKUP($A33&amp;K$110,決統データ!$A$3:$DE$365,$E33+19,FALSE)</f>
        <v>0</v>
      </c>
      <c r="L33" s="42">
        <f>VLOOKUP($A33&amp;L$110,決統データ!$A$3:$DE$365,$E33+19,FALSE)</f>
        <v>0</v>
      </c>
      <c r="M33" s="42">
        <f>VLOOKUP($A33&amp;M$110,決統データ!$A$3:$DE$365,$E33+19,FALSE)</f>
        <v>0</v>
      </c>
      <c r="N33" s="275">
        <f t="shared" si="0"/>
        <v>0</v>
      </c>
    </row>
    <row r="34" spans="1:14" ht="15.75" customHeight="1">
      <c r="A34" s="27" t="str">
        <f t="shared" si="1"/>
        <v>1754001</v>
      </c>
      <c r="B34" s="28" t="s">
        <v>238</v>
      </c>
      <c r="C34" s="29">
        <v>40</v>
      </c>
      <c r="D34" s="28" t="s">
        <v>782</v>
      </c>
      <c r="E34" s="24">
        <v>34</v>
      </c>
      <c r="F34" s="625"/>
      <c r="G34" s="214"/>
      <c r="H34" s="740"/>
      <c r="I34" s="684"/>
      <c r="J34" s="212" t="s">
        <v>816</v>
      </c>
      <c r="K34" s="42">
        <f>VLOOKUP($A34&amp;K$110,決統データ!$A$3:$DE$365,$E34+19,FALSE)</f>
        <v>0</v>
      </c>
      <c r="L34" s="42">
        <f>VLOOKUP($A34&amp;L$110,決統データ!$A$3:$DE$365,$E34+19,FALSE)</f>
        <v>0</v>
      </c>
      <c r="M34" s="42">
        <f>VLOOKUP($A34&amp;M$110,決統データ!$A$3:$DE$365,$E34+19,FALSE)</f>
        <v>0</v>
      </c>
      <c r="N34" s="275">
        <f t="shared" si="0"/>
        <v>0</v>
      </c>
    </row>
    <row r="35" spans="1:14" ht="15.75" customHeight="1">
      <c r="A35" s="27" t="str">
        <f t="shared" si="1"/>
        <v>1754001</v>
      </c>
      <c r="B35" s="28" t="s">
        <v>238</v>
      </c>
      <c r="C35" s="29">
        <v>40</v>
      </c>
      <c r="D35" s="28" t="s">
        <v>782</v>
      </c>
      <c r="E35" s="24">
        <v>35</v>
      </c>
      <c r="F35" s="625"/>
      <c r="G35" s="213"/>
      <c r="H35" s="774" t="s">
        <v>372</v>
      </c>
      <c r="I35" s="742"/>
      <c r="J35" s="212" t="s">
        <v>601</v>
      </c>
      <c r="K35" s="42">
        <f>VLOOKUP($A35&amp;K$110,決統データ!$A$3:$DE$365,$E35+19,FALSE)</f>
        <v>324136</v>
      </c>
      <c r="L35" s="42">
        <f>VLOOKUP($A35&amp;L$110,決統データ!$A$3:$DE$365,$E35+19,FALSE)</f>
        <v>20275</v>
      </c>
      <c r="M35" s="42">
        <f>VLOOKUP($A35&amp;M$110,決統データ!$A$3:$DE$365,$E35+19,FALSE)</f>
        <v>0</v>
      </c>
      <c r="N35" s="275">
        <f t="shared" si="0"/>
        <v>344411</v>
      </c>
    </row>
    <row r="36" spans="1:14" ht="15.75" customHeight="1">
      <c r="A36" s="27" t="str">
        <f t="shared" si="1"/>
        <v>1754001</v>
      </c>
      <c r="B36" s="28" t="s">
        <v>238</v>
      </c>
      <c r="C36" s="29">
        <v>40</v>
      </c>
      <c r="D36" s="28" t="s">
        <v>782</v>
      </c>
      <c r="E36" s="24">
        <v>36</v>
      </c>
      <c r="F36" s="625"/>
      <c r="G36" s="214"/>
      <c r="H36" s="775"/>
      <c r="I36" s="744"/>
      <c r="J36" s="212" t="s">
        <v>816</v>
      </c>
      <c r="K36" s="42">
        <f>VLOOKUP($A36&amp;K$110,決統データ!$A$3:$DE$365,$E36+19,FALSE)</f>
        <v>324136</v>
      </c>
      <c r="L36" s="42">
        <f>VLOOKUP($A36&amp;L$110,決統データ!$A$3:$DE$365,$E36+19,FALSE)</f>
        <v>20275</v>
      </c>
      <c r="M36" s="42">
        <f>VLOOKUP($A36&amp;M$110,決統データ!$A$3:$DE$365,$E36+19,FALSE)</f>
        <v>0</v>
      </c>
      <c r="N36" s="275">
        <f t="shared" si="0"/>
        <v>344411</v>
      </c>
    </row>
    <row r="37" spans="1:14" ht="15.75" customHeight="1">
      <c r="A37" s="27" t="str">
        <f t="shared" si="1"/>
        <v>1754001</v>
      </c>
      <c r="B37" s="28" t="s">
        <v>238</v>
      </c>
      <c r="C37" s="29">
        <v>40</v>
      </c>
      <c r="D37" s="28" t="s">
        <v>782</v>
      </c>
      <c r="E37" s="24">
        <v>37</v>
      </c>
      <c r="F37" s="625"/>
      <c r="G37" s="213"/>
      <c r="H37" s="703" t="s">
        <v>976</v>
      </c>
      <c r="I37" s="616"/>
      <c r="J37" s="212" t="s">
        <v>601</v>
      </c>
      <c r="K37" s="42">
        <f>VLOOKUP($A37&amp;K$110,決統データ!$A$3:$DE$365,$E37+19,FALSE)</f>
        <v>7577</v>
      </c>
      <c r="L37" s="42">
        <f>VLOOKUP($A37&amp;L$110,決統データ!$A$3:$DE$365,$E37+19,FALSE)</f>
        <v>0</v>
      </c>
      <c r="M37" s="42">
        <f>VLOOKUP($A37&amp;M$110,決統データ!$A$3:$DE$365,$E37+19,FALSE)</f>
        <v>0</v>
      </c>
      <c r="N37" s="275">
        <f t="shared" si="0"/>
        <v>7577</v>
      </c>
    </row>
    <row r="38" spans="1:14" ht="15.75" customHeight="1">
      <c r="A38" s="27" t="str">
        <f t="shared" si="1"/>
        <v>1754001</v>
      </c>
      <c r="B38" s="28" t="s">
        <v>238</v>
      </c>
      <c r="C38" s="29">
        <v>40</v>
      </c>
      <c r="D38" s="28" t="s">
        <v>782</v>
      </c>
      <c r="E38" s="24">
        <v>38</v>
      </c>
      <c r="F38" s="625"/>
      <c r="G38" s="214"/>
      <c r="H38" s="703"/>
      <c r="I38" s="616"/>
      <c r="J38" s="212" t="s">
        <v>816</v>
      </c>
      <c r="K38" s="42">
        <f>VLOOKUP($A38&amp;K$110,決統データ!$A$3:$DE$365,$E38+19,FALSE)</f>
        <v>7577</v>
      </c>
      <c r="L38" s="42">
        <f>VLOOKUP($A38&amp;L$110,決統データ!$A$3:$DE$365,$E38+19,FALSE)</f>
        <v>0</v>
      </c>
      <c r="M38" s="42">
        <f>VLOOKUP($A38&amp;M$110,決統データ!$A$3:$DE$365,$E38+19,FALSE)</f>
        <v>0</v>
      </c>
      <c r="N38" s="275">
        <f t="shared" si="0"/>
        <v>7577</v>
      </c>
    </row>
    <row r="39" spans="1:14" ht="15.75" customHeight="1">
      <c r="A39" s="27" t="str">
        <f t="shared" si="1"/>
        <v>1754001</v>
      </c>
      <c r="B39" s="28" t="s">
        <v>238</v>
      </c>
      <c r="C39" s="29">
        <v>40</v>
      </c>
      <c r="D39" s="28" t="s">
        <v>782</v>
      </c>
      <c r="E39" s="24">
        <v>39</v>
      </c>
      <c r="F39" s="625"/>
      <c r="G39" s="213"/>
      <c r="H39" s="740" t="s">
        <v>86</v>
      </c>
      <c r="I39" s="684"/>
      <c r="J39" s="212" t="s">
        <v>601</v>
      </c>
      <c r="K39" s="42">
        <f>VLOOKUP($A39&amp;K$110,決統データ!$A$3:$DE$365,$E39+19,FALSE)</f>
        <v>2140</v>
      </c>
      <c r="L39" s="42">
        <f>VLOOKUP($A39&amp;L$110,決統データ!$A$3:$DE$365,$E39+19,FALSE)</f>
        <v>34916</v>
      </c>
      <c r="M39" s="42">
        <f>VLOOKUP($A39&amp;M$110,決統データ!$A$3:$DE$365,$E39+19,FALSE)</f>
        <v>0</v>
      </c>
      <c r="N39" s="275">
        <f t="shared" si="0"/>
        <v>37056</v>
      </c>
    </row>
    <row r="40" spans="1:14" ht="15.75" customHeight="1">
      <c r="A40" s="27" t="str">
        <f t="shared" si="1"/>
        <v>1754001</v>
      </c>
      <c r="B40" s="28" t="s">
        <v>238</v>
      </c>
      <c r="C40" s="29">
        <v>40</v>
      </c>
      <c r="D40" s="28" t="s">
        <v>782</v>
      </c>
      <c r="E40" s="24">
        <v>40</v>
      </c>
      <c r="F40" s="625"/>
      <c r="G40" s="214"/>
      <c r="H40" s="740"/>
      <c r="I40" s="684"/>
      <c r="J40" s="212" t="s">
        <v>816</v>
      </c>
      <c r="K40" s="42">
        <f>VLOOKUP($A40&amp;K$110,決統データ!$A$3:$DE$365,$E40+19,FALSE)</f>
        <v>2140</v>
      </c>
      <c r="L40" s="42">
        <f>VLOOKUP($A40&amp;L$110,決統データ!$A$3:$DE$365,$E40+19,FALSE)</f>
        <v>34916</v>
      </c>
      <c r="M40" s="42">
        <f>VLOOKUP($A40&amp;M$110,決統データ!$A$3:$DE$365,$E40+19,FALSE)</f>
        <v>0</v>
      </c>
      <c r="N40" s="275">
        <f t="shared" si="0"/>
        <v>37056</v>
      </c>
    </row>
    <row r="41" spans="1:14" ht="15.75" customHeight="1">
      <c r="A41" s="27" t="str">
        <f t="shared" si="1"/>
        <v>1754001</v>
      </c>
      <c r="B41" s="28" t="s">
        <v>238</v>
      </c>
      <c r="C41" s="29">
        <v>40</v>
      </c>
      <c r="D41" s="28" t="s">
        <v>782</v>
      </c>
      <c r="E41" s="24">
        <v>41</v>
      </c>
      <c r="F41" s="773"/>
      <c r="G41" s="215"/>
      <c r="H41" s="703" t="s">
        <v>731</v>
      </c>
      <c r="I41" s="616"/>
      <c r="J41" s="212" t="s">
        <v>816</v>
      </c>
      <c r="K41" s="42">
        <f>VLOOKUP($A41&amp;K$110,決統データ!$A$3:$DE$365,$E41+19,FALSE)</f>
        <v>0</v>
      </c>
      <c r="L41" s="42">
        <f>VLOOKUP($A41&amp;L$110,決統データ!$A$3:$DE$365,$E41+19,FALSE)</f>
        <v>5936</v>
      </c>
      <c r="M41" s="42">
        <f>VLOOKUP($A41&amp;M$110,決統データ!$A$3:$DE$365,$E41+19,FALSE)</f>
        <v>6320</v>
      </c>
      <c r="N41" s="275">
        <f t="shared" si="0"/>
        <v>12256</v>
      </c>
    </row>
    <row r="42" spans="1:14" ht="15.75" customHeight="1">
      <c r="A42" s="27" t="str">
        <f t="shared" si="1"/>
        <v>1754001</v>
      </c>
      <c r="B42" s="28" t="s">
        <v>238</v>
      </c>
      <c r="C42" s="29">
        <v>40</v>
      </c>
      <c r="D42" s="28" t="s">
        <v>782</v>
      </c>
      <c r="E42" s="24">
        <v>42</v>
      </c>
      <c r="F42" s="616" t="s">
        <v>99</v>
      </c>
      <c r="G42" s="616"/>
      <c r="H42" s="616"/>
      <c r="I42" s="616"/>
      <c r="J42" s="212" t="s">
        <v>601</v>
      </c>
      <c r="K42" s="42">
        <f>VLOOKUP($A42&amp;K$110,決統データ!$A$3:$DE$365,$E42+19,FALSE)</f>
        <v>538598</v>
      </c>
      <c r="L42" s="42">
        <f>VLOOKUP($A42&amp;L$110,決統データ!$A$3:$DE$365,$E42+19,FALSE)</f>
        <v>180788</v>
      </c>
      <c r="M42" s="42">
        <f>VLOOKUP($A42&amp;M$110,決統データ!$A$3:$DE$365,$E42+19,FALSE)</f>
        <v>19944</v>
      </c>
      <c r="N42" s="275">
        <f t="shared" si="0"/>
        <v>739330</v>
      </c>
    </row>
    <row r="43" spans="1:14" ht="15.75" customHeight="1">
      <c r="A43" s="27" t="str">
        <f t="shared" si="1"/>
        <v>1754001</v>
      </c>
      <c r="B43" s="28" t="s">
        <v>238</v>
      </c>
      <c r="C43" s="29">
        <v>40</v>
      </c>
      <c r="D43" s="28" t="s">
        <v>782</v>
      </c>
      <c r="E43" s="24">
        <v>43</v>
      </c>
      <c r="F43" s="616"/>
      <c r="G43" s="616"/>
      <c r="H43" s="616"/>
      <c r="I43" s="616"/>
      <c r="J43" s="212" t="s">
        <v>816</v>
      </c>
      <c r="K43" s="42">
        <f>VLOOKUP($A43&amp;K$110,決統データ!$A$3:$DE$365,$E43+19,FALSE)</f>
        <v>581073</v>
      </c>
      <c r="L43" s="42">
        <f>VLOOKUP($A43&amp;L$110,決統データ!$A$3:$DE$365,$E43+19,FALSE)</f>
        <v>190123</v>
      </c>
      <c r="M43" s="42">
        <f>VLOOKUP($A43&amp;M$110,決統データ!$A$3:$DE$365,$E43+19,FALSE)</f>
        <v>26966</v>
      </c>
      <c r="N43" s="275">
        <f t="shared" si="0"/>
        <v>798162</v>
      </c>
    </row>
    <row r="44" spans="1:14" ht="15.75" customHeight="1">
      <c r="A44" s="27" t="str">
        <f t="shared" si="1"/>
        <v>1754001</v>
      </c>
      <c r="B44" s="28" t="s">
        <v>238</v>
      </c>
      <c r="C44" s="29">
        <v>40</v>
      </c>
      <c r="D44" s="28" t="s">
        <v>782</v>
      </c>
      <c r="E44" s="24">
        <v>44</v>
      </c>
      <c r="F44" s="780" t="s">
        <v>971</v>
      </c>
      <c r="G44" s="781"/>
      <c r="H44" s="741" t="s">
        <v>970</v>
      </c>
      <c r="I44" s="742"/>
      <c r="J44" s="216" t="s">
        <v>98</v>
      </c>
      <c r="K44" s="42">
        <f>VLOOKUP($A44&amp;K$110,決統データ!$A$3:$DE$365,$E44+19,FALSE)</f>
        <v>0</v>
      </c>
      <c r="L44" s="42">
        <f>VLOOKUP($A44&amp;L$110,決統データ!$A$3:$DE$365,$E44+19,FALSE)</f>
        <v>0</v>
      </c>
      <c r="M44" s="42">
        <f>VLOOKUP($A44&amp;M$110,決統データ!$A$3:$DE$365,$E44+19,FALSE)</f>
        <v>0</v>
      </c>
      <c r="N44" s="275">
        <f t="shared" si="0"/>
        <v>0</v>
      </c>
    </row>
    <row r="45" spans="1:14" ht="15.75" customHeight="1">
      <c r="A45" s="27" t="str">
        <f t="shared" si="1"/>
        <v>1754001</v>
      </c>
      <c r="B45" s="28" t="s">
        <v>238</v>
      </c>
      <c r="C45" s="29">
        <v>40</v>
      </c>
      <c r="D45" s="28" t="s">
        <v>782</v>
      </c>
      <c r="E45" s="24">
        <v>45</v>
      </c>
      <c r="F45" s="782"/>
      <c r="G45" s="783"/>
      <c r="H45" s="743"/>
      <c r="I45" s="744"/>
      <c r="J45" s="217" t="s">
        <v>969</v>
      </c>
      <c r="K45" s="42">
        <f>VLOOKUP($A45&amp;K$110,決統データ!$A$3:$DE$365,$E45+19,FALSE)</f>
        <v>42475</v>
      </c>
      <c r="L45" s="42">
        <f>VLOOKUP($A45&amp;L$110,決統データ!$A$3:$DE$365,$E45+19,FALSE)</f>
        <v>3399</v>
      </c>
      <c r="M45" s="42">
        <f>VLOOKUP($A45&amp;M$110,決統データ!$A$3:$DE$365,$E45+19,FALSE)</f>
        <v>702</v>
      </c>
      <c r="N45" s="275">
        <f t="shared" si="0"/>
        <v>46576</v>
      </c>
    </row>
    <row r="46" spans="1:14" ht="15.75" customHeight="1">
      <c r="A46" s="27" t="str">
        <f t="shared" si="1"/>
        <v>1754001</v>
      </c>
      <c r="B46" s="28" t="s">
        <v>238</v>
      </c>
      <c r="C46" s="29">
        <v>40</v>
      </c>
      <c r="D46" s="28" t="s">
        <v>782</v>
      </c>
      <c r="E46" s="24">
        <v>46</v>
      </c>
      <c r="F46" s="782"/>
      <c r="G46" s="783"/>
      <c r="H46" s="776" t="s">
        <v>968</v>
      </c>
      <c r="I46" s="777"/>
      <c r="J46" s="453"/>
      <c r="K46" s="454"/>
      <c r="L46" s="454"/>
      <c r="M46" s="454"/>
      <c r="N46" s="455"/>
    </row>
    <row r="47" spans="1:14" ht="15.75" customHeight="1">
      <c r="A47" s="27" t="str">
        <f t="shared" si="1"/>
        <v>1754001</v>
      </c>
      <c r="B47" s="28" t="s">
        <v>238</v>
      </c>
      <c r="C47" s="29">
        <v>40</v>
      </c>
      <c r="D47" s="28" t="s">
        <v>782</v>
      </c>
      <c r="E47" s="24">
        <v>47</v>
      </c>
      <c r="F47" s="782"/>
      <c r="G47" s="783"/>
      <c r="H47" s="778"/>
      <c r="I47" s="779"/>
      <c r="J47" s="212" t="s">
        <v>966</v>
      </c>
      <c r="K47" s="42">
        <f>VLOOKUP($A47&amp;K$110,決統データ!$A$3:$DE$365,$E47+19,FALSE)</f>
        <v>0</v>
      </c>
      <c r="L47" s="42">
        <f>VLOOKUP($A47&amp;L$110,決統データ!$A$3:$DE$365,$E47+19,FALSE)</f>
        <v>5936</v>
      </c>
      <c r="M47" s="42">
        <f>VLOOKUP($A47&amp;M$110,決統データ!$A$3:$DE$365,$E47+19,FALSE)</f>
        <v>6320</v>
      </c>
      <c r="N47" s="275">
        <f t="shared" ref="N47:N79" si="2">SUM(K47:M47)</f>
        <v>12256</v>
      </c>
    </row>
    <row r="48" spans="1:14" ht="15.75" customHeight="1">
      <c r="A48" s="27" t="str">
        <f t="shared" si="1"/>
        <v>1754001</v>
      </c>
      <c r="B48" s="28" t="s">
        <v>238</v>
      </c>
      <c r="C48" s="29">
        <v>40</v>
      </c>
      <c r="D48" s="28" t="s">
        <v>782</v>
      </c>
      <c r="E48" s="24">
        <v>48</v>
      </c>
      <c r="F48" s="784"/>
      <c r="G48" s="785"/>
      <c r="H48" s="175" t="s">
        <v>97</v>
      </c>
      <c r="I48" s="176"/>
      <c r="J48" s="218"/>
      <c r="K48" s="42">
        <f>VLOOKUP($A48&amp;K$110,決統データ!$A$3:$DE$365,$E48+19,FALSE)</f>
        <v>42475</v>
      </c>
      <c r="L48" s="42">
        <f>VLOOKUP($A48&amp;L$110,決統データ!$A$3:$DE$365,$E48+19,FALSE)</f>
        <v>9335</v>
      </c>
      <c r="M48" s="42">
        <f>VLOOKUP($A48&amp;M$110,決統データ!$A$3:$DE$365,$E48+19,FALSE)</f>
        <v>7022</v>
      </c>
      <c r="N48" s="275">
        <f t="shared" si="2"/>
        <v>58832</v>
      </c>
    </row>
    <row r="49" spans="1:14" ht="15.75" customHeight="1">
      <c r="A49" s="27" t="str">
        <f t="shared" si="1"/>
        <v>1754001</v>
      </c>
      <c r="B49" s="28" t="s">
        <v>238</v>
      </c>
      <c r="C49" s="29">
        <v>40</v>
      </c>
      <c r="D49" s="28" t="s">
        <v>782</v>
      </c>
      <c r="E49" s="24">
        <v>49</v>
      </c>
      <c r="F49" s="617" t="s">
        <v>96</v>
      </c>
      <c r="G49" s="617"/>
      <c r="H49" s="617"/>
      <c r="I49" s="176" t="s">
        <v>962</v>
      </c>
      <c r="J49" s="218"/>
      <c r="K49" s="42">
        <f>VLOOKUP($A49&amp;K$110,決統データ!$A$3:$DE$365,$E49+19,FALSE)</f>
        <v>0</v>
      </c>
      <c r="L49" s="42">
        <f>VLOOKUP($A49&amp;L$110,決統データ!$A$3:$DE$365,$E49+19,FALSE)</f>
        <v>0</v>
      </c>
      <c r="M49" s="42">
        <f>VLOOKUP($A49&amp;M$110,決統データ!$A$3:$DE$365,$E49+19,FALSE)</f>
        <v>0</v>
      </c>
      <c r="N49" s="275">
        <f t="shared" si="2"/>
        <v>0</v>
      </c>
    </row>
    <row r="50" spans="1:14" ht="15.75" customHeight="1">
      <c r="A50" s="27" t="str">
        <f t="shared" si="1"/>
        <v>1754001</v>
      </c>
      <c r="B50" s="28" t="s">
        <v>238</v>
      </c>
      <c r="C50" s="29">
        <v>40</v>
      </c>
      <c r="D50" s="28" t="s">
        <v>782</v>
      </c>
      <c r="E50" s="24">
        <v>50</v>
      </c>
      <c r="F50" s="617"/>
      <c r="G50" s="617"/>
      <c r="H50" s="617"/>
      <c r="I50" s="176" t="s">
        <v>95</v>
      </c>
      <c r="J50" s="218"/>
      <c r="K50" s="42">
        <f>VLOOKUP($A50&amp;K$110,決統データ!$A$3:$DE$365,$E50+19,FALSE)</f>
        <v>0</v>
      </c>
      <c r="L50" s="42">
        <f>VLOOKUP($A50&amp;L$110,決統データ!$A$3:$DE$365,$E50+19,FALSE)</f>
        <v>0</v>
      </c>
      <c r="M50" s="42">
        <f>VLOOKUP($A50&amp;M$110,決統データ!$A$3:$DE$365,$E50+19,FALSE)</f>
        <v>0</v>
      </c>
      <c r="N50" s="275">
        <f t="shared" si="2"/>
        <v>0</v>
      </c>
    </row>
    <row r="51" spans="1:14" ht="15.75" customHeight="1">
      <c r="A51" s="27" t="str">
        <f t="shared" si="1"/>
        <v>1754001</v>
      </c>
      <c r="B51" s="28" t="s">
        <v>238</v>
      </c>
      <c r="C51" s="29">
        <v>40</v>
      </c>
      <c r="D51" s="28" t="s">
        <v>782</v>
      </c>
      <c r="E51" s="24">
        <v>51</v>
      </c>
      <c r="F51" s="617" t="s">
        <v>94</v>
      </c>
      <c r="G51" s="617"/>
      <c r="H51" s="617"/>
      <c r="I51" s="176" t="s">
        <v>962</v>
      </c>
      <c r="J51" s="218"/>
      <c r="K51" s="42">
        <f>VLOOKUP($A51&amp;K$110,決統データ!$A$3:$DE$365,$E51+19,FALSE)</f>
        <v>0</v>
      </c>
      <c r="L51" s="42">
        <f>VLOOKUP($A51&amp;L$110,決統データ!$A$3:$DE$365,$E51+19,FALSE)</f>
        <v>0</v>
      </c>
      <c r="M51" s="42">
        <f>VLOOKUP($A51&amp;M$110,決統データ!$A$3:$DE$365,$E51+19,FALSE)</f>
        <v>0</v>
      </c>
      <c r="N51" s="275">
        <f t="shared" si="2"/>
        <v>0</v>
      </c>
    </row>
    <row r="52" spans="1:14" ht="15.75" customHeight="1">
      <c r="A52" s="27" t="str">
        <f t="shared" si="1"/>
        <v>1754001</v>
      </c>
      <c r="B52" s="28" t="s">
        <v>238</v>
      </c>
      <c r="C52" s="29">
        <v>40</v>
      </c>
      <c r="D52" s="28" t="s">
        <v>782</v>
      </c>
      <c r="E52" s="24">
        <v>52</v>
      </c>
      <c r="F52" s="617"/>
      <c r="G52" s="617"/>
      <c r="H52" s="617"/>
      <c r="I52" s="176" t="s">
        <v>93</v>
      </c>
      <c r="J52" s="218"/>
      <c r="K52" s="42">
        <f>VLOOKUP($A52&amp;K$110,決統データ!$A$3:$DE$365,$E52+19,FALSE)</f>
        <v>0</v>
      </c>
      <c r="L52" s="42">
        <f>VLOOKUP($A52&amp;L$110,決統データ!$A$3:$DE$365,$E52+19,FALSE)</f>
        <v>0</v>
      </c>
      <c r="M52" s="42">
        <f>VLOOKUP($A52&amp;M$110,決統データ!$A$3:$DE$365,$E52+19,FALSE)</f>
        <v>0</v>
      </c>
      <c r="N52" s="275">
        <f t="shared" si="2"/>
        <v>0</v>
      </c>
    </row>
    <row r="53" spans="1:14" ht="15.75" customHeight="1">
      <c r="A53" s="27" t="str">
        <f t="shared" si="1"/>
        <v>1754001</v>
      </c>
      <c r="B53" s="28" t="s">
        <v>238</v>
      </c>
      <c r="C53" s="29">
        <v>40</v>
      </c>
      <c r="D53" s="28" t="s">
        <v>782</v>
      </c>
      <c r="E53" s="24">
        <v>53</v>
      </c>
      <c r="F53" s="175" t="s">
        <v>92</v>
      </c>
      <c r="G53" s="175"/>
      <c r="H53" s="175"/>
      <c r="I53" s="176"/>
      <c r="J53" s="218"/>
      <c r="K53" s="42">
        <f>VLOOKUP($A53&amp;K$110,決統データ!$A$3:$DE$365,$E53+19,FALSE)</f>
        <v>42475</v>
      </c>
      <c r="L53" s="42">
        <f>VLOOKUP($A53&amp;L$110,決統データ!$A$3:$DE$365,$E53+19,FALSE)</f>
        <v>9335</v>
      </c>
      <c r="M53" s="42">
        <f>VLOOKUP($A53&amp;M$110,決統データ!$A$3:$DE$365,$E53+19,FALSE)</f>
        <v>7022</v>
      </c>
      <c r="N53" s="275">
        <f t="shared" si="2"/>
        <v>58832</v>
      </c>
    </row>
    <row r="54" spans="1:14" ht="15.75" customHeight="1">
      <c r="A54" s="27" t="str">
        <f t="shared" si="1"/>
        <v>1754001</v>
      </c>
      <c r="B54" s="28" t="s">
        <v>238</v>
      </c>
      <c r="C54" s="29">
        <v>40</v>
      </c>
      <c r="D54" s="28" t="s">
        <v>782</v>
      </c>
      <c r="E54" s="24">
        <v>54</v>
      </c>
      <c r="F54" s="764" t="s">
        <v>91</v>
      </c>
      <c r="G54" s="765"/>
      <c r="H54" s="766"/>
      <c r="I54" s="597" t="s">
        <v>89</v>
      </c>
      <c r="J54" s="212" t="s">
        <v>601</v>
      </c>
      <c r="K54" s="42">
        <f>VLOOKUP($A54&amp;K$110,決統データ!$A$3:$DE$365,$E54+19,FALSE)</f>
        <v>0</v>
      </c>
      <c r="L54" s="42">
        <f>VLOOKUP($A54&amp;L$110,決統データ!$A$3:$DE$365,$E54+19,FALSE)</f>
        <v>0</v>
      </c>
      <c r="M54" s="42">
        <f>VLOOKUP($A54&amp;M$110,決統データ!$A$3:$DE$365,$E54+19,FALSE)</f>
        <v>0</v>
      </c>
      <c r="N54" s="275">
        <f t="shared" si="2"/>
        <v>0</v>
      </c>
    </row>
    <row r="55" spans="1:14" ht="15.75" customHeight="1">
      <c r="A55" s="27" t="str">
        <f t="shared" si="1"/>
        <v>1754001</v>
      </c>
      <c r="B55" s="28" t="s">
        <v>238</v>
      </c>
      <c r="C55" s="29">
        <v>40</v>
      </c>
      <c r="D55" s="28" t="s">
        <v>782</v>
      </c>
      <c r="E55" s="24">
        <v>55</v>
      </c>
      <c r="F55" s="767"/>
      <c r="G55" s="768"/>
      <c r="H55" s="769"/>
      <c r="I55" s="599"/>
      <c r="J55" s="212" t="s">
        <v>816</v>
      </c>
      <c r="K55" s="42">
        <f>VLOOKUP($A55&amp;K$110,決統データ!$A$3:$DE$365,$E55+19,FALSE)</f>
        <v>0</v>
      </c>
      <c r="L55" s="42">
        <f>VLOOKUP($A55&amp;L$110,決統データ!$A$3:$DE$365,$E55+19,FALSE)</f>
        <v>0</v>
      </c>
      <c r="M55" s="42">
        <f>VLOOKUP($A55&amp;M$110,決統データ!$A$3:$DE$365,$E55+19,FALSE)</f>
        <v>0</v>
      </c>
      <c r="N55" s="275">
        <f t="shared" si="2"/>
        <v>0</v>
      </c>
    </row>
    <row r="56" spans="1:14" ht="15.75" customHeight="1">
      <c r="A56" s="27" t="str">
        <f t="shared" si="1"/>
        <v>1754001</v>
      </c>
      <c r="B56" s="28" t="s">
        <v>238</v>
      </c>
      <c r="C56" s="29">
        <v>40</v>
      </c>
      <c r="D56" s="28" t="s">
        <v>782</v>
      </c>
      <c r="E56" s="24">
        <v>56</v>
      </c>
      <c r="F56" s="767"/>
      <c r="G56" s="768"/>
      <c r="H56" s="769"/>
      <c r="I56" s="597" t="s">
        <v>88</v>
      </c>
      <c r="J56" s="212" t="s">
        <v>601</v>
      </c>
      <c r="K56" s="42">
        <f>VLOOKUP($A56&amp;K$110,決統データ!$A$3:$DE$365,$E56+19,FALSE)</f>
        <v>0</v>
      </c>
      <c r="L56" s="42">
        <f>VLOOKUP($A56&amp;L$110,決統データ!$A$3:$DE$365,$E56+19,FALSE)</f>
        <v>0</v>
      </c>
      <c r="M56" s="42">
        <f>VLOOKUP($A56&amp;M$110,決統データ!$A$3:$DE$365,$E56+19,FALSE)</f>
        <v>0</v>
      </c>
      <c r="N56" s="275">
        <f t="shared" si="2"/>
        <v>0</v>
      </c>
    </row>
    <row r="57" spans="1:14" ht="15.75" customHeight="1">
      <c r="A57" s="27" t="str">
        <f t="shared" si="1"/>
        <v>1754001</v>
      </c>
      <c r="B57" s="28" t="s">
        <v>238</v>
      </c>
      <c r="C57" s="29">
        <v>40</v>
      </c>
      <c r="D57" s="28" t="s">
        <v>782</v>
      </c>
      <c r="E57" s="24">
        <v>57</v>
      </c>
      <c r="F57" s="770"/>
      <c r="G57" s="771"/>
      <c r="H57" s="772"/>
      <c r="I57" s="599"/>
      <c r="J57" s="212" t="s">
        <v>816</v>
      </c>
      <c r="K57" s="42">
        <f>VLOOKUP($A57&amp;K$110,決統データ!$A$3:$DE$365,$E57+19,FALSE)</f>
        <v>0</v>
      </c>
      <c r="L57" s="42">
        <f>VLOOKUP($A57&amp;L$110,決統データ!$A$3:$DE$365,$E57+19,FALSE)</f>
        <v>0</v>
      </c>
      <c r="M57" s="42">
        <f>VLOOKUP($A57&amp;M$110,決統データ!$A$3:$DE$365,$E57+19,FALSE)</f>
        <v>0</v>
      </c>
      <c r="N57" s="275">
        <f t="shared" si="2"/>
        <v>0</v>
      </c>
    </row>
    <row r="58" spans="1:14" ht="15.75" customHeight="1">
      <c r="A58" s="27" t="str">
        <f t="shared" si="1"/>
        <v>1754001</v>
      </c>
      <c r="B58" s="28" t="s">
        <v>238</v>
      </c>
      <c r="C58" s="29">
        <v>40</v>
      </c>
      <c r="D58" s="28" t="s">
        <v>782</v>
      </c>
      <c r="E58" s="24">
        <v>58</v>
      </c>
      <c r="F58" s="684" t="s">
        <v>90</v>
      </c>
      <c r="G58" s="684"/>
      <c r="H58" s="684"/>
      <c r="I58" s="616" t="s">
        <v>89</v>
      </c>
      <c r="J58" s="212" t="s">
        <v>601</v>
      </c>
      <c r="K58" s="42">
        <f>VLOOKUP($A58&amp;K$110,決統データ!$A$3:$DE$365,$E58+19,FALSE)</f>
        <v>0</v>
      </c>
      <c r="L58" s="42">
        <f>VLOOKUP($A58&amp;L$110,決統データ!$A$3:$DE$365,$E58+19,FALSE)</f>
        <v>0</v>
      </c>
      <c r="M58" s="42">
        <f>VLOOKUP($A58&amp;M$110,決統データ!$A$3:$DE$365,$E58+19,FALSE)</f>
        <v>0</v>
      </c>
      <c r="N58" s="275">
        <f t="shared" si="2"/>
        <v>0</v>
      </c>
    </row>
    <row r="59" spans="1:14" ht="15.75" customHeight="1">
      <c r="A59" s="27" t="str">
        <f t="shared" si="1"/>
        <v>1754001</v>
      </c>
      <c r="B59" s="28" t="s">
        <v>238</v>
      </c>
      <c r="C59" s="29">
        <v>40</v>
      </c>
      <c r="D59" s="28" t="s">
        <v>782</v>
      </c>
      <c r="E59" s="24">
        <v>59</v>
      </c>
      <c r="F59" s="684"/>
      <c r="G59" s="684"/>
      <c r="H59" s="684"/>
      <c r="I59" s="616"/>
      <c r="J59" s="212" t="s">
        <v>816</v>
      </c>
      <c r="K59" s="42">
        <f>VLOOKUP($A59&amp;K$110,決統データ!$A$3:$DE$365,$E59+19,FALSE)</f>
        <v>0</v>
      </c>
      <c r="L59" s="42">
        <f>VLOOKUP($A59&amp;L$110,決統データ!$A$3:$DE$365,$E59+19,FALSE)</f>
        <v>0</v>
      </c>
      <c r="M59" s="42">
        <f>VLOOKUP($A59&amp;M$110,決統データ!$A$3:$DE$365,$E59+19,FALSE)</f>
        <v>0</v>
      </c>
      <c r="N59" s="275">
        <f t="shared" si="2"/>
        <v>0</v>
      </c>
    </row>
    <row r="60" spans="1:14" ht="15.75" customHeight="1">
      <c r="A60" s="27" t="str">
        <f t="shared" si="1"/>
        <v>1754001</v>
      </c>
      <c r="B60" s="28" t="s">
        <v>238</v>
      </c>
      <c r="C60" s="29">
        <v>40</v>
      </c>
      <c r="D60" s="28" t="s">
        <v>782</v>
      </c>
      <c r="E60" s="24">
        <v>60</v>
      </c>
      <c r="F60" s="684"/>
      <c r="G60" s="684"/>
      <c r="H60" s="684"/>
      <c r="I60" s="616" t="s">
        <v>88</v>
      </c>
      <c r="J60" s="212" t="s">
        <v>601</v>
      </c>
      <c r="K60" s="42">
        <f>VLOOKUP($A60&amp;K$110,決統データ!$A$3:$DE$365,$E60+19,FALSE)</f>
        <v>0</v>
      </c>
      <c r="L60" s="42">
        <f>VLOOKUP($A60&amp;L$110,決統データ!$A$3:$DE$365,$E60+19,FALSE)</f>
        <v>0</v>
      </c>
      <c r="M60" s="42">
        <f>VLOOKUP($A60&amp;M$110,決統データ!$A$3:$DE$365,$E60+19,FALSE)</f>
        <v>0</v>
      </c>
      <c r="N60" s="275">
        <f t="shared" si="2"/>
        <v>0</v>
      </c>
    </row>
    <row r="61" spans="1:14" ht="15.75" customHeight="1">
      <c r="A61" s="27" t="str">
        <f t="shared" si="1"/>
        <v>1754001</v>
      </c>
      <c r="B61" s="28" t="s">
        <v>238</v>
      </c>
      <c r="C61" s="29">
        <v>40</v>
      </c>
      <c r="D61" s="28" t="s">
        <v>782</v>
      </c>
      <c r="E61" s="24">
        <v>61</v>
      </c>
      <c r="F61" s="684"/>
      <c r="G61" s="684"/>
      <c r="H61" s="684"/>
      <c r="I61" s="616"/>
      <c r="J61" s="212" t="s">
        <v>816</v>
      </c>
      <c r="K61" s="42">
        <f>VLOOKUP($A61&amp;K$110,決統データ!$A$3:$DE$365,$E61+19,FALSE)</f>
        <v>0</v>
      </c>
      <c r="L61" s="42">
        <f>VLOOKUP($A61&amp;L$110,決統データ!$A$3:$DE$365,$E61+19,FALSE)</f>
        <v>0</v>
      </c>
      <c r="M61" s="42">
        <f>VLOOKUP($A61&amp;M$110,決統データ!$A$3:$DE$365,$E61+19,FALSE)</f>
        <v>0</v>
      </c>
      <c r="N61" s="275">
        <f t="shared" si="2"/>
        <v>0</v>
      </c>
    </row>
    <row r="62" spans="1:14" ht="15.75" customHeight="1">
      <c r="A62" s="27" t="str">
        <f t="shared" si="1"/>
        <v>1754001</v>
      </c>
      <c r="B62" s="28" t="s">
        <v>238</v>
      </c>
      <c r="C62" s="29">
        <v>40</v>
      </c>
      <c r="D62" s="28" t="s">
        <v>782</v>
      </c>
      <c r="E62" s="24">
        <v>62</v>
      </c>
      <c r="F62" s="701" t="s">
        <v>87</v>
      </c>
      <c r="G62" s="702"/>
      <c r="H62" s="702"/>
      <c r="I62" s="702"/>
      <c r="J62" s="703"/>
      <c r="K62" s="42">
        <f>VLOOKUP($A62&amp;K$110,決統データ!$A$3:$DE$365,$E62+19,FALSE)</f>
        <v>0</v>
      </c>
      <c r="L62" s="42">
        <f>VLOOKUP($A62&amp;L$110,決統データ!$A$3:$DE$365,$E62+19,FALSE)</f>
        <v>0</v>
      </c>
      <c r="M62" s="42">
        <f>VLOOKUP($A62&amp;M$110,決統データ!$A$3:$DE$365,$E62+19,FALSE)</f>
        <v>0</v>
      </c>
      <c r="N62" s="275">
        <f t="shared" si="2"/>
        <v>0</v>
      </c>
    </row>
    <row r="63" spans="1:14" ht="15.75" customHeight="1">
      <c r="A63" s="27" t="str">
        <f t="shared" ref="A63" si="3">+B63&amp;C63&amp;D63</f>
        <v>1754001</v>
      </c>
      <c r="B63" s="28" t="s">
        <v>238</v>
      </c>
      <c r="C63" s="29">
        <v>40</v>
      </c>
      <c r="D63" s="28" t="s">
        <v>383</v>
      </c>
      <c r="E63" s="467">
        <v>63</v>
      </c>
      <c r="F63" s="468" t="s">
        <v>1583</v>
      </c>
      <c r="G63" s="213"/>
      <c r="H63" s="213"/>
      <c r="I63" s="213"/>
      <c r="J63" s="469"/>
      <c r="K63" s="42">
        <f>VLOOKUP($A63&amp;K$110,決統データ!$A$3:$DE$365,$E63+19,FALSE)</f>
        <v>0</v>
      </c>
      <c r="L63" s="42">
        <f>VLOOKUP($A63&amp;L$110,決統データ!$A$3:$DE$365,$E63+19,FALSE)</f>
        <v>0</v>
      </c>
      <c r="M63" s="42">
        <f>VLOOKUP($A63&amp;M$110,決統データ!$A$3:$DE$365,$E63+19,FALSE)</f>
        <v>0</v>
      </c>
      <c r="N63" s="275">
        <f t="shared" ref="N63" si="4">SUM(K63:M63)</f>
        <v>0</v>
      </c>
    </row>
    <row r="64" spans="1:14" ht="15.75" customHeight="1">
      <c r="A64" s="27" t="str">
        <f t="shared" si="1"/>
        <v>1754002</v>
      </c>
      <c r="B64" s="28" t="s">
        <v>238</v>
      </c>
      <c r="C64" s="29">
        <v>40</v>
      </c>
      <c r="D64" s="28" t="s">
        <v>788</v>
      </c>
      <c r="E64" s="24">
        <v>1</v>
      </c>
      <c r="F64" s="757" t="s">
        <v>376</v>
      </c>
      <c r="G64" s="758"/>
      <c r="H64" s="685" t="s">
        <v>373</v>
      </c>
      <c r="I64" s="687"/>
      <c r="J64" s="219" t="s">
        <v>601</v>
      </c>
      <c r="K64" s="42">
        <f>VLOOKUP($A64&amp;K$110,決統データ!$A$3:$DE$365,$E64+19,FALSE)</f>
        <v>0</v>
      </c>
      <c r="L64" s="42">
        <f>VLOOKUP($A64&amp;L$110,決統データ!$A$3:$DE$365,$E64+19,FALSE)</f>
        <v>0</v>
      </c>
      <c r="M64" s="42">
        <f>VLOOKUP($A64&amp;M$110,決統データ!$A$3:$DE$365,$E64+19,FALSE)</f>
        <v>0</v>
      </c>
      <c r="N64" s="275">
        <f t="shared" si="2"/>
        <v>0</v>
      </c>
    </row>
    <row r="65" spans="1:14" ht="15.75" customHeight="1">
      <c r="A65" s="27" t="str">
        <f t="shared" si="1"/>
        <v>1754002</v>
      </c>
      <c r="B65" s="28" t="s">
        <v>238</v>
      </c>
      <c r="C65" s="29">
        <v>40</v>
      </c>
      <c r="D65" s="28" t="s">
        <v>788</v>
      </c>
      <c r="E65" s="24">
        <v>2</v>
      </c>
      <c r="F65" s="759"/>
      <c r="G65" s="760"/>
      <c r="H65" s="688"/>
      <c r="I65" s="690"/>
      <c r="J65" s="212" t="s">
        <v>816</v>
      </c>
      <c r="K65" s="42">
        <f>VLOOKUP($A65&amp;K$110,決統データ!$A$3:$DE$365,$E65+19,FALSE)</f>
        <v>0</v>
      </c>
      <c r="L65" s="42">
        <f>VLOOKUP($A65&amp;L$110,決統データ!$A$3:$DE$365,$E65+19,FALSE)</f>
        <v>0</v>
      </c>
      <c r="M65" s="42">
        <f>VLOOKUP($A65&amp;M$110,決統データ!$A$3:$DE$365,$E65+19,FALSE)</f>
        <v>0</v>
      </c>
      <c r="N65" s="275">
        <f t="shared" si="2"/>
        <v>0</v>
      </c>
    </row>
    <row r="66" spans="1:14" ht="15.75" customHeight="1">
      <c r="A66" s="27" t="str">
        <f t="shared" si="1"/>
        <v>1754002</v>
      </c>
      <c r="B66" s="28" t="s">
        <v>238</v>
      </c>
      <c r="C66" s="29">
        <v>40</v>
      </c>
      <c r="D66" s="28" t="s">
        <v>788</v>
      </c>
      <c r="E66" s="24">
        <v>3</v>
      </c>
      <c r="F66" s="759"/>
      <c r="G66" s="760"/>
      <c r="H66" s="746" t="s">
        <v>374</v>
      </c>
      <c r="I66" s="747"/>
      <c r="J66" s="212" t="s">
        <v>601</v>
      </c>
      <c r="K66" s="42">
        <f>VLOOKUP($A66&amp;K$110,決統データ!$A$3:$DE$365,$E66+19,FALSE)</f>
        <v>0</v>
      </c>
      <c r="L66" s="42">
        <f>VLOOKUP($A66&amp;L$110,決統データ!$A$3:$DE$365,$E66+19,FALSE)</f>
        <v>0</v>
      </c>
      <c r="M66" s="42">
        <f>VLOOKUP($A66&amp;M$110,決統データ!$A$3:$DE$365,$E66+19,FALSE)</f>
        <v>0</v>
      </c>
      <c r="N66" s="275">
        <f t="shared" si="2"/>
        <v>0</v>
      </c>
    </row>
    <row r="67" spans="1:14" ht="15.75" customHeight="1">
      <c r="A67" s="27" t="str">
        <f t="shared" si="1"/>
        <v>1754002</v>
      </c>
      <c r="B67" s="28" t="s">
        <v>238</v>
      </c>
      <c r="C67" s="29">
        <v>40</v>
      </c>
      <c r="D67" s="28" t="s">
        <v>788</v>
      </c>
      <c r="E67" s="24">
        <v>4</v>
      </c>
      <c r="F67" s="759"/>
      <c r="G67" s="760"/>
      <c r="H67" s="688"/>
      <c r="I67" s="690"/>
      <c r="J67" s="212" t="s">
        <v>816</v>
      </c>
      <c r="K67" s="42">
        <f>VLOOKUP($A67&amp;K$110,決統データ!$A$3:$DE$365,$E67+19,FALSE)</f>
        <v>0</v>
      </c>
      <c r="L67" s="42">
        <f>VLOOKUP($A67&amp;L$110,決統データ!$A$3:$DE$365,$E67+19,FALSE)</f>
        <v>0</v>
      </c>
      <c r="M67" s="42">
        <f>VLOOKUP($A67&amp;M$110,決統データ!$A$3:$DE$365,$E67+19,FALSE)</f>
        <v>0</v>
      </c>
      <c r="N67" s="275">
        <f t="shared" si="2"/>
        <v>0</v>
      </c>
    </row>
    <row r="68" spans="1:14" ht="15.75" customHeight="1">
      <c r="A68" s="27" t="str">
        <f t="shared" si="1"/>
        <v>1754002</v>
      </c>
      <c r="B68" s="28" t="s">
        <v>238</v>
      </c>
      <c r="C68" s="29">
        <v>40</v>
      </c>
      <c r="D68" s="28" t="s">
        <v>788</v>
      </c>
      <c r="E68" s="24">
        <v>5</v>
      </c>
      <c r="F68" s="759"/>
      <c r="G68" s="760"/>
      <c r="H68" s="763" t="s">
        <v>375</v>
      </c>
      <c r="I68" s="756"/>
      <c r="J68" s="212" t="s">
        <v>601</v>
      </c>
      <c r="K68" s="42">
        <f>VLOOKUP($A68&amp;K$110,決統データ!$A$3:$DE$365,$E68+19,FALSE)</f>
        <v>0</v>
      </c>
      <c r="L68" s="42">
        <f>VLOOKUP($A68&amp;L$110,決統データ!$A$3:$DE$365,$E68+19,FALSE)</f>
        <v>0</v>
      </c>
      <c r="M68" s="42">
        <f>VLOOKUP($A68&amp;M$110,決統データ!$A$3:$DE$365,$E68+19,FALSE)</f>
        <v>0</v>
      </c>
      <c r="N68" s="275">
        <f t="shared" si="2"/>
        <v>0</v>
      </c>
    </row>
    <row r="69" spans="1:14" ht="15.75" customHeight="1">
      <c r="A69" s="27" t="str">
        <f t="shared" si="1"/>
        <v>1754002</v>
      </c>
      <c r="B69" s="28" t="s">
        <v>238</v>
      </c>
      <c r="C69" s="29">
        <v>40</v>
      </c>
      <c r="D69" s="28" t="s">
        <v>788</v>
      </c>
      <c r="E69" s="24">
        <v>6</v>
      </c>
      <c r="F69" s="759"/>
      <c r="G69" s="760"/>
      <c r="H69" s="763"/>
      <c r="I69" s="756"/>
      <c r="J69" s="212" t="s">
        <v>816</v>
      </c>
      <c r="K69" s="42">
        <f>VLOOKUP($A69&amp;K$110,決統データ!$A$3:$DE$365,$E69+19,FALSE)</f>
        <v>0</v>
      </c>
      <c r="L69" s="42">
        <f>VLOOKUP($A69&amp;L$110,決統データ!$A$3:$DE$365,$E69+19,FALSE)</f>
        <v>0</v>
      </c>
      <c r="M69" s="42">
        <f>VLOOKUP($A69&amp;M$110,決統データ!$A$3:$DE$365,$E69+19,FALSE)</f>
        <v>0</v>
      </c>
      <c r="N69" s="275">
        <f t="shared" si="2"/>
        <v>0</v>
      </c>
    </row>
    <row r="70" spans="1:14" ht="15.75" customHeight="1">
      <c r="A70" s="27" t="str">
        <f t="shared" si="1"/>
        <v>1754002</v>
      </c>
      <c r="B70" s="28" t="s">
        <v>238</v>
      </c>
      <c r="C70" s="29">
        <v>40</v>
      </c>
      <c r="D70" s="28" t="s">
        <v>788</v>
      </c>
      <c r="E70" s="24">
        <v>7</v>
      </c>
      <c r="F70" s="759"/>
      <c r="G70" s="760"/>
      <c r="H70" s="740" t="s">
        <v>85</v>
      </c>
      <c r="I70" s="684"/>
      <c r="J70" s="212" t="s">
        <v>601</v>
      </c>
      <c r="K70" s="42">
        <f>VLOOKUP($A70&amp;K$110,決統データ!$A$3:$DE$365,$E70+19,FALSE)</f>
        <v>0</v>
      </c>
      <c r="L70" s="42">
        <f>VLOOKUP($A70&amp;L$110,決統データ!$A$3:$DE$365,$E70+19,FALSE)</f>
        <v>0</v>
      </c>
      <c r="M70" s="42">
        <f>VLOOKUP($A70&amp;M$110,決統データ!$A$3:$DE$365,$E70+19,FALSE)</f>
        <v>0</v>
      </c>
      <c r="N70" s="275">
        <f t="shared" si="2"/>
        <v>0</v>
      </c>
    </row>
    <row r="71" spans="1:14" ht="15.75" customHeight="1">
      <c r="A71" s="27" t="str">
        <f t="shared" si="1"/>
        <v>1754002</v>
      </c>
      <c r="B71" s="28" t="s">
        <v>238</v>
      </c>
      <c r="C71" s="29">
        <v>40</v>
      </c>
      <c r="D71" s="28" t="s">
        <v>788</v>
      </c>
      <c r="E71" s="24">
        <v>8</v>
      </c>
      <c r="F71" s="759"/>
      <c r="G71" s="760"/>
      <c r="H71" s="740"/>
      <c r="I71" s="684"/>
      <c r="J71" s="212" t="s">
        <v>816</v>
      </c>
      <c r="K71" s="42">
        <f>VLOOKUP($A71&amp;K$110,決統データ!$A$3:$DE$365,$E71+19,FALSE)</f>
        <v>0</v>
      </c>
      <c r="L71" s="42">
        <f>VLOOKUP($A71&amp;L$110,決統データ!$A$3:$DE$365,$E71+19,FALSE)</f>
        <v>0</v>
      </c>
      <c r="M71" s="42">
        <f>VLOOKUP($A71&amp;M$110,決統データ!$A$3:$DE$365,$E71+19,FALSE)</f>
        <v>0</v>
      </c>
      <c r="N71" s="275">
        <f t="shared" si="2"/>
        <v>0</v>
      </c>
    </row>
    <row r="72" spans="1:14" ht="15.75" customHeight="1">
      <c r="A72" s="27" t="str">
        <f t="shared" si="1"/>
        <v>1754002</v>
      </c>
      <c r="B72" s="28" t="s">
        <v>238</v>
      </c>
      <c r="C72" s="29">
        <v>40</v>
      </c>
      <c r="D72" s="28" t="s">
        <v>788</v>
      </c>
      <c r="E72" s="24">
        <v>9</v>
      </c>
      <c r="F72" s="759"/>
      <c r="G72" s="760"/>
      <c r="H72" s="740" t="s">
        <v>84</v>
      </c>
      <c r="I72" s="684"/>
      <c r="J72" s="212" t="s">
        <v>601</v>
      </c>
      <c r="K72" s="42">
        <f>VLOOKUP($A72&amp;K$110,決統データ!$A$3:$DE$365,$E72+19,FALSE)</f>
        <v>0</v>
      </c>
      <c r="L72" s="42">
        <f>VLOOKUP($A72&amp;L$110,決統データ!$A$3:$DE$365,$E72+19,FALSE)</f>
        <v>0</v>
      </c>
      <c r="M72" s="42">
        <f>VLOOKUP($A72&amp;M$110,決統データ!$A$3:$DE$365,$E72+19,FALSE)</f>
        <v>0</v>
      </c>
      <c r="N72" s="275">
        <f t="shared" si="2"/>
        <v>0</v>
      </c>
    </row>
    <row r="73" spans="1:14" ht="15.75" customHeight="1">
      <c r="A73" s="27" t="str">
        <f t="shared" si="1"/>
        <v>1754002</v>
      </c>
      <c r="B73" s="28" t="s">
        <v>238</v>
      </c>
      <c r="C73" s="29">
        <v>40</v>
      </c>
      <c r="D73" s="28" t="s">
        <v>788</v>
      </c>
      <c r="E73" s="24">
        <v>10</v>
      </c>
      <c r="F73" s="759"/>
      <c r="G73" s="760"/>
      <c r="H73" s="740"/>
      <c r="I73" s="684"/>
      <c r="J73" s="212" t="s">
        <v>816</v>
      </c>
      <c r="K73" s="42">
        <f>VLOOKUP($A73&amp;K$110,決統データ!$A$3:$DE$365,$E73+19,FALSE)</f>
        <v>0</v>
      </c>
      <c r="L73" s="42">
        <f>VLOOKUP($A73&amp;L$110,決統データ!$A$3:$DE$365,$E73+19,FALSE)</f>
        <v>0</v>
      </c>
      <c r="M73" s="42">
        <f>VLOOKUP($A73&amp;M$110,決統データ!$A$3:$DE$365,$E73+19,FALSE)</f>
        <v>0</v>
      </c>
      <c r="N73" s="275">
        <f t="shared" si="2"/>
        <v>0</v>
      </c>
    </row>
    <row r="74" spans="1:14" ht="15.75" customHeight="1">
      <c r="A74" s="27" t="str">
        <f t="shared" si="1"/>
        <v>1754002</v>
      </c>
      <c r="B74" s="28" t="s">
        <v>238</v>
      </c>
      <c r="C74" s="29">
        <v>40</v>
      </c>
      <c r="D74" s="28" t="s">
        <v>788</v>
      </c>
      <c r="E74" s="24">
        <v>11</v>
      </c>
      <c r="F74" s="759"/>
      <c r="G74" s="760"/>
      <c r="H74" s="736" t="s">
        <v>83</v>
      </c>
      <c r="I74" s="628"/>
      <c r="J74" s="212" t="s">
        <v>601</v>
      </c>
      <c r="K74" s="42">
        <f>VLOOKUP($A74&amp;K$110,決統データ!$A$3:$DE$365,$E74+19,FALSE)</f>
        <v>57743</v>
      </c>
      <c r="L74" s="42">
        <f>VLOOKUP($A74&amp;L$110,決統データ!$A$3:$DE$365,$E74+19,FALSE)</f>
        <v>20275</v>
      </c>
      <c r="M74" s="42">
        <f>VLOOKUP($A74&amp;M$110,決統データ!$A$3:$DE$365,$E74+19,FALSE)</f>
        <v>0</v>
      </c>
      <c r="N74" s="275">
        <f t="shared" si="2"/>
        <v>78018</v>
      </c>
    </row>
    <row r="75" spans="1:14" ht="15.75" customHeight="1">
      <c r="A75" s="27" t="str">
        <f t="shared" si="1"/>
        <v>1754002</v>
      </c>
      <c r="B75" s="28" t="s">
        <v>238</v>
      </c>
      <c r="C75" s="29">
        <v>40</v>
      </c>
      <c r="D75" s="28" t="s">
        <v>788</v>
      </c>
      <c r="E75" s="24">
        <v>12</v>
      </c>
      <c r="F75" s="759"/>
      <c r="G75" s="760"/>
      <c r="H75" s="736"/>
      <c r="I75" s="628"/>
      <c r="J75" s="212" t="s">
        <v>816</v>
      </c>
      <c r="K75" s="42">
        <f>VLOOKUP($A75&amp;K$110,決統データ!$A$3:$DE$365,$E75+19,FALSE)</f>
        <v>57743</v>
      </c>
      <c r="L75" s="42">
        <f>VLOOKUP($A75&amp;L$110,決統データ!$A$3:$DE$365,$E75+19,FALSE)</f>
        <v>20275</v>
      </c>
      <c r="M75" s="42">
        <f>VLOOKUP($A75&amp;M$110,決統データ!$A$3:$DE$365,$E75+19,FALSE)</f>
        <v>0</v>
      </c>
      <c r="N75" s="275">
        <f t="shared" si="2"/>
        <v>78018</v>
      </c>
    </row>
    <row r="76" spans="1:14" ht="15.75" customHeight="1">
      <c r="A76" s="27" t="str">
        <f>+B76&amp;C76&amp;D76</f>
        <v>1754002</v>
      </c>
      <c r="B76" s="28" t="s">
        <v>238</v>
      </c>
      <c r="C76" s="29">
        <v>40</v>
      </c>
      <c r="D76" s="28" t="s">
        <v>143</v>
      </c>
      <c r="E76" s="381">
        <v>13</v>
      </c>
      <c r="F76" s="759"/>
      <c r="G76" s="760"/>
      <c r="H76" s="736" t="s">
        <v>1350</v>
      </c>
      <c r="I76" s="628"/>
      <c r="J76" s="212" t="s">
        <v>601</v>
      </c>
      <c r="K76" s="42">
        <f>VLOOKUP($A76&amp;K$110,決統データ!$A$3:$DE$365,$E76+19,FALSE)</f>
        <v>0</v>
      </c>
      <c r="L76" s="42">
        <f>VLOOKUP($A76&amp;L$110,決統データ!$A$3:$DE$365,$E76+19,FALSE)</f>
        <v>0</v>
      </c>
      <c r="M76" s="42">
        <f>VLOOKUP($A76&amp;M$110,決統データ!$A$3:$DE$365,$E76+19,FALSE)</f>
        <v>0</v>
      </c>
      <c r="N76" s="275">
        <f t="shared" si="2"/>
        <v>0</v>
      </c>
    </row>
    <row r="77" spans="1:14" ht="15.75" customHeight="1">
      <c r="A77" s="27" t="str">
        <f>+B77&amp;C77&amp;D77</f>
        <v>1754002</v>
      </c>
      <c r="B77" s="28" t="s">
        <v>238</v>
      </c>
      <c r="C77" s="29">
        <v>40</v>
      </c>
      <c r="D77" s="28" t="s">
        <v>143</v>
      </c>
      <c r="E77" s="381">
        <v>14</v>
      </c>
      <c r="F77" s="759"/>
      <c r="G77" s="760"/>
      <c r="H77" s="736"/>
      <c r="I77" s="628"/>
      <c r="J77" s="212" t="s">
        <v>816</v>
      </c>
      <c r="K77" s="42">
        <f>VLOOKUP($A77&amp;K$110,決統データ!$A$3:$DE$365,$E77+19,FALSE)</f>
        <v>0</v>
      </c>
      <c r="L77" s="42">
        <f>VLOOKUP($A77&amp;L$110,決統データ!$A$3:$DE$365,$E77+19,FALSE)</f>
        <v>0</v>
      </c>
      <c r="M77" s="42">
        <f>VLOOKUP($A77&amp;M$110,決統データ!$A$3:$DE$365,$E77+19,FALSE)</f>
        <v>0</v>
      </c>
      <c r="N77" s="275">
        <f t="shared" si="2"/>
        <v>0</v>
      </c>
    </row>
    <row r="78" spans="1:14" ht="15.75" customHeight="1">
      <c r="A78" s="27" t="str">
        <f t="shared" si="1"/>
        <v>1754002</v>
      </c>
      <c r="B78" s="28" t="s">
        <v>238</v>
      </c>
      <c r="C78" s="29">
        <v>40</v>
      </c>
      <c r="D78" s="28" t="s">
        <v>788</v>
      </c>
      <c r="E78" s="24">
        <v>15</v>
      </c>
      <c r="F78" s="759"/>
      <c r="G78" s="760"/>
      <c r="H78" s="740" t="s">
        <v>82</v>
      </c>
      <c r="I78" s="684"/>
      <c r="J78" s="212" t="s">
        <v>601</v>
      </c>
      <c r="K78" s="42">
        <f>VLOOKUP($A78&amp;K$110,決統データ!$A$3:$DE$365,$E78+19,FALSE)</f>
        <v>0</v>
      </c>
      <c r="L78" s="42">
        <f>VLOOKUP($A78&amp;L$110,決統データ!$A$3:$DE$365,$E78+19,FALSE)</f>
        <v>0</v>
      </c>
      <c r="M78" s="42">
        <f>VLOOKUP($A78&amp;M$110,決統データ!$A$3:$DE$365,$E78+19,FALSE)</f>
        <v>0</v>
      </c>
      <c r="N78" s="275">
        <f t="shared" si="2"/>
        <v>0</v>
      </c>
    </row>
    <row r="79" spans="1:14" ht="15.75" customHeight="1">
      <c r="A79" s="27" t="str">
        <f t="shared" si="1"/>
        <v>1754002</v>
      </c>
      <c r="B79" s="28" t="s">
        <v>238</v>
      </c>
      <c r="C79" s="29">
        <v>40</v>
      </c>
      <c r="D79" s="28" t="s">
        <v>788</v>
      </c>
      <c r="E79" s="24">
        <v>16</v>
      </c>
      <c r="F79" s="759"/>
      <c r="G79" s="760"/>
      <c r="H79" s="740"/>
      <c r="I79" s="684"/>
      <c r="J79" s="212" t="s">
        <v>816</v>
      </c>
      <c r="K79" s="42">
        <f>VLOOKUP($A79&amp;K$110,決統データ!$A$3:$DE$365,$E79+19,FALSE)</f>
        <v>0</v>
      </c>
      <c r="L79" s="42">
        <f>VLOOKUP($A79&amp;L$110,決統データ!$A$3:$DE$365,$E79+19,FALSE)</f>
        <v>0</v>
      </c>
      <c r="M79" s="42">
        <f>VLOOKUP($A79&amp;M$110,決統データ!$A$3:$DE$365,$E79+19,FALSE)</f>
        <v>0</v>
      </c>
      <c r="N79" s="275">
        <f t="shared" si="2"/>
        <v>0</v>
      </c>
    </row>
    <row r="80" spans="1:14" ht="15.75" customHeight="1">
      <c r="A80" s="27" t="str">
        <f t="shared" si="1"/>
        <v>1754002</v>
      </c>
      <c r="B80" s="28" t="s">
        <v>238</v>
      </c>
      <c r="C80" s="29">
        <v>40</v>
      </c>
      <c r="D80" s="28" t="s">
        <v>788</v>
      </c>
      <c r="E80" s="24">
        <v>17</v>
      </c>
      <c r="F80" s="759"/>
      <c r="G80" s="760"/>
      <c r="H80" s="745" t="s">
        <v>81</v>
      </c>
      <c r="I80" s="611"/>
      <c r="J80" s="212" t="s">
        <v>601</v>
      </c>
      <c r="K80" s="42">
        <f>VLOOKUP($A80&amp;K$110,決統データ!$A$3:$DE$365,$E80+19,FALSE)</f>
        <v>266393</v>
      </c>
      <c r="L80" s="42">
        <f>VLOOKUP($A80&amp;L$110,決統データ!$A$3:$DE$365,$E80+19,FALSE)</f>
        <v>0</v>
      </c>
      <c r="M80" s="42">
        <f>VLOOKUP($A80&amp;M$110,決統データ!$A$3:$DE$365,$E80+19,FALSE)</f>
        <v>0</v>
      </c>
      <c r="N80" s="275">
        <f t="shared" ref="N80:N105" si="5">SUM(K80:M80)</f>
        <v>266393</v>
      </c>
    </row>
    <row r="81" spans="1:14" ht="15.75" customHeight="1">
      <c r="A81" s="27" t="str">
        <f t="shared" si="1"/>
        <v>1754002</v>
      </c>
      <c r="B81" s="28" t="s">
        <v>238</v>
      </c>
      <c r="C81" s="29">
        <v>40</v>
      </c>
      <c r="D81" s="28" t="s">
        <v>788</v>
      </c>
      <c r="E81" s="24">
        <v>18</v>
      </c>
      <c r="F81" s="759"/>
      <c r="G81" s="760"/>
      <c r="H81" s="745"/>
      <c r="I81" s="611"/>
      <c r="J81" s="212" t="s">
        <v>816</v>
      </c>
      <c r="K81" s="42">
        <f>VLOOKUP($A81&amp;K$110,決統データ!$A$3:$DE$365,$E81+19,FALSE)</f>
        <v>266393</v>
      </c>
      <c r="L81" s="42">
        <f>VLOOKUP($A81&amp;L$110,決統データ!$A$3:$DE$365,$E81+19,FALSE)</f>
        <v>0</v>
      </c>
      <c r="M81" s="42">
        <f>VLOOKUP($A81&amp;M$110,決統データ!$A$3:$DE$365,$E81+19,FALSE)</f>
        <v>0</v>
      </c>
      <c r="N81" s="275">
        <f t="shared" si="5"/>
        <v>266393</v>
      </c>
    </row>
    <row r="82" spans="1:14" ht="15.75" customHeight="1">
      <c r="A82" s="27" t="str">
        <f t="shared" ref="A82:A89" si="6">+B82&amp;C82&amp;D82</f>
        <v>1754002</v>
      </c>
      <c r="B82" s="28" t="s">
        <v>1465</v>
      </c>
      <c r="C82" s="29">
        <v>40</v>
      </c>
      <c r="D82" s="28" t="s">
        <v>566</v>
      </c>
      <c r="E82" s="429">
        <v>19</v>
      </c>
      <c r="F82" s="759"/>
      <c r="G82" s="760"/>
      <c r="H82" s="684" t="s">
        <v>378</v>
      </c>
      <c r="I82" s="684"/>
      <c r="J82" s="212" t="s">
        <v>601</v>
      </c>
      <c r="K82" s="42">
        <f>VLOOKUP($A82&amp;K$110,決統データ!$A$3:$DE$365,$E82+19,FALSE)</f>
        <v>0</v>
      </c>
      <c r="L82" s="42">
        <f>VLOOKUP($A82&amp;L$110,決統データ!$A$3:$DE$365,$E82+19,FALSE)</f>
        <v>0</v>
      </c>
      <c r="M82" s="42">
        <f>VLOOKUP($A82&amp;M$110,決統データ!$A$3:$DE$365,$E82+19,FALSE)</f>
        <v>0</v>
      </c>
      <c r="N82" s="275">
        <f t="shared" si="5"/>
        <v>0</v>
      </c>
    </row>
    <row r="83" spans="1:14" ht="15.75" customHeight="1">
      <c r="A83" s="27" t="str">
        <f t="shared" si="6"/>
        <v>1754002</v>
      </c>
      <c r="B83" s="28" t="s">
        <v>1465</v>
      </c>
      <c r="C83" s="29">
        <v>40</v>
      </c>
      <c r="D83" s="28" t="s">
        <v>566</v>
      </c>
      <c r="E83" s="429">
        <v>20</v>
      </c>
      <c r="F83" s="759"/>
      <c r="G83" s="760"/>
      <c r="H83" s="684"/>
      <c r="I83" s="684"/>
      <c r="J83" s="212" t="s">
        <v>816</v>
      </c>
      <c r="K83" s="42">
        <f>VLOOKUP($A83&amp;K$110,決統データ!$A$3:$DE$365,$E83+19,FALSE)</f>
        <v>0</v>
      </c>
      <c r="L83" s="42">
        <f>VLOOKUP($A83&amp;L$110,決統データ!$A$3:$DE$365,$E83+19,FALSE)</f>
        <v>0</v>
      </c>
      <c r="M83" s="42">
        <f>VLOOKUP($A83&amp;M$110,決統データ!$A$3:$DE$365,$E83+19,FALSE)</f>
        <v>0</v>
      </c>
      <c r="N83" s="275">
        <f t="shared" si="5"/>
        <v>0</v>
      </c>
    </row>
    <row r="84" spans="1:14" ht="15.75" customHeight="1">
      <c r="A84" s="27" t="str">
        <f t="shared" si="6"/>
        <v>1754002</v>
      </c>
      <c r="B84" s="28" t="s">
        <v>1465</v>
      </c>
      <c r="C84" s="29">
        <v>40</v>
      </c>
      <c r="D84" s="28" t="s">
        <v>566</v>
      </c>
      <c r="E84" s="429">
        <v>21</v>
      </c>
      <c r="F84" s="759"/>
      <c r="G84" s="760"/>
      <c r="H84" s="741" t="s">
        <v>1578</v>
      </c>
      <c r="I84" s="742"/>
      <c r="J84" s="212" t="s">
        <v>601</v>
      </c>
      <c r="K84" s="42">
        <f>VLOOKUP($A84&amp;K$110,決統データ!$A$3:$DE$365,$E84+19,FALSE)</f>
        <v>0</v>
      </c>
      <c r="L84" s="42">
        <f>VLOOKUP($A84&amp;L$110,決統データ!$A$3:$DE$365,$E84+19,FALSE)</f>
        <v>0</v>
      </c>
      <c r="M84" s="42">
        <f>VLOOKUP($A84&amp;M$110,決統データ!$A$3:$DE$365,$E84+19,FALSE)</f>
        <v>0</v>
      </c>
      <c r="N84" s="275">
        <f t="shared" si="5"/>
        <v>0</v>
      </c>
    </row>
    <row r="85" spans="1:14" ht="15.75" customHeight="1">
      <c r="A85" s="27" t="str">
        <f t="shared" si="6"/>
        <v>1754002</v>
      </c>
      <c r="B85" s="28" t="s">
        <v>1465</v>
      </c>
      <c r="C85" s="29">
        <v>40</v>
      </c>
      <c r="D85" s="28" t="s">
        <v>566</v>
      </c>
      <c r="E85" s="429">
        <v>22</v>
      </c>
      <c r="F85" s="759"/>
      <c r="G85" s="760"/>
      <c r="H85" s="743"/>
      <c r="I85" s="744"/>
      <c r="J85" s="212" t="s">
        <v>816</v>
      </c>
      <c r="K85" s="42">
        <f>VLOOKUP($A85&amp;K$110,決統データ!$A$3:$DE$365,$E85+19,FALSE)</f>
        <v>0</v>
      </c>
      <c r="L85" s="42">
        <f>VLOOKUP($A85&amp;L$110,決統データ!$A$3:$DE$365,$E85+19,FALSE)</f>
        <v>0</v>
      </c>
      <c r="M85" s="42">
        <f>VLOOKUP($A85&amp;M$110,決統データ!$A$3:$DE$365,$E85+19,FALSE)</f>
        <v>0</v>
      </c>
      <c r="N85" s="275">
        <f t="shared" si="5"/>
        <v>0</v>
      </c>
    </row>
    <row r="86" spans="1:14" ht="15.75" customHeight="1">
      <c r="A86" s="27" t="str">
        <f t="shared" si="6"/>
        <v>1754002</v>
      </c>
      <c r="B86" s="28" t="s">
        <v>1465</v>
      </c>
      <c r="C86" s="29">
        <v>40</v>
      </c>
      <c r="D86" s="28" t="s">
        <v>566</v>
      </c>
      <c r="E86" s="429">
        <v>23</v>
      </c>
      <c r="F86" s="759"/>
      <c r="G86" s="760"/>
      <c r="H86" s="741" t="s">
        <v>1463</v>
      </c>
      <c r="I86" s="742"/>
      <c r="J86" s="212" t="s">
        <v>601</v>
      </c>
      <c r="K86" s="42">
        <f>VLOOKUP($A86&amp;K$110,決統データ!$A$3:$DE$365,$E86+19,FALSE)</f>
        <v>0</v>
      </c>
      <c r="L86" s="42">
        <f>VLOOKUP($A86&amp;L$110,決統データ!$A$3:$DE$365,$E86+19,FALSE)</f>
        <v>0</v>
      </c>
      <c r="M86" s="42">
        <f>VLOOKUP($A86&amp;M$110,決統データ!$A$3:$DE$365,$E86+19,FALSE)</f>
        <v>0</v>
      </c>
      <c r="N86" s="275">
        <f t="shared" si="5"/>
        <v>0</v>
      </c>
    </row>
    <row r="87" spans="1:14" ht="15.75" customHeight="1">
      <c r="A87" s="27" t="str">
        <f t="shared" si="6"/>
        <v>1754002</v>
      </c>
      <c r="B87" s="28" t="s">
        <v>1465</v>
      </c>
      <c r="C87" s="29">
        <v>40</v>
      </c>
      <c r="D87" s="28" t="s">
        <v>566</v>
      </c>
      <c r="E87" s="429">
        <v>24</v>
      </c>
      <c r="F87" s="759"/>
      <c r="G87" s="760"/>
      <c r="H87" s="743"/>
      <c r="I87" s="744"/>
      <c r="J87" s="212" t="s">
        <v>816</v>
      </c>
      <c r="K87" s="42">
        <f>VLOOKUP($A87&amp;K$110,決統データ!$A$3:$DE$365,$E87+19,FALSE)</f>
        <v>0</v>
      </c>
      <c r="L87" s="42">
        <f>VLOOKUP($A87&amp;L$110,決統データ!$A$3:$DE$365,$E87+19,FALSE)</f>
        <v>0</v>
      </c>
      <c r="M87" s="42">
        <f>VLOOKUP($A87&amp;M$110,決統データ!$A$3:$DE$365,$E87+19,FALSE)</f>
        <v>0</v>
      </c>
      <c r="N87" s="275">
        <f t="shared" si="5"/>
        <v>0</v>
      </c>
    </row>
    <row r="88" spans="1:14" ht="15.75" customHeight="1">
      <c r="A88" s="27" t="str">
        <f t="shared" si="6"/>
        <v>1754002</v>
      </c>
      <c r="B88" s="28" t="s">
        <v>1465</v>
      </c>
      <c r="C88" s="29">
        <v>40</v>
      </c>
      <c r="D88" s="28" t="s">
        <v>566</v>
      </c>
      <c r="E88" s="429">
        <v>25</v>
      </c>
      <c r="F88" s="759"/>
      <c r="G88" s="760"/>
      <c r="H88" s="740" t="s">
        <v>80</v>
      </c>
      <c r="I88" s="684"/>
      <c r="J88" s="212" t="s">
        <v>601</v>
      </c>
      <c r="K88" s="42">
        <f>VLOOKUP($A88&amp;K$110,決統データ!$A$3:$DE$365,$E88+19,FALSE)</f>
        <v>0</v>
      </c>
      <c r="L88" s="42">
        <f>VLOOKUP($A88&amp;L$110,決統データ!$A$3:$DE$365,$E88+19,FALSE)</f>
        <v>0</v>
      </c>
      <c r="M88" s="42">
        <f>VLOOKUP($A88&amp;M$110,決統データ!$A$3:$DE$365,$E88+19,FALSE)</f>
        <v>0</v>
      </c>
      <c r="N88" s="275">
        <f t="shared" si="5"/>
        <v>0</v>
      </c>
    </row>
    <row r="89" spans="1:14" ht="15.75" customHeight="1">
      <c r="A89" s="27" t="str">
        <f t="shared" si="6"/>
        <v>1754002</v>
      </c>
      <c r="B89" s="28" t="s">
        <v>1465</v>
      </c>
      <c r="C89" s="29">
        <v>40</v>
      </c>
      <c r="D89" s="28" t="s">
        <v>566</v>
      </c>
      <c r="E89" s="429">
        <v>26</v>
      </c>
      <c r="F89" s="761"/>
      <c r="G89" s="762"/>
      <c r="H89" s="740"/>
      <c r="I89" s="684"/>
      <c r="J89" s="212" t="s">
        <v>816</v>
      </c>
      <c r="K89" s="42">
        <f>VLOOKUP($A89&amp;K$110,決統データ!$A$3:$DE$365,$E89+19,FALSE)</f>
        <v>0</v>
      </c>
      <c r="L89" s="42">
        <f>VLOOKUP($A89&amp;L$110,決統データ!$A$3:$DE$365,$E89+19,FALSE)</f>
        <v>0</v>
      </c>
      <c r="M89" s="42">
        <f>VLOOKUP($A89&amp;M$110,決統データ!$A$3:$DE$365,$E89+19,FALSE)</f>
        <v>0</v>
      </c>
      <c r="N89" s="275">
        <f t="shared" si="5"/>
        <v>0</v>
      </c>
    </row>
    <row r="90" spans="1:14" ht="15.75" customHeight="1">
      <c r="A90" s="27" t="str">
        <f t="shared" ref="A90:A95" si="7">+B90&amp;C90&amp;D90</f>
        <v>1754002</v>
      </c>
      <c r="B90" s="28" t="s">
        <v>1465</v>
      </c>
      <c r="C90" s="29">
        <v>40</v>
      </c>
      <c r="D90" s="28" t="s">
        <v>566</v>
      </c>
      <c r="E90" s="429">
        <v>27</v>
      </c>
      <c r="F90" s="750" t="s">
        <v>377</v>
      </c>
      <c r="G90" s="751"/>
      <c r="H90" s="756" t="s">
        <v>374</v>
      </c>
      <c r="I90" s="756"/>
      <c r="J90" s="212" t="s">
        <v>601</v>
      </c>
      <c r="K90" s="42">
        <f>VLOOKUP($A90&amp;K$110,決統データ!$A$3:$DE$365,$E90+19,FALSE)</f>
        <v>0</v>
      </c>
      <c r="L90" s="42">
        <f>VLOOKUP($A90&amp;L$110,決統データ!$A$3:$DE$365,$E90+19,FALSE)</f>
        <v>0</v>
      </c>
      <c r="M90" s="42">
        <f>VLOOKUP($A90&amp;M$110,決統データ!$A$3:$DE$365,$E90+19,FALSE)</f>
        <v>0</v>
      </c>
      <c r="N90" s="275">
        <f t="shared" si="5"/>
        <v>0</v>
      </c>
    </row>
    <row r="91" spans="1:14" ht="15.75" customHeight="1">
      <c r="A91" s="27" t="str">
        <f t="shared" si="7"/>
        <v>1754002</v>
      </c>
      <c r="B91" s="28" t="s">
        <v>1465</v>
      </c>
      <c r="C91" s="29">
        <v>40</v>
      </c>
      <c r="D91" s="28" t="s">
        <v>566</v>
      </c>
      <c r="E91" s="429">
        <v>28</v>
      </c>
      <c r="F91" s="752"/>
      <c r="G91" s="753"/>
      <c r="H91" s="756"/>
      <c r="I91" s="756"/>
      <c r="J91" s="212" t="s">
        <v>816</v>
      </c>
      <c r="K91" s="42">
        <f>VLOOKUP($A91&amp;K$110,決統データ!$A$3:$DE$365,$E91+19,FALSE)</f>
        <v>0</v>
      </c>
      <c r="L91" s="42">
        <f>VLOOKUP($A91&amp;L$110,決統データ!$A$3:$DE$365,$E91+19,FALSE)</f>
        <v>0</v>
      </c>
      <c r="M91" s="42">
        <f>VLOOKUP($A91&amp;M$110,決統データ!$A$3:$DE$365,$E91+19,FALSE)</f>
        <v>0</v>
      </c>
      <c r="N91" s="275">
        <f t="shared" si="5"/>
        <v>0</v>
      </c>
    </row>
    <row r="92" spans="1:14" ht="15.75" customHeight="1">
      <c r="A92" s="27" t="str">
        <f t="shared" si="7"/>
        <v>1754002</v>
      </c>
      <c r="B92" s="28" t="s">
        <v>1465</v>
      </c>
      <c r="C92" s="29">
        <v>40</v>
      </c>
      <c r="D92" s="28" t="s">
        <v>566</v>
      </c>
      <c r="E92" s="429">
        <v>29</v>
      </c>
      <c r="F92" s="752"/>
      <c r="G92" s="753"/>
      <c r="H92" s="684" t="s">
        <v>375</v>
      </c>
      <c r="I92" s="684"/>
      <c r="J92" s="212" t="s">
        <v>601</v>
      </c>
      <c r="K92" s="42">
        <f>VLOOKUP($A92&amp;K$110,決統データ!$A$3:$DE$365,$E92+19,FALSE)</f>
        <v>0</v>
      </c>
      <c r="L92" s="42">
        <f>VLOOKUP($A92&amp;L$110,決統データ!$A$3:$DE$365,$E92+19,FALSE)</f>
        <v>0</v>
      </c>
      <c r="M92" s="42">
        <f>VLOOKUP($A92&amp;M$110,決統データ!$A$3:$DE$365,$E92+19,FALSE)</f>
        <v>0</v>
      </c>
      <c r="N92" s="275">
        <f t="shared" si="5"/>
        <v>0</v>
      </c>
    </row>
    <row r="93" spans="1:14" ht="15.75" customHeight="1">
      <c r="A93" s="27" t="str">
        <f t="shared" si="7"/>
        <v>1754002</v>
      </c>
      <c r="B93" s="28" t="s">
        <v>1465</v>
      </c>
      <c r="C93" s="29">
        <v>40</v>
      </c>
      <c r="D93" s="28" t="s">
        <v>566</v>
      </c>
      <c r="E93" s="429">
        <v>30</v>
      </c>
      <c r="F93" s="752"/>
      <c r="G93" s="753"/>
      <c r="H93" s="684"/>
      <c r="I93" s="684"/>
      <c r="J93" s="212" t="s">
        <v>816</v>
      </c>
      <c r="K93" s="42">
        <f>VLOOKUP($A93&amp;K$110,決統データ!$A$3:$DE$365,$E93+19,FALSE)</f>
        <v>0</v>
      </c>
      <c r="L93" s="42">
        <f>VLOOKUP($A93&amp;L$110,決統データ!$A$3:$DE$365,$E93+19,FALSE)</f>
        <v>0</v>
      </c>
      <c r="M93" s="42">
        <f>VLOOKUP($A93&amp;M$110,決統データ!$A$3:$DE$365,$E93+19,FALSE)</f>
        <v>0</v>
      </c>
      <c r="N93" s="275">
        <f t="shared" si="5"/>
        <v>0</v>
      </c>
    </row>
    <row r="94" spans="1:14" ht="15.75" customHeight="1">
      <c r="A94" s="27" t="str">
        <f t="shared" si="7"/>
        <v>1754002</v>
      </c>
      <c r="B94" s="28" t="s">
        <v>1465</v>
      </c>
      <c r="C94" s="29">
        <v>40</v>
      </c>
      <c r="D94" s="28" t="s">
        <v>566</v>
      </c>
      <c r="E94" s="429">
        <v>31</v>
      </c>
      <c r="F94" s="752"/>
      <c r="G94" s="753"/>
      <c r="H94" s="684" t="s">
        <v>378</v>
      </c>
      <c r="I94" s="684"/>
      <c r="J94" s="212" t="s">
        <v>601</v>
      </c>
      <c r="K94" s="42">
        <f>VLOOKUP($A94&amp;K$110,決統データ!$A$3:$DE$365,$E94+19,FALSE)</f>
        <v>42</v>
      </c>
      <c r="L94" s="42">
        <f>VLOOKUP($A94&amp;L$110,決統データ!$A$3:$DE$365,$E94+19,FALSE)</f>
        <v>17</v>
      </c>
      <c r="M94" s="42">
        <f>VLOOKUP($A94&amp;M$110,決統データ!$A$3:$DE$365,$E94+19,FALSE)</f>
        <v>0</v>
      </c>
      <c r="N94" s="275">
        <f t="shared" si="5"/>
        <v>59</v>
      </c>
    </row>
    <row r="95" spans="1:14" ht="15.75" customHeight="1">
      <c r="A95" s="27" t="str">
        <f t="shared" si="7"/>
        <v>1754002</v>
      </c>
      <c r="B95" s="28" t="s">
        <v>1465</v>
      </c>
      <c r="C95" s="29">
        <v>40</v>
      </c>
      <c r="D95" s="28" t="s">
        <v>566</v>
      </c>
      <c r="E95" s="429">
        <v>32</v>
      </c>
      <c r="F95" s="752"/>
      <c r="G95" s="753"/>
      <c r="H95" s="684"/>
      <c r="I95" s="684"/>
      <c r="J95" s="212" t="s">
        <v>816</v>
      </c>
      <c r="K95" s="42">
        <f>VLOOKUP($A95&amp;K$110,決統データ!$A$3:$DE$365,$E95+19,FALSE)</f>
        <v>42</v>
      </c>
      <c r="L95" s="42">
        <f>VLOOKUP($A95&amp;L$110,決統データ!$A$3:$DE$365,$E95+19,FALSE)</f>
        <v>17</v>
      </c>
      <c r="M95" s="42">
        <f>VLOOKUP($A95&amp;M$110,決統データ!$A$3:$DE$365,$E95+19,FALSE)</f>
        <v>0</v>
      </c>
      <c r="N95" s="275">
        <f t="shared" si="5"/>
        <v>59</v>
      </c>
    </row>
    <row r="96" spans="1:14" ht="15.75" customHeight="1">
      <c r="A96" s="27" t="str">
        <f t="shared" ref="A96:A105" si="8">+B96&amp;C96&amp;D96</f>
        <v>1754002</v>
      </c>
      <c r="B96" s="28" t="s">
        <v>1465</v>
      </c>
      <c r="C96" s="29">
        <v>40</v>
      </c>
      <c r="D96" s="28" t="s">
        <v>566</v>
      </c>
      <c r="E96" s="429">
        <v>33</v>
      </c>
      <c r="F96" s="752"/>
      <c r="G96" s="753"/>
      <c r="H96" s="741" t="s">
        <v>1577</v>
      </c>
      <c r="I96" s="742"/>
      <c r="J96" s="212" t="s">
        <v>601</v>
      </c>
      <c r="K96" s="42">
        <f>VLOOKUP($A96&amp;K$110,決統データ!$A$3:$DE$365,$E96+19,FALSE)</f>
        <v>0</v>
      </c>
      <c r="L96" s="42">
        <f>VLOOKUP($A96&amp;L$110,決統データ!$A$3:$DE$365,$E96+19,FALSE)</f>
        <v>0</v>
      </c>
      <c r="M96" s="42">
        <f>VLOOKUP($A96&amp;M$110,決統データ!$A$3:$DE$365,$E96+19,FALSE)</f>
        <v>0</v>
      </c>
      <c r="N96" s="275">
        <f t="shared" si="5"/>
        <v>0</v>
      </c>
    </row>
    <row r="97" spans="1:14" ht="15.75" customHeight="1">
      <c r="A97" s="27" t="str">
        <f t="shared" si="8"/>
        <v>1754002</v>
      </c>
      <c r="B97" s="28" t="s">
        <v>1465</v>
      </c>
      <c r="C97" s="29">
        <v>40</v>
      </c>
      <c r="D97" s="28" t="s">
        <v>566</v>
      </c>
      <c r="E97" s="429">
        <v>34</v>
      </c>
      <c r="F97" s="752"/>
      <c r="G97" s="753"/>
      <c r="H97" s="743"/>
      <c r="I97" s="744"/>
      <c r="J97" s="212" t="s">
        <v>816</v>
      </c>
      <c r="K97" s="42">
        <f>VLOOKUP($A97&amp;K$110,決統データ!$A$3:$DE$365,$E97+19,FALSE)</f>
        <v>0</v>
      </c>
      <c r="L97" s="42">
        <f>VLOOKUP($A97&amp;L$110,決統データ!$A$3:$DE$365,$E97+19,FALSE)</f>
        <v>0</v>
      </c>
      <c r="M97" s="42">
        <f>VLOOKUP($A97&amp;M$110,決統データ!$A$3:$DE$365,$E97+19,FALSE)</f>
        <v>0</v>
      </c>
      <c r="N97" s="275">
        <f t="shared" si="5"/>
        <v>0</v>
      </c>
    </row>
    <row r="98" spans="1:14" ht="15.75" customHeight="1">
      <c r="A98" s="27" t="str">
        <f t="shared" si="8"/>
        <v>1754002</v>
      </c>
      <c r="B98" s="28" t="s">
        <v>1465</v>
      </c>
      <c r="C98" s="29">
        <v>40</v>
      </c>
      <c r="D98" s="28" t="s">
        <v>566</v>
      </c>
      <c r="E98" s="429">
        <v>35</v>
      </c>
      <c r="F98" s="752"/>
      <c r="G98" s="753"/>
      <c r="H98" s="741" t="s">
        <v>1463</v>
      </c>
      <c r="I98" s="742"/>
      <c r="J98" s="212" t="s">
        <v>601</v>
      </c>
      <c r="K98" s="42">
        <f>VLOOKUP($A98&amp;K$110,決統データ!$A$3:$DE$365,$E98+19,FALSE)</f>
        <v>0</v>
      </c>
      <c r="L98" s="42">
        <f>VLOOKUP($A98&amp;L$110,決統データ!$A$3:$DE$365,$E98+19,FALSE)</f>
        <v>0</v>
      </c>
      <c r="M98" s="42">
        <f>VLOOKUP($A98&amp;M$110,決統データ!$A$3:$DE$365,$E98+19,FALSE)</f>
        <v>0</v>
      </c>
      <c r="N98" s="275">
        <f t="shared" si="5"/>
        <v>0</v>
      </c>
    </row>
    <row r="99" spans="1:14" ht="15.75" customHeight="1">
      <c r="A99" s="27" t="str">
        <f t="shared" si="8"/>
        <v>1754002</v>
      </c>
      <c r="B99" s="28" t="s">
        <v>1465</v>
      </c>
      <c r="C99" s="29">
        <v>40</v>
      </c>
      <c r="D99" s="28" t="s">
        <v>566</v>
      </c>
      <c r="E99" s="429">
        <v>36</v>
      </c>
      <c r="F99" s="752"/>
      <c r="G99" s="753"/>
      <c r="H99" s="743"/>
      <c r="I99" s="744"/>
      <c r="J99" s="212" t="s">
        <v>816</v>
      </c>
      <c r="K99" s="42">
        <f>VLOOKUP($A99&amp;K$110,決統データ!$A$3:$DE$365,$E99+19,FALSE)</f>
        <v>0</v>
      </c>
      <c r="L99" s="42">
        <f>VLOOKUP($A99&amp;L$110,決統データ!$A$3:$DE$365,$E99+19,FALSE)</f>
        <v>0</v>
      </c>
      <c r="M99" s="42">
        <f>VLOOKUP($A99&amp;M$110,決統データ!$A$3:$DE$365,$E99+19,FALSE)</f>
        <v>0</v>
      </c>
      <c r="N99" s="275">
        <f t="shared" si="5"/>
        <v>0</v>
      </c>
    </row>
    <row r="100" spans="1:14" ht="15.75" customHeight="1">
      <c r="A100" s="27" t="str">
        <f t="shared" si="8"/>
        <v>1754002</v>
      </c>
      <c r="B100" s="28" t="s">
        <v>1465</v>
      </c>
      <c r="C100" s="29">
        <v>40</v>
      </c>
      <c r="D100" s="28" t="s">
        <v>566</v>
      </c>
      <c r="E100" s="429">
        <v>37</v>
      </c>
      <c r="F100" s="752"/>
      <c r="G100" s="753"/>
      <c r="H100" s="628" t="s">
        <v>1350</v>
      </c>
      <c r="I100" s="628"/>
      <c r="J100" s="212" t="s">
        <v>601</v>
      </c>
      <c r="K100" s="42">
        <f>VLOOKUP($A100&amp;K$110,決統データ!$A$3:$DE$365,$E100+19,FALSE)</f>
        <v>0</v>
      </c>
      <c r="L100" s="42">
        <f>VLOOKUP($A100&amp;L$110,決統データ!$A$3:$DE$365,$E100+19,FALSE)</f>
        <v>0</v>
      </c>
      <c r="M100" s="42">
        <f>VLOOKUP($A100&amp;M$110,決統データ!$A$3:$DE$365,$E100+19,FALSE)</f>
        <v>0</v>
      </c>
      <c r="N100" s="275">
        <f t="shared" si="5"/>
        <v>0</v>
      </c>
    </row>
    <row r="101" spans="1:14" ht="15.75" customHeight="1">
      <c r="A101" s="27" t="str">
        <f t="shared" si="8"/>
        <v>1754002</v>
      </c>
      <c r="B101" s="28" t="s">
        <v>1465</v>
      </c>
      <c r="C101" s="29">
        <v>40</v>
      </c>
      <c r="D101" s="28" t="s">
        <v>566</v>
      </c>
      <c r="E101" s="429">
        <v>38</v>
      </c>
      <c r="F101" s="752"/>
      <c r="G101" s="753"/>
      <c r="H101" s="628"/>
      <c r="I101" s="628"/>
      <c r="J101" s="212" t="s">
        <v>816</v>
      </c>
      <c r="K101" s="42">
        <f>VLOOKUP($A101&amp;K$110,決統データ!$A$3:$DE$365,$E101+19,FALSE)</f>
        <v>0</v>
      </c>
      <c r="L101" s="42">
        <f>VLOOKUP($A101&amp;L$110,決統データ!$A$3:$DE$365,$E101+19,FALSE)</f>
        <v>0</v>
      </c>
      <c r="M101" s="42">
        <f>VLOOKUP($A101&amp;M$110,決統データ!$A$3:$DE$365,$E101+19,FALSE)</f>
        <v>0</v>
      </c>
      <c r="N101" s="275">
        <f t="shared" si="5"/>
        <v>0</v>
      </c>
    </row>
    <row r="102" spans="1:14" ht="15.75" customHeight="1">
      <c r="A102" s="27" t="str">
        <f t="shared" si="8"/>
        <v>1754002</v>
      </c>
      <c r="B102" s="28" t="s">
        <v>1465</v>
      </c>
      <c r="C102" s="29">
        <v>40</v>
      </c>
      <c r="D102" s="28" t="s">
        <v>566</v>
      </c>
      <c r="E102" s="429">
        <v>39</v>
      </c>
      <c r="F102" s="752"/>
      <c r="G102" s="753"/>
      <c r="H102" s="684" t="s">
        <v>373</v>
      </c>
      <c r="I102" s="684"/>
      <c r="J102" s="212" t="s">
        <v>601</v>
      </c>
      <c r="K102" s="42">
        <f>VLOOKUP($A102&amp;K$110,決統データ!$A$3:$DE$365,$E102+19,FALSE)</f>
        <v>0</v>
      </c>
      <c r="L102" s="42">
        <f>VLOOKUP($A102&amp;L$110,決統データ!$A$3:$DE$365,$E102+19,FALSE)</f>
        <v>0</v>
      </c>
      <c r="M102" s="42">
        <f>VLOOKUP($A102&amp;M$110,決統データ!$A$3:$DE$365,$E102+19,FALSE)</f>
        <v>0</v>
      </c>
      <c r="N102" s="275">
        <f t="shared" si="5"/>
        <v>0</v>
      </c>
    </row>
    <row r="103" spans="1:14" ht="15.75" customHeight="1">
      <c r="A103" s="27" t="str">
        <f t="shared" si="8"/>
        <v>1754002</v>
      </c>
      <c r="B103" s="28" t="s">
        <v>1465</v>
      </c>
      <c r="C103" s="29">
        <v>40</v>
      </c>
      <c r="D103" s="28" t="s">
        <v>566</v>
      </c>
      <c r="E103" s="429">
        <v>40</v>
      </c>
      <c r="F103" s="752"/>
      <c r="G103" s="753"/>
      <c r="H103" s="684"/>
      <c r="I103" s="684"/>
      <c r="J103" s="212" t="s">
        <v>816</v>
      </c>
      <c r="K103" s="42">
        <f>VLOOKUP($A103&amp;K$110,決統データ!$A$3:$DE$365,$E103+19,FALSE)</f>
        <v>0</v>
      </c>
      <c r="L103" s="42">
        <f>VLOOKUP($A103&amp;L$110,決統データ!$A$3:$DE$365,$E103+19,FALSE)</f>
        <v>0</v>
      </c>
      <c r="M103" s="42">
        <f>VLOOKUP($A103&amp;M$110,決統データ!$A$3:$DE$365,$E103+19,FALSE)</f>
        <v>0</v>
      </c>
      <c r="N103" s="275">
        <f t="shared" si="5"/>
        <v>0</v>
      </c>
    </row>
    <row r="104" spans="1:14" ht="15.75" customHeight="1">
      <c r="A104" s="27" t="str">
        <f t="shared" si="8"/>
        <v>1754002</v>
      </c>
      <c r="B104" s="28" t="s">
        <v>1465</v>
      </c>
      <c r="C104" s="29">
        <v>40</v>
      </c>
      <c r="D104" s="28" t="s">
        <v>566</v>
      </c>
      <c r="E104" s="429">
        <v>41</v>
      </c>
      <c r="F104" s="752"/>
      <c r="G104" s="753"/>
      <c r="H104" s="684" t="s">
        <v>731</v>
      </c>
      <c r="I104" s="684"/>
      <c r="J104" s="212" t="s">
        <v>601</v>
      </c>
      <c r="K104" s="42">
        <f>VLOOKUP($A104&amp;K$110,決統データ!$A$3:$DE$365,$E104+19,FALSE)</f>
        <v>0</v>
      </c>
      <c r="L104" s="42">
        <f>VLOOKUP($A104&amp;L$110,決統データ!$A$3:$DE$365,$E104+19,FALSE)</f>
        <v>0</v>
      </c>
      <c r="M104" s="42">
        <f>VLOOKUP($A104&amp;M$110,決統データ!$A$3:$DE$365,$E104+19,FALSE)</f>
        <v>0</v>
      </c>
      <c r="N104" s="275">
        <f t="shared" si="5"/>
        <v>0</v>
      </c>
    </row>
    <row r="105" spans="1:14" ht="15.75" customHeight="1">
      <c r="A105" s="27" t="str">
        <f t="shared" si="8"/>
        <v>1754002</v>
      </c>
      <c r="B105" s="28" t="s">
        <v>1465</v>
      </c>
      <c r="C105" s="29">
        <v>40</v>
      </c>
      <c r="D105" s="28" t="s">
        <v>566</v>
      </c>
      <c r="E105" s="429">
        <v>42</v>
      </c>
      <c r="F105" s="754"/>
      <c r="G105" s="755"/>
      <c r="H105" s="684"/>
      <c r="I105" s="684"/>
      <c r="J105" s="212" t="s">
        <v>816</v>
      </c>
      <c r="K105" s="42">
        <f>VLOOKUP($A105&amp;K$110,決統データ!$A$3:$DE$365,$E105+19,FALSE)</f>
        <v>42475</v>
      </c>
      <c r="L105" s="42">
        <f>VLOOKUP($A105&amp;L$110,決統データ!$A$3:$DE$365,$E105+19,FALSE)</f>
        <v>3399</v>
      </c>
      <c r="M105" s="42">
        <f>VLOOKUP($A105&amp;M$110,決統データ!$A$3:$DE$365,$E105+19,FALSE)</f>
        <v>702</v>
      </c>
      <c r="N105" s="275">
        <f t="shared" si="5"/>
        <v>46576</v>
      </c>
    </row>
    <row r="106" spans="1:14" ht="14.25" customHeight="1">
      <c r="F106" s="163"/>
    </row>
    <row r="107" spans="1:14">
      <c r="F107" s="163"/>
    </row>
    <row r="108" spans="1:14">
      <c r="F108" s="163"/>
    </row>
    <row r="110" spans="1:14">
      <c r="K110" s="12" t="str">
        <f>+K111&amp;"000"</f>
        <v>262013000</v>
      </c>
      <c r="L110" s="12" t="str">
        <f t="shared" ref="L110:M110" si="9">+L111&amp;"000"</f>
        <v>264075000</v>
      </c>
      <c r="M110" s="12" t="str">
        <f t="shared" si="9"/>
        <v>264652000</v>
      </c>
    </row>
    <row r="111" spans="1:14">
      <c r="K111" s="12" t="s">
        <v>580</v>
      </c>
      <c r="L111" s="12" t="s">
        <v>591</v>
      </c>
      <c r="M111" s="12" t="s">
        <v>594</v>
      </c>
    </row>
    <row r="112" spans="1:14">
      <c r="K112" s="12" t="s">
        <v>469</v>
      </c>
      <c r="L112" s="12" t="s">
        <v>592</v>
      </c>
      <c r="M112" s="12" t="s">
        <v>595</v>
      </c>
    </row>
    <row r="134" spans="6:10">
      <c r="F134" s="152"/>
      <c r="G134" s="152"/>
      <c r="H134" s="152"/>
      <c r="I134" s="152"/>
      <c r="J134" s="152"/>
    </row>
    <row r="135" spans="6:10">
      <c r="F135" s="152"/>
      <c r="G135" s="152"/>
      <c r="H135" s="152"/>
      <c r="I135" s="152"/>
      <c r="J135" s="152"/>
    </row>
    <row r="136" spans="6:10">
      <c r="F136" s="152"/>
      <c r="G136" s="152"/>
      <c r="H136" s="152"/>
      <c r="I136" s="152"/>
      <c r="J136" s="152"/>
    </row>
    <row r="137" spans="6:10">
      <c r="F137" s="152"/>
      <c r="G137" s="152"/>
      <c r="H137" s="152"/>
      <c r="I137" s="152"/>
      <c r="J137" s="152"/>
    </row>
    <row r="138" spans="6:10">
      <c r="F138" s="152"/>
      <c r="G138" s="152"/>
      <c r="H138" s="152"/>
      <c r="I138" s="152"/>
      <c r="J138" s="152"/>
    </row>
    <row r="139" spans="6:10">
      <c r="F139" s="152"/>
      <c r="G139" s="152"/>
      <c r="H139" s="152"/>
      <c r="I139" s="152"/>
      <c r="J139" s="152"/>
    </row>
    <row r="140" spans="6:10">
      <c r="F140" s="152"/>
      <c r="G140" s="152"/>
      <c r="H140" s="152"/>
      <c r="I140" s="152"/>
      <c r="J140" s="152"/>
    </row>
    <row r="141" spans="6:10">
      <c r="F141" s="152"/>
      <c r="G141" s="152"/>
      <c r="H141" s="152"/>
      <c r="I141" s="152"/>
      <c r="J141" s="152"/>
    </row>
    <row r="142" spans="6:10">
      <c r="F142" s="152"/>
      <c r="G142" s="152"/>
      <c r="H142" s="152"/>
      <c r="I142" s="152"/>
      <c r="J142" s="152"/>
    </row>
    <row r="143" spans="6:10">
      <c r="F143" s="152"/>
      <c r="G143" s="152"/>
      <c r="H143" s="152"/>
      <c r="I143" s="152"/>
      <c r="J143" s="152"/>
    </row>
    <row r="144" spans="6:10">
      <c r="F144" s="152"/>
      <c r="G144" s="152"/>
      <c r="H144" s="152"/>
      <c r="I144" s="152"/>
      <c r="J144" s="152"/>
    </row>
    <row r="145" spans="6:10">
      <c r="F145" s="152"/>
      <c r="G145" s="152"/>
      <c r="H145" s="152"/>
      <c r="I145" s="152"/>
      <c r="J145" s="152"/>
    </row>
  </sheetData>
  <customSheetViews>
    <customSheetView guid="{247A5D4D-80F1-4466-92F7-7A3BC78E450F}" showPageBreaks="1" fitToPage="1" printArea="1" topLeftCell="A13">
      <selection activeCell="C43" sqref="C43"/>
      <pageMargins left="0.78740157480314965" right="0.78740157480314965" top="0.70866141732283472" bottom="0.59055118110236227" header="0.51181102362204722" footer="0.51181102362204722"/>
      <pageSetup paperSize="9" scale="49" fitToWidth="0" orientation="portrait" blackAndWhite="1" horizontalDpi="4294967293" verticalDpi="4294967293"/>
      <headerFooter alignWithMargins="0"/>
    </customSheetView>
  </customSheetViews>
  <mergeCells count="62">
    <mergeCell ref="F62:J62"/>
    <mergeCell ref="F58:H61"/>
    <mergeCell ref="I58:I59"/>
    <mergeCell ref="I60:I61"/>
    <mergeCell ref="I7:I8"/>
    <mergeCell ref="F42:I43"/>
    <mergeCell ref="F54:H57"/>
    <mergeCell ref="F51:H52"/>
    <mergeCell ref="G31:I32"/>
    <mergeCell ref="H37:I38"/>
    <mergeCell ref="I9:I10"/>
    <mergeCell ref="I11:I12"/>
    <mergeCell ref="I13:I14"/>
    <mergeCell ref="I15:I16"/>
    <mergeCell ref="H46:I47"/>
    <mergeCell ref="H44:I45"/>
    <mergeCell ref="F44:G48"/>
    <mergeCell ref="I54:I55"/>
    <mergeCell ref="I56:I57"/>
    <mergeCell ref="F49:H50"/>
    <mergeCell ref="I27:I28"/>
    <mergeCell ref="I29:I30"/>
    <mergeCell ref="H33:I34"/>
    <mergeCell ref="H35:I36"/>
    <mergeCell ref="F31:F41"/>
    <mergeCell ref="H41:I41"/>
    <mergeCell ref="H39:I40"/>
    <mergeCell ref="F2:J2"/>
    <mergeCell ref="G3:G4"/>
    <mergeCell ref="H3:I4"/>
    <mergeCell ref="H5:I6"/>
    <mergeCell ref="F3:F30"/>
    <mergeCell ref="G5:G30"/>
    <mergeCell ref="H7:H30"/>
    <mergeCell ref="I17:I18"/>
    <mergeCell ref="I19:I20"/>
    <mergeCell ref="I21:I22"/>
    <mergeCell ref="I23:I24"/>
    <mergeCell ref="I25:I26"/>
    <mergeCell ref="F64:G89"/>
    <mergeCell ref="H64:I65"/>
    <mergeCell ref="H66:I67"/>
    <mergeCell ref="F90:G105"/>
    <mergeCell ref="H92:I93"/>
    <mergeCell ref="H94:I95"/>
    <mergeCell ref="H100:I101"/>
    <mergeCell ref="H102:I103"/>
    <mergeCell ref="H104:I105"/>
    <mergeCell ref="H68:I69"/>
    <mergeCell ref="H70:I71"/>
    <mergeCell ref="H72:I73"/>
    <mergeCell ref="H74:I75"/>
    <mergeCell ref="H76:I77"/>
    <mergeCell ref="H78:I79"/>
    <mergeCell ref="H80:I81"/>
    <mergeCell ref="H86:I87"/>
    <mergeCell ref="H84:I85"/>
    <mergeCell ref="H82:I83"/>
    <mergeCell ref="H98:I99"/>
    <mergeCell ref="H96:I97"/>
    <mergeCell ref="H88:I89"/>
    <mergeCell ref="H90:I91"/>
  </mergeCells>
  <phoneticPr fontId="3"/>
  <pageMargins left="0.78740157480314965" right="0.78740157480314965" top="0.70866141732283472" bottom="0.59055118110236227" header="0.51181102362204722" footer="0.51181102362204722"/>
  <pageSetup paperSize="9" scale="48" fitToWidth="0"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M44"/>
  <sheetViews>
    <sheetView view="pageBreakPreview" zoomScaleNormal="100" zoomScaleSheetLayoutView="100" workbookViewId="0">
      <pane ySplit="2" topLeftCell="A3" activePane="bottomLeft" state="frozen"/>
      <selection pane="bottomLeft"/>
    </sheetView>
  </sheetViews>
  <sheetFormatPr defaultColWidth="9" defaultRowHeight="14.4" outlineLevelRow="1"/>
  <cols>
    <col min="1" max="1" width="9.69921875" style="1" customWidth="1"/>
    <col min="2" max="2" width="4.296875" style="1" customWidth="1"/>
    <col min="3" max="4" width="3.296875" style="1" customWidth="1"/>
    <col min="5" max="5" width="7.09765625" style="24" customWidth="1"/>
    <col min="6" max="6" width="5.19921875" style="1" customWidth="1"/>
    <col min="7" max="7" width="6" style="1" customWidth="1"/>
    <col min="8" max="8" width="4.796875" style="1" customWidth="1"/>
    <col min="9" max="9" width="28.19921875" style="1" customWidth="1"/>
    <col min="10" max="13" width="13.19921875" style="152" customWidth="1"/>
    <col min="14" max="16384" width="9" style="1"/>
  </cols>
  <sheetData>
    <row r="1" spans="1:13" ht="20.25" customHeight="1">
      <c r="F1" s="1" t="s">
        <v>132</v>
      </c>
      <c r="J1" s="256"/>
      <c r="L1" s="256"/>
      <c r="M1" s="256" t="s">
        <v>529</v>
      </c>
    </row>
    <row r="2" spans="1:13" ht="30" customHeight="1">
      <c r="A2" s="26"/>
      <c r="B2" s="67" t="s">
        <v>778</v>
      </c>
      <c r="C2" s="26" t="s">
        <v>779</v>
      </c>
      <c r="D2" s="26" t="s">
        <v>780</v>
      </c>
      <c r="E2" s="30" t="s">
        <v>781</v>
      </c>
      <c r="F2" s="618"/>
      <c r="G2" s="619"/>
      <c r="H2" s="619"/>
      <c r="I2" s="619"/>
      <c r="J2" s="165" t="s">
        <v>131</v>
      </c>
      <c r="K2" s="165" t="s">
        <v>197</v>
      </c>
      <c r="L2" s="165" t="s">
        <v>598</v>
      </c>
      <c r="M2" s="165" t="s">
        <v>605</v>
      </c>
    </row>
    <row r="3" spans="1:13" ht="19.5" customHeight="1">
      <c r="A3" s="27" t="str">
        <f>+B3&amp;C3&amp;D3</f>
        <v>1755201</v>
      </c>
      <c r="B3" s="28" t="s">
        <v>238</v>
      </c>
      <c r="C3" s="29">
        <v>52</v>
      </c>
      <c r="D3" s="28" t="s">
        <v>782</v>
      </c>
      <c r="E3" s="24">
        <v>1</v>
      </c>
      <c r="F3" s="799" t="s">
        <v>128</v>
      </c>
      <c r="G3" s="800"/>
      <c r="H3" s="800"/>
      <c r="I3" s="801"/>
      <c r="J3" s="42">
        <f>VLOOKUP($A3&amp;J$42,決統データ!$A$3:$DE$365,$E3+19,FALSE)</f>
        <v>458670</v>
      </c>
      <c r="K3" s="42">
        <f>VLOOKUP($A3&amp;K$42,決統データ!$A$3:$DE$365,$E3+19,FALSE)</f>
        <v>218819</v>
      </c>
      <c r="L3" s="42">
        <f>VLOOKUP($A3&amp;L$42,決統データ!$A$3:$DE$365,$E3+19,FALSE)</f>
        <v>17841</v>
      </c>
      <c r="M3" s="275">
        <f t="shared" ref="M3:M36" si="0">SUM(J3:L3)</f>
        <v>695330</v>
      </c>
    </row>
    <row r="4" spans="1:13" ht="19.5" customHeight="1">
      <c r="A4" s="27" t="str">
        <f t="shared" ref="A4:A36" si="1">+B4&amp;C4&amp;D4</f>
        <v>1755201</v>
      </c>
      <c r="B4" s="28" t="s">
        <v>238</v>
      </c>
      <c r="C4" s="29">
        <v>52</v>
      </c>
      <c r="D4" s="28" t="s">
        <v>782</v>
      </c>
      <c r="E4" s="199">
        <v>2</v>
      </c>
      <c r="F4" s="201"/>
      <c r="G4" s="796" t="s">
        <v>237</v>
      </c>
      <c r="H4" s="202" t="s">
        <v>124</v>
      </c>
      <c r="I4" s="203"/>
      <c r="J4" s="42">
        <f>VLOOKUP($A4&amp;J$42,決統データ!$A$3:$DE$365,$E4+19,FALSE)</f>
        <v>0</v>
      </c>
      <c r="K4" s="42">
        <f>VLOOKUP($A4&amp;K$42,決統データ!$A$3:$DE$365,$E4+19,FALSE)</f>
        <v>0</v>
      </c>
      <c r="L4" s="42">
        <f>VLOOKUP($A4&amp;L$42,決統データ!$A$3:$DE$365,$E4+19,FALSE)</f>
        <v>0</v>
      </c>
      <c r="M4" s="275">
        <f t="shared" si="0"/>
        <v>0</v>
      </c>
    </row>
    <row r="5" spans="1:13" ht="19.5" customHeight="1">
      <c r="A5" s="27" t="str">
        <f t="shared" si="1"/>
        <v>1755201</v>
      </c>
      <c r="B5" s="28" t="s">
        <v>238</v>
      </c>
      <c r="C5" s="29">
        <v>52</v>
      </c>
      <c r="D5" s="28" t="s">
        <v>782</v>
      </c>
      <c r="E5" s="199">
        <v>3</v>
      </c>
      <c r="F5" s="201"/>
      <c r="G5" s="797"/>
      <c r="H5" s="204" t="s">
        <v>123</v>
      </c>
      <c r="I5" s="204"/>
      <c r="J5" s="42">
        <f>VLOOKUP($A5&amp;J$42,決統データ!$A$3:$DE$365,$E5+19,FALSE)</f>
        <v>0</v>
      </c>
      <c r="K5" s="42">
        <f>VLOOKUP($A5&amp;K$42,決統データ!$A$3:$DE$365,$E5+19,FALSE)</f>
        <v>8495</v>
      </c>
      <c r="L5" s="42">
        <f>VLOOKUP($A5&amp;L$42,決統データ!$A$3:$DE$365,$E5+19,FALSE)</f>
        <v>0</v>
      </c>
      <c r="M5" s="275">
        <f t="shared" si="0"/>
        <v>8495</v>
      </c>
    </row>
    <row r="6" spans="1:13" ht="19.5" customHeight="1">
      <c r="A6" s="27" t="str">
        <f t="shared" si="1"/>
        <v>1755201</v>
      </c>
      <c r="B6" s="28" t="s">
        <v>238</v>
      </c>
      <c r="C6" s="29">
        <v>52</v>
      </c>
      <c r="D6" s="28" t="s">
        <v>782</v>
      </c>
      <c r="E6" s="199">
        <v>4</v>
      </c>
      <c r="F6" s="201"/>
      <c r="G6" s="797"/>
      <c r="H6" s="202" t="s">
        <v>122</v>
      </c>
      <c r="I6" s="203"/>
      <c r="J6" s="42">
        <f>VLOOKUP($A6&amp;J$42,決統データ!$A$3:$DE$365,$E6+19,FALSE)</f>
        <v>0</v>
      </c>
      <c r="K6" s="42">
        <f>VLOOKUP($A6&amp;K$42,決統データ!$A$3:$DE$365,$E6+19,FALSE)</f>
        <v>0</v>
      </c>
      <c r="L6" s="42">
        <f>VLOOKUP($A6&amp;L$42,決統データ!$A$3:$DE$365,$E6+19,FALSE)</f>
        <v>0</v>
      </c>
      <c r="M6" s="275">
        <f t="shared" si="0"/>
        <v>0</v>
      </c>
    </row>
    <row r="7" spans="1:13" ht="19.5" customHeight="1">
      <c r="A7" s="27" t="str">
        <f t="shared" si="1"/>
        <v>1755201</v>
      </c>
      <c r="B7" s="28" t="s">
        <v>238</v>
      </c>
      <c r="C7" s="29">
        <v>52</v>
      </c>
      <c r="D7" s="28" t="s">
        <v>782</v>
      </c>
      <c r="E7" s="199">
        <v>5</v>
      </c>
      <c r="F7" s="205"/>
      <c r="G7" s="797"/>
      <c r="H7" s="202" t="s">
        <v>121</v>
      </c>
      <c r="I7" s="203"/>
      <c r="J7" s="42">
        <f>VLOOKUP($A7&amp;J$42,決統データ!$A$3:$DE$365,$E7+19,FALSE)</f>
        <v>57743</v>
      </c>
      <c r="K7" s="42">
        <f>VLOOKUP($A7&amp;K$42,決統データ!$A$3:$DE$365,$E7+19,FALSE)</f>
        <v>20275</v>
      </c>
      <c r="L7" s="42">
        <f>VLOOKUP($A7&amp;L$42,決統データ!$A$3:$DE$365,$E7+19,FALSE)</f>
        <v>0</v>
      </c>
      <c r="M7" s="275">
        <f t="shared" si="0"/>
        <v>78018</v>
      </c>
    </row>
    <row r="8" spans="1:13" ht="19.5" customHeight="1">
      <c r="A8" s="27" t="str">
        <f t="shared" si="1"/>
        <v>1755201</v>
      </c>
      <c r="B8" s="28" t="s">
        <v>238</v>
      </c>
      <c r="C8" s="29">
        <v>52</v>
      </c>
      <c r="D8" s="28" t="s">
        <v>782</v>
      </c>
      <c r="E8" s="199">
        <v>6</v>
      </c>
      <c r="F8" s="206"/>
      <c r="G8" s="797"/>
      <c r="H8" s="202" t="s">
        <v>120</v>
      </c>
      <c r="I8" s="203"/>
      <c r="J8" s="42">
        <f>VLOOKUP($A8&amp;J$42,決統データ!$A$3:$DE$365,$E8+19,FALSE)</f>
        <v>0</v>
      </c>
      <c r="K8" s="42">
        <f>VLOOKUP($A8&amp;K$42,決統データ!$A$3:$DE$365,$E8+19,FALSE)</f>
        <v>0</v>
      </c>
      <c r="L8" s="42">
        <f>VLOOKUP($A8&amp;L$42,決統データ!$A$3:$DE$365,$E8+19,FALSE)</f>
        <v>101</v>
      </c>
      <c r="M8" s="275">
        <f t="shared" si="0"/>
        <v>101</v>
      </c>
    </row>
    <row r="9" spans="1:13" ht="19.5" customHeight="1">
      <c r="A9" s="27" t="str">
        <f t="shared" si="1"/>
        <v>1755201</v>
      </c>
      <c r="B9" s="28" t="s">
        <v>238</v>
      </c>
      <c r="C9" s="29">
        <v>52</v>
      </c>
      <c r="D9" s="28" t="s">
        <v>782</v>
      </c>
      <c r="E9" s="199">
        <v>7</v>
      </c>
      <c r="F9" s="206"/>
      <c r="G9" s="797"/>
      <c r="H9" s="204" t="s">
        <v>1522</v>
      </c>
      <c r="I9" s="204"/>
      <c r="J9" s="42">
        <f>VLOOKUP($A9&amp;J$42,決統データ!$A$3:$DE$365,$E9+19,FALSE)</f>
        <v>0</v>
      </c>
      <c r="K9" s="42">
        <f>VLOOKUP($A9&amp;K$42,決統データ!$A$3:$DE$365,$E9+19,FALSE)</f>
        <v>0</v>
      </c>
      <c r="L9" s="42">
        <f>VLOOKUP($A9&amp;L$42,決統データ!$A$3:$DE$365,$E9+19,FALSE)</f>
        <v>0</v>
      </c>
      <c r="M9" s="275">
        <f t="shared" si="0"/>
        <v>0</v>
      </c>
    </row>
    <row r="10" spans="1:13" ht="19.5" customHeight="1">
      <c r="A10" s="27" t="str">
        <f t="shared" si="1"/>
        <v>1755201</v>
      </c>
      <c r="B10" s="28" t="s">
        <v>238</v>
      </c>
      <c r="C10" s="29">
        <v>52</v>
      </c>
      <c r="D10" s="28" t="s">
        <v>782</v>
      </c>
      <c r="E10" s="199">
        <v>8</v>
      </c>
      <c r="F10" s="206"/>
      <c r="G10" s="797"/>
      <c r="H10" s="202" t="s">
        <v>119</v>
      </c>
      <c r="I10" s="203"/>
      <c r="J10" s="42">
        <f>VLOOKUP($A10&amp;J$42,決統データ!$A$3:$DE$365,$E10+19,FALSE)</f>
        <v>2140</v>
      </c>
      <c r="K10" s="42">
        <f>VLOOKUP($A10&amp;K$42,決統データ!$A$3:$DE$365,$E10+19,FALSE)</f>
        <v>34916</v>
      </c>
      <c r="L10" s="42">
        <f>VLOOKUP($A10&amp;L$42,決統データ!$A$3:$DE$365,$E10+19,FALSE)</f>
        <v>0</v>
      </c>
      <c r="M10" s="275">
        <f t="shared" si="0"/>
        <v>37056</v>
      </c>
    </row>
    <row r="11" spans="1:13" ht="19.5" customHeight="1">
      <c r="A11" s="27" t="str">
        <f t="shared" si="1"/>
        <v>1755201</v>
      </c>
      <c r="B11" s="28" t="s">
        <v>238</v>
      </c>
      <c r="C11" s="29">
        <v>52</v>
      </c>
      <c r="D11" s="28" t="s">
        <v>782</v>
      </c>
      <c r="E11" s="199">
        <v>9</v>
      </c>
      <c r="F11" s="206"/>
      <c r="G11" s="797"/>
      <c r="H11" s="202" t="s">
        <v>118</v>
      </c>
      <c r="I11" s="203"/>
      <c r="J11" s="42">
        <f>VLOOKUP($A11&amp;J$42,決統データ!$A$3:$DE$365,$E11+19,FALSE)</f>
        <v>0</v>
      </c>
      <c r="K11" s="42">
        <f>VLOOKUP($A11&amp;K$42,決統データ!$A$3:$DE$365,$E11+19,FALSE)</f>
        <v>0</v>
      </c>
      <c r="L11" s="42">
        <f>VLOOKUP($A11&amp;L$42,決統データ!$A$3:$DE$365,$E11+19,FALSE)</f>
        <v>0</v>
      </c>
      <c r="M11" s="275">
        <f t="shared" si="0"/>
        <v>0</v>
      </c>
    </row>
    <row r="12" spans="1:13" ht="19.5" customHeight="1">
      <c r="A12" s="27" t="str">
        <f t="shared" si="1"/>
        <v>1755201</v>
      </c>
      <c r="B12" s="28" t="s">
        <v>238</v>
      </c>
      <c r="C12" s="29">
        <v>52</v>
      </c>
      <c r="D12" s="28" t="s">
        <v>782</v>
      </c>
      <c r="E12" s="199">
        <v>10</v>
      </c>
      <c r="F12" s="205"/>
      <c r="G12" s="797"/>
      <c r="H12" s="202" t="s">
        <v>117</v>
      </c>
      <c r="I12" s="203"/>
      <c r="J12" s="42">
        <f>VLOOKUP($A12&amp;J$42,決統データ!$A$3:$DE$365,$E12+19,FALSE)</f>
        <v>123364</v>
      </c>
      <c r="K12" s="42">
        <f>VLOOKUP($A12&amp;K$42,決統データ!$A$3:$DE$365,$E12+19,FALSE)</f>
        <v>57070</v>
      </c>
      <c r="L12" s="42">
        <f>VLOOKUP($A12&amp;L$42,決統データ!$A$3:$DE$365,$E12+19,FALSE)</f>
        <v>10854</v>
      </c>
      <c r="M12" s="275">
        <f t="shared" si="0"/>
        <v>191288</v>
      </c>
    </row>
    <row r="13" spans="1:13" ht="19.5" customHeight="1">
      <c r="A13" s="27" t="str">
        <f t="shared" si="1"/>
        <v>1755201</v>
      </c>
      <c r="B13" s="28" t="s">
        <v>238</v>
      </c>
      <c r="C13" s="29">
        <v>52</v>
      </c>
      <c r="D13" s="28" t="s">
        <v>782</v>
      </c>
      <c r="E13" s="199">
        <v>11</v>
      </c>
      <c r="F13" s="207"/>
      <c r="G13" s="797"/>
      <c r="H13" s="204" t="s">
        <v>116</v>
      </c>
      <c r="I13" s="204"/>
      <c r="J13" s="42">
        <f>VLOOKUP($A13&amp;J$42,決統データ!$A$3:$DE$365,$E13+19,FALSE)</f>
        <v>0</v>
      </c>
      <c r="K13" s="42">
        <f>VLOOKUP($A13&amp;K$42,決統データ!$A$3:$DE$365,$E13+19,FALSE)</f>
        <v>0</v>
      </c>
      <c r="L13" s="42">
        <f>VLOOKUP($A13&amp;L$42,決統データ!$A$3:$DE$365,$E13+19,FALSE)</f>
        <v>0</v>
      </c>
      <c r="M13" s="275">
        <f t="shared" si="0"/>
        <v>0</v>
      </c>
    </row>
    <row r="14" spans="1:13" ht="19.5" customHeight="1">
      <c r="A14" s="27" t="str">
        <f t="shared" si="1"/>
        <v>1755201</v>
      </c>
      <c r="B14" s="28" t="s">
        <v>238</v>
      </c>
      <c r="C14" s="29">
        <v>52</v>
      </c>
      <c r="D14" s="28" t="s">
        <v>782</v>
      </c>
      <c r="E14" s="199">
        <v>12</v>
      </c>
      <c r="F14" s="207"/>
      <c r="G14" s="797"/>
      <c r="H14" s="208" t="s">
        <v>80</v>
      </c>
      <c r="I14" s="208"/>
      <c r="J14" s="42">
        <f>VLOOKUP($A14&amp;J$42,決統データ!$A$3:$DE$365,$E14+19,FALSE)</f>
        <v>0</v>
      </c>
      <c r="K14" s="42">
        <f>VLOOKUP($A14&amp;K$42,決統データ!$A$3:$DE$365,$E14+19,FALSE)</f>
        <v>0</v>
      </c>
      <c r="L14" s="42">
        <f>VLOOKUP($A14&amp;L$42,決統データ!$A$3:$DE$365,$E14+19,FALSE)</f>
        <v>0</v>
      </c>
      <c r="M14" s="275">
        <f t="shared" si="0"/>
        <v>0</v>
      </c>
    </row>
    <row r="15" spans="1:13" ht="19.5" customHeight="1" outlineLevel="1">
      <c r="A15" s="27" t="str">
        <f t="shared" si="1"/>
        <v>1755201</v>
      </c>
      <c r="B15" s="28" t="s">
        <v>238</v>
      </c>
      <c r="C15" s="29">
        <v>52</v>
      </c>
      <c r="D15" s="28" t="s">
        <v>782</v>
      </c>
      <c r="E15" s="199">
        <v>13</v>
      </c>
      <c r="F15" s="207"/>
      <c r="G15" s="798"/>
      <c r="H15" s="208" t="s">
        <v>196</v>
      </c>
      <c r="I15" s="208"/>
      <c r="J15" s="42">
        <f>VLOOKUP($A15&amp;J$42,決統データ!$A$3:$DE$365,$E15+19,FALSE)</f>
        <v>0</v>
      </c>
      <c r="K15" s="42">
        <f>VLOOKUP($A15&amp;K$42,決統データ!$A$3:$DE$365,$E15+19,FALSE)</f>
        <v>0</v>
      </c>
      <c r="L15" s="42">
        <f>VLOOKUP($A15&amp;L$42,決統データ!$A$3:$DE$365,$E15+19,FALSE)</f>
        <v>0</v>
      </c>
      <c r="M15" s="275">
        <f t="shared" si="0"/>
        <v>0</v>
      </c>
    </row>
    <row r="16" spans="1:13" ht="19.5" customHeight="1">
      <c r="A16" s="27" t="str">
        <f t="shared" si="1"/>
        <v>1755201</v>
      </c>
      <c r="B16" s="28" t="s">
        <v>238</v>
      </c>
      <c r="C16" s="29">
        <v>52</v>
      </c>
      <c r="D16" s="28" t="s">
        <v>782</v>
      </c>
      <c r="E16" s="199">
        <v>15</v>
      </c>
      <c r="F16" s="799" t="s">
        <v>1523</v>
      </c>
      <c r="G16" s="800"/>
      <c r="H16" s="800"/>
      <c r="I16" s="801"/>
      <c r="J16" s="42">
        <f>VLOOKUP($A16&amp;J$42,決統データ!$A$3:$DE$365,$E16+19,FALSE)</f>
        <v>54973</v>
      </c>
      <c r="K16" s="42">
        <f>VLOOKUP($A16&amp;K$42,決統データ!$A$3:$DE$365,$E16+19,FALSE)</f>
        <v>26769</v>
      </c>
      <c r="L16" s="42">
        <f>VLOOKUP($A16&amp;L$42,決統データ!$A$3:$DE$365,$E16+19,FALSE)</f>
        <v>2103</v>
      </c>
      <c r="M16" s="275">
        <f t="shared" si="0"/>
        <v>83845</v>
      </c>
    </row>
    <row r="17" spans="1:13" ht="19.5" customHeight="1">
      <c r="A17" s="27" t="str">
        <f t="shared" si="1"/>
        <v>1755201</v>
      </c>
      <c r="B17" s="28" t="s">
        <v>238</v>
      </c>
      <c r="C17" s="29">
        <v>52</v>
      </c>
      <c r="D17" s="28" t="s">
        <v>782</v>
      </c>
      <c r="E17" s="199">
        <v>16</v>
      </c>
      <c r="F17" s="201"/>
      <c r="G17" s="796" t="s">
        <v>237</v>
      </c>
      <c r="H17" s="211" t="s">
        <v>124</v>
      </c>
      <c r="I17" s="203"/>
      <c r="J17" s="42">
        <f>VLOOKUP($A17&amp;J$42,決統データ!$A$3:$DE$365,$E17+19,FALSE)</f>
        <v>0</v>
      </c>
      <c r="K17" s="42">
        <f>VLOOKUP($A17&amp;K$42,決統データ!$A$3:$DE$365,$E17+19,FALSE)</f>
        <v>0</v>
      </c>
      <c r="L17" s="42">
        <f>VLOOKUP($A17&amp;L$42,決統データ!$A$3:$DE$365,$E17+19,FALSE)</f>
        <v>0</v>
      </c>
      <c r="M17" s="275">
        <f t="shared" si="0"/>
        <v>0</v>
      </c>
    </row>
    <row r="18" spans="1:13" ht="19.5" customHeight="1">
      <c r="A18" s="27" t="str">
        <f t="shared" si="1"/>
        <v>1755201</v>
      </c>
      <c r="B18" s="28" t="s">
        <v>238</v>
      </c>
      <c r="C18" s="29">
        <v>52</v>
      </c>
      <c r="D18" s="28" t="s">
        <v>782</v>
      </c>
      <c r="E18" s="199">
        <v>17</v>
      </c>
      <c r="F18" s="201"/>
      <c r="G18" s="797"/>
      <c r="H18" s="203" t="s">
        <v>123</v>
      </c>
      <c r="I18" s="204"/>
      <c r="J18" s="42">
        <f>VLOOKUP($A18&amp;J$42,決統データ!$A$3:$DE$365,$E18+19,FALSE)</f>
        <v>0</v>
      </c>
      <c r="K18" s="42">
        <f>VLOOKUP($A18&amp;K$42,決統データ!$A$3:$DE$365,$E18+19,FALSE)</f>
        <v>1653</v>
      </c>
      <c r="L18" s="42">
        <f>VLOOKUP($A18&amp;L$42,決統データ!$A$3:$DE$365,$E18+19,FALSE)</f>
        <v>0</v>
      </c>
      <c r="M18" s="275">
        <f t="shared" si="0"/>
        <v>1653</v>
      </c>
    </row>
    <row r="19" spans="1:13" ht="19.5" customHeight="1">
      <c r="A19" s="27" t="str">
        <f t="shared" si="1"/>
        <v>1755201</v>
      </c>
      <c r="B19" s="28" t="s">
        <v>238</v>
      </c>
      <c r="C19" s="29">
        <v>52</v>
      </c>
      <c r="D19" s="28" t="s">
        <v>782</v>
      </c>
      <c r="E19" s="199">
        <v>18</v>
      </c>
      <c r="F19" s="201"/>
      <c r="G19" s="797"/>
      <c r="H19" s="211" t="s">
        <v>122</v>
      </c>
      <c r="I19" s="203"/>
      <c r="J19" s="42">
        <f>VLOOKUP($A19&amp;J$42,決統データ!$A$3:$DE$365,$E19+19,FALSE)</f>
        <v>0</v>
      </c>
      <c r="K19" s="42">
        <f>VLOOKUP($A19&amp;K$42,決統データ!$A$3:$DE$365,$E19+19,FALSE)</f>
        <v>0</v>
      </c>
      <c r="L19" s="42">
        <f>VLOOKUP($A19&amp;L$42,決統データ!$A$3:$DE$365,$E19+19,FALSE)</f>
        <v>0</v>
      </c>
      <c r="M19" s="275">
        <f t="shared" si="0"/>
        <v>0</v>
      </c>
    </row>
    <row r="20" spans="1:13" ht="19.5" customHeight="1">
      <c r="A20" s="27" t="str">
        <f t="shared" si="1"/>
        <v>1755201</v>
      </c>
      <c r="B20" s="28" t="s">
        <v>238</v>
      </c>
      <c r="C20" s="29">
        <v>52</v>
      </c>
      <c r="D20" s="28" t="s">
        <v>782</v>
      </c>
      <c r="E20" s="199">
        <v>19</v>
      </c>
      <c r="F20" s="205"/>
      <c r="G20" s="797"/>
      <c r="H20" s="211" t="s">
        <v>121</v>
      </c>
      <c r="I20" s="203"/>
      <c r="J20" s="42">
        <f>VLOOKUP($A20&amp;J$42,決統データ!$A$3:$DE$365,$E20+19,FALSE)</f>
        <v>9352</v>
      </c>
      <c r="K20" s="42">
        <f>VLOOKUP($A20&amp;K$42,決統データ!$A$3:$DE$365,$E20+19,FALSE)</f>
        <v>2832</v>
      </c>
      <c r="L20" s="42">
        <f>VLOOKUP($A20&amp;L$42,決統データ!$A$3:$DE$365,$E20+19,FALSE)</f>
        <v>0</v>
      </c>
      <c r="M20" s="275">
        <f t="shared" si="0"/>
        <v>12184</v>
      </c>
    </row>
    <row r="21" spans="1:13" ht="19.5" customHeight="1">
      <c r="A21" s="27" t="str">
        <f t="shared" si="1"/>
        <v>1755201</v>
      </c>
      <c r="B21" s="28" t="s">
        <v>238</v>
      </c>
      <c r="C21" s="29">
        <v>52</v>
      </c>
      <c r="D21" s="28" t="s">
        <v>782</v>
      </c>
      <c r="E21" s="199">
        <v>20</v>
      </c>
      <c r="F21" s="206"/>
      <c r="G21" s="797"/>
      <c r="H21" s="211" t="s">
        <v>120</v>
      </c>
      <c r="I21" s="203"/>
      <c r="J21" s="42">
        <f>VLOOKUP($A21&amp;J$42,決統データ!$A$3:$DE$365,$E21+19,FALSE)</f>
        <v>0</v>
      </c>
      <c r="K21" s="42">
        <f>VLOOKUP($A21&amp;K$42,決統データ!$A$3:$DE$365,$E21+19,FALSE)</f>
        <v>0</v>
      </c>
      <c r="L21" s="42">
        <f>VLOOKUP($A21&amp;L$42,決統データ!$A$3:$DE$365,$E21+19,FALSE)</f>
        <v>0</v>
      </c>
      <c r="M21" s="275">
        <f t="shared" si="0"/>
        <v>0</v>
      </c>
    </row>
    <row r="22" spans="1:13" ht="19.5" customHeight="1">
      <c r="A22" s="27" t="str">
        <f t="shared" si="1"/>
        <v>1755201</v>
      </c>
      <c r="B22" s="28" t="s">
        <v>238</v>
      </c>
      <c r="C22" s="29">
        <v>52</v>
      </c>
      <c r="D22" s="28" t="s">
        <v>782</v>
      </c>
      <c r="E22" s="199">
        <v>21</v>
      </c>
      <c r="F22" s="206"/>
      <c r="G22" s="797"/>
      <c r="H22" s="211" t="s">
        <v>119</v>
      </c>
      <c r="I22" s="203"/>
      <c r="J22" s="42">
        <f>VLOOKUP($A22&amp;J$42,決統データ!$A$3:$DE$365,$E22+19,FALSE)</f>
        <v>111</v>
      </c>
      <c r="K22" s="42">
        <f>VLOOKUP($A22&amp;K$42,決統データ!$A$3:$DE$365,$E22+19,FALSE)</f>
        <v>4829</v>
      </c>
      <c r="L22" s="42">
        <f>VLOOKUP($A22&amp;L$42,決統データ!$A$3:$DE$365,$E22+19,FALSE)</f>
        <v>0</v>
      </c>
      <c r="M22" s="275">
        <f t="shared" si="0"/>
        <v>4940</v>
      </c>
    </row>
    <row r="23" spans="1:13" ht="19.5" customHeight="1">
      <c r="A23" s="27" t="str">
        <f t="shared" si="1"/>
        <v>1755201</v>
      </c>
      <c r="B23" s="28" t="s">
        <v>238</v>
      </c>
      <c r="C23" s="29">
        <v>52</v>
      </c>
      <c r="D23" s="28" t="s">
        <v>782</v>
      </c>
      <c r="E23" s="199">
        <v>22</v>
      </c>
      <c r="F23" s="206"/>
      <c r="G23" s="797"/>
      <c r="H23" s="211" t="s">
        <v>118</v>
      </c>
      <c r="I23" s="203"/>
      <c r="J23" s="42">
        <f>VLOOKUP($A23&amp;J$42,決統データ!$A$3:$DE$365,$E23+19,FALSE)</f>
        <v>0</v>
      </c>
      <c r="K23" s="42">
        <f>VLOOKUP($A23&amp;K$42,決統データ!$A$3:$DE$365,$E23+19,FALSE)</f>
        <v>0</v>
      </c>
      <c r="L23" s="42">
        <f>VLOOKUP($A23&amp;L$42,決統データ!$A$3:$DE$365,$E23+19,FALSE)</f>
        <v>0</v>
      </c>
      <c r="M23" s="275">
        <f t="shared" si="0"/>
        <v>0</v>
      </c>
    </row>
    <row r="24" spans="1:13" ht="19.5" customHeight="1">
      <c r="A24" s="27" t="str">
        <f t="shared" si="1"/>
        <v>1755201</v>
      </c>
      <c r="B24" s="28" t="s">
        <v>238</v>
      </c>
      <c r="C24" s="29">
        <v>52</v>
      </c>
      <c r="D24" s="28" t="s">
        <v>782</v>
      </c>
      <c r="E24" s="199">
        <v>23</v>
      </c>
      <c r="F24" s="205"/>
      <c r="G24" s="797"/>
      <c r="H24" s="211" t="s">
        <v>117</v>
      </c>
      <c r="I24" s="203"/>
      <c r="J24" s="42">
        <f>VLOOKUP($A24&amp;J$42,決統データ!$A$3:$DE$365,$E24+19,FALSE)</f>
        <v>8957</v>
      </c>
      <c r="K24" s="42">
        <f>VLOOKUP($A24&amp;K$42,決統データ!$A$3:$DE$365,$E24+19,FALSE)</f>
        <v>4387</v>
      </c>
      <c r="L24" s="42">
        <f>VLOOKUP($A24&amp;L$42,決統データ!$A$3:$DE$365,$E24+19,FALSE)</f>
        <v>197</v>
      </c>
      <c r="M24" s="275">
        <f t="shared" si="0"/>
        <v>13541</v>
      </c>
    </row>
    <row r="25" spans="1:13" ht="19.5" customHeight="1">
      <c r="A25" s="27" t="str">
        <f t="shared" si="1"/>
        <v>1755201</v>
      </c>
      <c r="B25" s="28" t="s">
        <v>238</v>
      </c>
      <c r="C25" s="29">
        <v>52</v>
      </c>
      <c r="D25" s="28" t="s">
        <v>782</v>
      </c>
      <c r="E25" s="199">
        <v>24</v>
      </c>
      <c r="F25" s="206"/>
      <c r="G25" s="797"/>
      <c r="H25" s="203" t="s">
        <v>116</v>
      </c>
      <c r="I25" s="204"/>
      <c r="J25" s="42">
        <f>VLOOKUP($A25&amp;J$42,決統データ!$A$3:$DE$365,$E25+19,FALSE)</f>
        <v>0</v>
      </c>
      <c r="K25" s="42">
        <f>VLOOKUP($A25&amp;K$42,決統データ!$A$3:$DE$365,$E25+19,FALSE)</f>
        <v>0</v>
      </c>
      <c r="L25" s="42">
        <f>VLOOKUP($A25&amp;L$42,決統データ!$A$3:$DE$365,$E25+19,FALSE)</f>
        <v>0</v>
      </c>
      <c r="M25" s="275">
        <f t="shared" si="0"/>
        <v>0</v>
      </c>
    </row>
    <row r="26" spans="1:13" ht="19.5" customHeight="1">
      <c r="A26" s="27" t="str">
        <f t="shared" si="1"/>
        <v>1755201</v>
      </c>
      <c r="B26" s="28" t="s">
        <v>238</v>
      </c>
      <c r="C26" s="29">
        <v>52</v>
      </c>
      <c r="D26" s="28" t="s">
        <v>782</v>
      </c>
      <c r="E26" s="199">
        <v>25</v>
      </c>
      <c r="F26" s="207"/>
      <c r="G26" s="798"/>
      <c r="H26" s="208" t="s">
        <v>80</v>
      </c>
      <c r="I26" s="208"/>
      <c r="J26" s="42">
        <f>VLOOKUP($A26&amp;J$42,決統データ!$A$3:$DE$365,$E26+19,FALSE)</f>
        <v>0</v>
      </c>
      <c r="K26" s="42">
        <f>VLOOKUP($A26&amp;K$42,決統データ!$A$3:$DE$365,$E26+19,FALSE)</f>
        <v>0</v>
      </c>
      <c r="L26" s="42">
        <f>VLOOKUP($A26&amp;L$42,決統データ!$A$3:$DE$365,$E26+19,FALSE)</f>
        <v>0</v>
      </c>
      <c r="M26" s="275">
        <f t="shared" si="0"/>
        <v>0</v>
      </c>
    </row>
    <row r="27" spans="1:13" ht="19.5" customHeight="1">
      <c r="A27" s="27" t="str">
        <f t="shared" si="1"/>
        <v>1755201</v>
      </c>
      <c r="B27" s="28" t="s">
        <v>238</v>
      </c>
      <c r="C27" s="29">
        <v>52</v>
      </c>
      <c r="D27" s="28" t="s">
        <v>782</v>
      </c>
      <c r="E27" s="199">
        <v>33</v>
      </c>
      <c r="F27" s="792" t="s">
        <v>115</v>
      </c>
      <c r="G27" s="792" t="s">
        <v>114</v>
      </c>
      <c r="H27" s="793" t="s">
        <v>113</v>
      </c>
      <c r="I27" s="794"/>
      <c r="J27" s="42">
        <f>VLOOKUP($A27&amp;J$42,決統データ!$A$3:$DE$365,$E27+19,FALSE)</f>
        <v>458670</v>
      </c>
      <c r="K27" s="42">
        <f>VLOOKUP($A27&amp;K$42,決統データ!$A$3:$DE$365,$E27+19,FALSE)</f>
        <v>218819</v>
      </c>
      <c r="L27" s="42">
        <f>VLOOKUP($A27&amp;L$42,決統データ!$A$3:$DE$365,$E27+19,FALSE)</f>
        <v>17841</v>
      </c>
      <c r="M27" s="275">
        <f t="shared" si="0"/>
        <v>695330</v>
      </c>
    </row>
    <row r="28" spans="1:13" ht="19.5" customHeight="1">
      <c r="A28" s="27" t="str">
        <f t="shared" si="1"/>
        <v>1755201</v>
      </c>
      <c r="B28" s="28" t="s">
        <v>238</v>
      </c>
      <c r="C28" s="29">
        <v>52</v>
      </c>
      <c r="D28" s="28" t="s">
        <v>782</v>
      </c>
      <c r="E28" s="199">
        <v>34</v>
      </c>
      <c r="F28" s="792"/>
      <c r="G28" s="792"/>
      <c r="H28" s="792" t="s">
        <v>237</v>
      </c>
      <c r="I28" s="203" t="s">
        <v>112</v>
      </c>
      <c r="J28" s="42">
        <f>VLOOKUP($A28&amp;J$42,決統データ!$A$3:$DE$365,$E28+19,FALSE)</f>
        <v>57743</v>
      </c>
      <c r="K28" s="42">
        <f>VLOOKUP($A28&amp;K$42,決統データ!$A$3:$DE$365,$E28+19,FALSE)</f>
        <v>20275</v>
      </c>
      <c r="L28" s="42">
        <f>VLOOKUP($A28&amp;L$42,決統データ!$A$3:$DE$365,$E28+19,FALSE)</f>
        <v>0</v>
      </c>
      <c r="M28" s="275">
        <f t="shared" si="0"/>
        <v>78018</v>
      </c>
    </row>
    <row r="29" spans="1:13" ht="19.5" customHeight="1">
      <c r="A29" s="27" t="str">
        <f t="shared" si="1"/>
        <v>1755201</v>
      </c>
      <c r="B29" s="28" t="s">
        <v>238</v>
      </c>
      <c r="C29" s="29">
        <v>52</v>
      </c>
      <c r="D29" s="28" t="s">
        <v>782</v>
      </c>
      <c r="E29" s="199">
        <v>35</v>
      </c>
      <c r="F29" s="792"/>
      <c r="G29" s="792"/>
      <c r="H29" s="792"/>
      <c r="I29" s="203" t="s">
        <v>105</v>
      </c>
      <c r="J29" s="42">
        <f>VLOOKUP($A29&amp;J$42,決統データ!$A$3:$DE$365,$E29+19,FALSE)</f>
        <v>119700</v>
      </c>
      <c r="K29" s="42">
        <f>VLOOKUP($A29&amp;K$42,決統データ!$A$3:$DE$365,$E29+19,FALSE)</f>
        <v>64800</v>
      </c>
      <c r="L29" s="42">
        <f>VLOOKUP($A29&amp;L$42,決統データ!$A$3:$DE$365,$E29+19,FALSE)</f>
        <v>0</v>
      </c>
      <c r="M29" s="275">
        <f t="shared" si="0"/>
        <v>184500</v>
      </c>
    </row>
    <row r="30" spans="1:13" ht="19.5" customHeight="1">
      <c r="A30" s="27" t="str">
        <f t="shared" si="1"/>
        <v>1755201</v>
      </c>
      <c r="B30" s="28" t="s">
        <v>238</v>
      </c>
      <c r="C30" s="29">
        <v>52</v>
      </c>
      <c r="D30" s="28" t="s">
        <v>782</v>
      </c>
      <c r="E30" s="199">
        <v>37</v>
      </c>
      <c r="F30" s="792"/>
      <c r="G30" s="792"/>
      <c r="H30" s="792"/>
      <c r="I30" s="203" t="s">
        <v>111</v>
      </c>
      <c r="J30" s="42">
        <f>VLOOKUP($A30&amp;J$42,決統データ!$A$3:$DE$365,$E30+19,FALSE)</f>
        <v>0</v>
      </c>
      <c r="K30" s="42">
        <f>VLOOKUP($A30&amp;K$42,決統データ!$A$3:$DE$365,$E30+19,FALSE)</f>
        <v>0</v>
      </c>
      <c r="L30" s="42">
        <f>VLOOKUP($A30&amp;L$42,決統データ!$A$3:$DE$365,$E30+19,FALSE)</f>
        <v>0</v>
      </c>
      <c r="M30" s="275">
        <f t="shared" si="0"/>
        <v>0</v>
      </c>
    </row>
    <row r="31" spans="1:13" ht="19.5" customHeight="1">
      <c r="A31" s="27" t="str">
        <f t="shared" si="1"/>
        <v>1755201</v>
      </c>
      <c r="B31" s="28" t="s">
        <v>238</v>
      </c>
      <c r="C31" s="29">
        <v>52</v>
      </c>
      <c r="D31" s="28" t="s">
        <v>782</v>
      </c>
      <c r="E31" s="199">
        <v>38</v>
      </c>
      <c r="F31" s="792"/>
      <c r="G31" s="792"/>
      <c r="H31" s="792"/>
      <c r="I31" s="203" t="s">
        <v>110</v>
      </c>
      <c r="J31" s="42">
        <f>VLOOKUP($A31&amp;J$42,決統データ!$A$3:$DE$365,$E31+19,FALSE)</f>
        <v>2140</v>
      </c>
      <c r="K31" s="42">
        <f>VLOOKUP($A31&amp;K$42,決統データ!$A$3:$DE$365,$E31+19,FALSE)</f>
        <v>34916</v>
      </c>
      <c r="L31" s="42">
        <f>VLOOKUP($A31&amp;L$42,決統データ!$A$3:$DE$365,$E31+19,FALSE)</f>
        <v>0</v>
      </c>
      <c r="M31" s="275">
        <f t="shared" si="0"/>
        <v>37056</v>
      </c>
    </row>
    <row r="32" spans="1:13" ht="19.5" customHeight="1">
      <c r="A32" s="27" t="str">
        <f t="shared" si="1"/>
        <v>1755201</v>
      </c>
      <c r="B32" s="28" t="s">
        <v>238</v>
      </c>
      <c r="C32" s="29">
        <v>52</v>
      </c>
      <c r="D32" s="28" t="s">
        <v>782</v>
      </c>
      <c r="E32" s="199">
        <v>39</v>
      </c>
      <c r="F32" s="792"/>
      <c r="G32" s="792"/>
      <c r="H32" s="792"/>
      <c r="I32" s="64" t="s">
        <v>109</v>
      </c>
      <c r="J32" s="42">
        <f>VLOOKUP($A32&amp;J$42,決統データ!$A$3:$DE$365,$E32+19,FALSE)</f>
        <v>0</v>
      </c>
      <c r="K32" s="42">
        <f>VLOOKUP($A32&amp;K$42,決統データ!$A$3:$DE$365,$E32+19,FALSE)</f>
        <v>0</v>
      </c>
      <c r="L32" s="42">
        <f>VLOOKUP($A32&amp;L$42,決統データ!$A$3:$DE$365,$E32+19,FALSE)</f>
        <v>0</v>
      </c>
      <c r="M32" s="275">
        <f t="shared" si="0"/>
        <v>0</v>
      </c>
    </row>
    <row r="33" spans="1:13" ht="19.5" customHeight="1">
      <c r="A33" s="27" t="str">
        <f t="shared" si="1"/>
        <v>1755201</v>
      </c>
      <c r="B33" s="28" t="s">
        <v>238</v>
      </c>
      <c r="C33" s="29">
        <v>52</v>
      </c>
      <c r="D33" s="28" t="s">
        <v>782</v>
      </c>
      <c r="E33" s="199">
        <v>41</v>
      </c>
      <c r="F33" s="792"/>
      <c r="G33" s="792"/>
      <c r="H33" s="665" t="s">
        <v>108</v>
      </c>
      <c r="I33" s="795"/>
      <c r="J33" s="42">
        <f>VLOOKUP($A33&amp;J$42,決統データ!$A$3:$DE$365,$E33+19,FALSE)</f>
        <v>54973</v>
      </c>
      <c r="K33" s="42">
        <f>VLOOKUP($A33&amp;K$42,決統データ!$A$3:$DE$365,$E33+19,FALSE)</f>
        <v>26769</v>
      </c>
      <c r="L33" s="42">
        <f>VLOOKUP($A33&amp;L$42,決統データ!$A$3:$DE$365,$E33+19,FALSE)</f>
        <v>2103</v>
      </c>
      <c r="M33" s="275">
        <f t="shared" si="0"/>
        <v>83845</v>
      </c>
    </row>
    <row r="34" spans="1:13" ht="19.5" customHeight="1">
      <c r="A34" s="27" t="str">
        <f t="shared" si="1"/>
        <v>1755201</v>
      </c>
      <c r="B34" s="28" t="s">
        <v>238</v>
      </c>
      <c r="C34" s="29">
        <v>52</v>
      </c>
      <c r="D34" s="28" t="s">
        <v>782</v>
      </c>
      <c r="E34" s="199">
        <v>42</v>
      </c>
      <c r="F34" s="792"/>
      <c r="G34" s="792"/>
      <c r="H34" s="604" t="s">
        <v>237</v>
      </c>
      <c r="I34" s="64" t="s">
        <v>106</v>
      </c>
      <c r="J34" s="42">
        <f>VLOOKUP($A34&amp;J$42,決統データ!$A$3:$DE$365,$E34+19,FALSE)</f>
        <v>9352</v>
      </c>
      <c r="K34" s="42">
        <f>VLOOKUP($A34&amp;K$42,決統データ!$A$3:$DE$365,$E34+19,FALSE)</f>
        <v>2832</v>
      </c>
      <c r="L34" s="42">
        <f>VLOOKUP($A34&amp;L$42,決統データ!$A$3:$DE$365,$E34+19,FALSE)</f>
        <v>0</v>
      </c>
      <c r="M34" s="275">
        <f t="shared" si="0"/>
        <v>12184</v>
      </c>
    </row>
    <row r="35" spans="1:13" ht="19.5" customHeight="1">
      <c r="A35" s="27" t="str">
        <f t="shared" si="1"/>
        <v>1755201</v>
      </c>
      <c r="B35" s="28" t="s">
        <v>238</v>
      </c>
      <c r="C35" s="29">
        <v>52</v>
      </c>
      <c r="D35" s="28" t="s">
        <v>782</v>
      </c>
      <c r="E35" s="199">
        <v>43</v>
      </c>
      <c r="F35" s="792"/>
      <c r="G35" s="792"/>
      <c r="H35" s="605"/>
      <c r="I35" s="64" t="s">
        <v>105</v>
      </c>
      <c r="J35" s="42">
        <f>VLOOKUP($A35&amp;J$42,決統データ!$A$3:$DE$365,$E35+19,FALSE)</f>
        <v>0</v>
      </c>
      <c r="K35" s="42">
        <f>VLOOKUP($A35&amp;K$42,決統データ!$A$3:$DE$365,$E35+19,FALSE)</f>
        <v>0</v>
      </c>
      <c r="L35" s="42">
        <f>VLOOKUP($A35&amp;L$42,決統データ!$A$3:$DE$365,$E35+19,FALSE)</f>
        <v>1200</v>
      </c>
      <c r="M35" s="275">
        <f t="shared" si="0"/>
        <v>1200</v>
      </c>
    </row>
    <row r="36" spans="1:13" ht="19.5" customHeight="1">
      <c r="A36" s="27" t="str">
        <f t="shared" si="1"/>
        <v>1755201</v>
      </c>
      <c r="B36" s="28" t="s">
        <v>238</v>
      </c>
      <c r="C36" s="29">
        <v>52</v>
      </c>
      <c r="D36" s="28" t="s">
        <v>782</v>
      </c>
      <c r="E36" s="199">
        <v>45</v>
      </c>
      <c r="F36" s="792"/>
      <c r="G36" s="792"/>
      <c r="H36" s="606"/>
      <c r="I36" s="64" t="s">
        <v>104</v>
      </c>
      <c r="J36" s="42">
        <f>VLOOKUP($A36&amp;J$42,決統データ!$A$3:$DE$365,$E36+19,FALSE)</f>
        <v>111</v>
      </c>
      <c r="K36" s="42">
        <f>VLOOKUP($A36&amp;K$42,決統データ!$A$3:$DE$365,$E36+19,FALSE)</f>
        <v>4829</v>
      </c>
      <c r="L36" s="42">
        <f>VLOOKUP($A36&amp;L$42,決統データ!$A$3:$DE$365,$E36+19,FALSE)</f>
        <v>0</v>
      </c>
      <c r="M36" s="275">
        <f t="shared" si="0"/>
        <v>4940</v>
      </c>
    </row>
    <row r="42" spans="1:13">
      <c r="J42" s="12" t="str">
        <f>+J43&amp;"000"</f>
        <v>262013000</v>
      </c>
      <c r="K42" s="12" t="str">
        <f t="shared" ref="K42:L42" si="2">+K43&amp;"000"</f>
        <v>264075000</v>
      </c>
      <c r="L42" s="12" t="str">
        <f t="shared" si="2"/>
        <v>264652000</v>
      </c>
    </row>
    <row r="43" spans="1:13">
      <c r="J43" s="12" t="s">
        <v>580</v>
      </c>
      <c r="K43" s="12" t="s">
        <v>591</v>
      </c>
      <c r="L43" s="12" t="s">
        <v>594</v>
      </c>
    </row>
    <row r="44" spans="1:13">
      <c r="J44" s="12" t="s">
        <v>469</v>
      </c>
      <c r="K44" s="12" t="s">
        <v>592</v>
      </c>
      <c r="L44" s="12" t="s">
        <v>595</v>
      </c>
    </row>
  </sheetData>
  <customSheetViews>
    <customSheetView guid="{247A5D4D-80F1-4466-92F7-7A3BC78E450F}" showPageBreaks="1" printArea="1" topLeftCell="A10">
      <selection activeCell="C43" sqref="C43"/>
      <pageMargins left="1.1811023622047245" right="0.78740157480314965" top="0.78740157480314965" bottom="0.78740157480314965" header="0.51181102362204722" footer="0.51181102362204722"/>
      <pageSetup paperSize="9" scale="60" orientation="landscape" blackAndWhite="1" horizontalDpi="300" verticalDpi="300"/>
      <headerFooter alignWithMargins="0"/>
    </customSheetView>
  </customSheetViews>
  <mergeCells count="11">
    <mergeCell ref="F27:F36"/>
    <mergeCell ref="G27:G36"/>
    <mergeCell ref="H27:I27"/>
    <mergeCell ref="H28:H32"/>
    <mergeCell ref="H33:I33"/>
    <mergeCell ref="H34:H36"/>
    <mergeCell ref="F2:I2"/>
    <mergeCell ref="F3:I3"/>
    <mergeCell ref="F16:I16"/>
    <mergeCell ref="G4:G15"/>
    <mergeCell ref="G17:G26"/>
  </mergeCells>
  <phoneticPr fontId="3"/>
  <pageMargins left="1.1811023622047245" right="0.78740157480314965" top="0.78740157480314965" bottom="0.78740157480314965" header="0.51181102362204722" footer="0.51181102362204722"/>
  <pageSetup paperSize="9" scale="60" orientation="landscape" blackAndWhite="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sheetPr>
  <dimension ref="A1:J90"/>
  <sheetViews>
    <sheetView view="pageBreakPreview" zoomScale="85" zoomScaleNormal="100" zoomScaleSheetLayoutView="85" workbookViewId="0">
      <pane ySplit="3" topLeftCell="A4" activePane="bottomLeft" state="frozen"/>
      <selection pane="bottomLeft"/>
    </sheetView>
  </sheetViews>
  <sheetFormatPr defaultColWidth="9" defaultRowHeight="14.4"/>
  <cols>
    <col min="1" max="1" width="9.69921875" style="1" customWidth="1"/>
    <col min="2" max="2" width="4.296875" style="1" customWidth="1"/>
    <col min="3" max="4" width="3.296875" style="1" customWidth="1"/>
    <col min="5" max="5" width="6.296875" style="24" customWidth="1"/>
    <col min="6" max="6" width="4.296875" style="1" customWidth="1"/>
    <col min="7" max="7" width="7.5" style="1" customWidth="1"/>
    <col min="8" max="8" width="25.5" style="1" customWidth="1"/>
    <col min="9" max="9" width="14.59765625" style="152" customWidth="1"/>
    <col min="10" max="10" width="14.59765625" style="1" customWidth="1"/>
    <col min="11" max="16384" width="9" style="1"/>
  </cols>
  <sheetData>
    <row r="1" spans="1:10" ht="19.2">
      <c r="F1" s="8" t="s">
        <v>249</v>
      </c>
    </row>
    <row r="2" spans="1:10">
      <c r="F2" s="1" t="s">
        <v>1291</v>
      </c>
    </row>
    <row r="3" spans="1:10" ht="34.5" customHeight="1">
      <c r="A3" s="26"/>
      <c r="B3" s="67" t="s">
        <v>778</v>
      </c>
      <c r="C3" s="26" t="s">
        <v>779</v>
      </c>
      <c r="D3" s="26" t="s">
        <v>780</v>
      </c>
      <c r="E3" s="30" t="s">
        <v>781</v>
      </c>
      <c r="F3" s="618"/>
      <c r="G3" s="619"/>
      <c r="H3" s="620"/>
      <c r="I3" s="165" t="s">
        <v>478</v>
      </c>
      <c r="J3" s="11" t="s">
        <v>605</v>
      </c>
    </row>
    <row r="4" spans="1:10" s="99" customFormat="1">
      <c r="A4" s="27" t="str">
        <f>+B4&amp;C4&amp;D4</f>
        <v>1761001</v>
      </c>
      <c r="B4" s="28" t="s">
        <v>271</v>
      </c>
      <c r="C4" s="29">
        <v>10</v>
      </c>
      <c r="D4" s="28" t="s">
        <v>782</v>
      </c>
      <c r="E4" s="24">
        <v>1</v>
      </c>
      <c r="F4" s="264" t="s">
        <v>1286</v>
      </c>
      <c r="G4" s="264"/>
      <c r="H4" s="265"/>
      <c r="I4" s="35">
        <f>VLOOKUP($A4&amp;I$88,決統データ!$A$3:$DE$365,$E4+19,FALSE)</f>
        <v>4090224</v>
      </c>
      <c r="J4" s="276"/>
    </row>
    <row r="5" spans="1:10" s="99" customFormat="1">
      <c r="A5" s="27" t="str">
        <f t="shared" ref="A5:A68" si="0">+B5&amp;C5&amp;D5</f>
        <v>1761001</v>
      </c>
      <c r="B5" s="28" t="s">
        <v>271</v>
      </c>
      <c r="C5" s="29">
        <v>10</v>
      </c>
      <c r="D5" s="28" t="s">
        <v>782</v>
      </c>
      <c r="E5" s="250">
        <v>2</v>
      </c>
      <c r="F5" s="264" t="s">
        <v>1285</v>
      </c>
      <c r="G5" s="264"/>
      <c r="H5" s="265"/>
      <c r="I5" s="35">
        <f>VLOOKUP($A5&amp;I$88,決統データ!$A$3:$DE$365,$E5+19,FALSE)</f>
        <v>4110701</v>
      </c>
      <c r="J5" s="276"/>
    </row>
    <row r="6" spans="1:10" s="99" customFormat="1">
      <c r="A6" s="27" t="str">
        <f t="shared" si="0"/>
        <v>1761001</v>
      </c>
      <c r="B6" s="28" t="s">
        <v>271</v>
      </c>
      <c r="C6" s="29">
        <v>10</v>
      </c>
      <c r="D6" s="28" t="s">
        <v>782</v>
      </c>
      <c r="E6" s="250">
        <v>3</v>
      </c>
      <c r="F6" s="264" t="s">
        <v>1284</v>
      </c>
      <c r="G6" s="104"/>
      <c r="H6" s="266"/>
      <c r="I6" s="35">
        <f>VLOOKUP($A6&amp;I$88,決統データ!$A$3:$DE$365,$E6+19,FALSE)</f>
        <v>4080401</v>
      </c>
      <c r="J6" s="276"/>
    </row>
    <row r="7" spans="1:10">
      <c r="A7" s="27" t="str">
        <f t="shared" si="0"/>
        <v>1761001</v>
      </c>
      <c r="B7" s="28" t="s">
        <v>271</v>
      </c>
      <c r="C7" s="29">
        <v>10</v>
      </c>
      <c r="D7" s="28" t="s">
        <v>782</v>
      </c>
      <c r="E7" s="24">
        <v>4</v>
      </c>
      <c r="F7" s="175" t="s">
        <v>1283</v>
      </c>
      <c r="G7" s="65"/>
      <c r="H7" s="62"/>
      <c r="I7" s="35">
        <f>VLOOKUP($A7&amp;I$88,決統データ!$A$3:$DE$365,$E7+19,FALSE)</f>
        <v>1</v>
      </c>
      <c r="J7" s="279">
        <f t="shared" ref="J7:J18" si="1">SUM(I7:I7)</f>
        <v>1</v>
      </c>
    </row>
    <row r="8" spans="1:10">
      <c r="A8" s="27" t="str">
        <f t="shared" si="0"/>
        <v>1761001</v>
      </c>
      <c r="B8" s="28" t="s">
        <v>271</v>
      </c>
      <c r="C8" s="29">
        <v>10</v>
      </c>
      <c r="D8" s="28" t="s">
        <v>782</v>
      </c>
      <c r="E8" s="24">
        <v>7</v>
      </c>
      <c r="F8" s="624" t="s">
        <v>1282</v>
      </c>
      <c r="G8" s="175" t="s">
        <v>1281</v>
      </c>
      <c r="H8" s="176"/>
      <c r="I8" s="42">
        <f>VLOOKUP($A8&amp;I$88,決統データ!$A$3:$DE$365,$E8+19,FALSE)</f>
        <v>1935</v>
      </c>
      <c r="J8" s="279">
        <f t="shared" si="1"/>
        <v>1935</v>
      </c>
    </row>
    <row r="9" spans="1:10">
      <c r="A9" s="27" t="str">
        <f t="shared" si="0"/>
        <v>1761001</v>
      </c>
      <c r="B9" s="28" t="s">
        <v>271</v>
      </c>
      <c r="C9" s="29">
        <v>10</v>
      </c>
      <c r="D9" s="28" t="s">
        <v>782</v>
      </c>
      <c r="E9" s="24">
        <v>8</v>
      </c>
      <c r="F9" s="625"/>
      <c r="G9" s="175" t="s">
        <v>1280</v>
      </c>
      <c r="H9" s="176"/>
      <c r="I9" s="42">
        <f>VLOOKUP($A9&amp;I$88,決統データ!$A$3:$DE$365,$E9+19,FALSE)</f>
        <v>0</v>
      </c>
      <c r="J9" s="279">
        <f t="shared" si="1"/>
        <v>0</v>
      </c>
    </row>
    <row r="10" spans="1:10">
      <c r="A10" s="27" t="str">
        <f t="shared" si="0"/>
        <v>1761001</v>
      </c>
      <c r="B10" s="28" t="s">
        <v>271</v>
      </c>
      <c r="C10" s="29">
        <v>10</v>
      </c>
      <c r="D10" s="28" t="s">
        <v>782</v>
      </c>
      <c r="E10" s="24">
        <v>9</v>
      </c>
      <c r="F10" s="625"/>
      <c r="G10" s="175" t="s">
        <v>1279</v>
      </c>
      <c r="H10" s="176"/>
      <c r="I10" s="42">
        <f>VLOOKUP($A10&amp;I$88,決統データ!$A$3:$DE$365,$E10+19,FALSE)</f>
        <v>2670</v>
      </c>
      <c r="J10" s="279">
        <f t="shared" si="1"/>
        <v>2670</v>
      </c>
    </row>
    <row r="11" spans="1:10">
      <c r="A11" s="27" t="str">
        <f t="shared" si="0"/>
        <v>1761001</v>
      </c>
      <c r="B11" s="28" t="s">
        <v>271</v>
      </c>
      <c r="C11" s="29">
        <v>10</v>
      </c>
      <c r="D11" s="28" t="s">
        <v>782</v>
      </c>
      <c r="E11" s="24">
        <v>10</v>
      </c>
      <c r="F11" s="625"/>
      <c r="G11" s="175" t="s">
        <v>1278</v>
      </c>
      <c r="H11" s="176"/>
      <c r="I11" s="42">
        <f>VLOOKUP($A11&amp;I$88,決統データ!$A$3:$DE$365,$E11+19,FALSE)</f>
        <v>1089</v>
      </c>
      <c r="J11" s="279">
        <f t="shared" si="1"/>
        <v>1089</v>
      </c>
    </row>
    <row r="12" spans="1:10">
      <c r="A12" s="27" t="str">
        <f t="shared" si="0"/>
        <v>1761001</v>
      </c>
      <c r="B12" s="28" t="s">
        <v>271</v>
      </c>
      <c r="C12" s="29">
        <v>10</v>
      </c>
      <c r="D12" s="28" t="s">
        <v>782</v>
      </c>
      <c r="E12" s="24">
        <v>11</v>
      </c>
      <c r="F12" s="625"/>
      <c r="G12" s="175" t="s">
        <v>1277</v>
      </c>
      <c r="H12" s="176"/>
      <c r="I12" s="42">
        <f>VLOOKUP($A12&amp;I$88,決統データ!$A$3:$DE$365,$E12+19,FALSE)</f>
        <v>1089</v>
      </c>
      <c r="J12" s="279">
        <f t="shared" si="1"/>
        <v>1089</v>
      </c>
    </row>
    <row r="13" spans="1:10">
      <c r="A13" s="27" t="str">
        <f t="shared" si="0"/>
        <v>1761001</v>
      </c>
      <c r="B13" s="28" t="s">
        <v>271</v>
      </c>
      <c r="C13" s="29">
        <v>10</v>
      </c>
      <c r="D13" s="28" t="s">
        <v>782</v>
      </c>
      <c r="E13" s="24">
        <v>12</v>
      </c>
      <c r="F13" s="625"/>
      <c r="G13" s="177" t="s">
        <v>1276</v>
      </c>
      <c r="H13" s="176"/>
      <c r="I13" s="42">
        <f>VLOOKUP($A13&amp;I$88,決統データ!$A$3:$DE$365,$E13+19,FALSE)</f>
        <v>951</v>
      </c>
      <c r="J13" s="279">
        <f t="shared" si="1"/>
        <v>951</v>
      </c>
    </row>
    <row r="14" spans="1:10">
      <c r="A14" s="27" t="str">
        <f t="shared" si="0"/>
        <v>1761001</v>
      </c>
      <c r="B14" s="28" t="s">
        <v>271</v>
      </c>
      <c r="C14" s="29">
        <v>10</v>
      </c>
      <c r="D14" s="28" t="s">
        <v>782</v>
      </c>
      <c r="E14" s="24">
        <v>13</v>
      </c>
      <c r="F14" s="625"/>
      <c r="G14" s="175" t="s">
        <v>1275</v>
      </c>
      <c r="H14" s="176"/>
      <c r="I14" s="42">
        <f>VLOOKUP($A14&amp;I$88,決統データ!$A$3:$DE$365,$E14+19,FALSE)</f>
        <v>6199</v>
      </c>
      <c r="J14" s="279">
        <f t="shared" si="1"/>
        <v>6199</v>
      </c>
    </row>
    <row r="15" spans="1:10">
      <c r="A15" s="27" t="str">
        <f t="shared" si="0"/>
        <v>1761001</v>
      </c>
      <c r="B15" s="28" t="s">
        <v>271</v>
      </c>
      <c r="C15" s="29">
        <v>10</v>
      </c>
      <c r="D15" s="28" t="s">
        <v>782</v>
      </c>
      <c r="E15" s="24">
        <v>14</v>
      </c>
      <c r="F15" s="625"/>
      <c r="G15" s="175" t="s">
        <v>1274</v>
      </c>
      <c r="H15" s="176"/>
      <c r="I15" s="42">
        <f>VLOOKUP($A15&amp;I$88,決統データ!$A$3:$DE$365,$E15+19,FALSE)</f>
        <v>0</v>
      </c>
      <c r="J15" s="279">
        <f t="shared" si="1"/>
        <v>0</v>
      </c>
    </row>
    <row r="16" spans="1:10">
      <c r="A16" s="27" t="str">
        <f t="shared" si="0"/>
        <v>1761001</v>
      </c>
      <c r="B16" s="28" t="s">
        <v>271</v>
      </c>
      <c r="C16" s="29">
        <v>10</v>
      </c>
      <c r="D16" s="28" t="s">
        <v>782</v>
      </c>
      <c r="E16" s="24">
        <v>15</v>
      </c>
      <c r="F16" s="625"/>
      <c r="G16" s="175" t="s">
        <v>1273</v>
      </c>
      <c r="H16" s="176"/>
      <c r="I16" s="42">
        <f>VLOOKUP($A16&amp;I$88,決統データ!$A$3:$DE$365,$E16+19,FALSE)</f>
        <v>75</v>
      </c>
      <c r="J16" s="279">
        <f t="shared" si="1"/>
        <v>75</v>
      </c>
    </row>
    <row r="17" spans="1:10">
      <c r="A17" s="27" t="str">
        <f t="shared" si="0"/>
        <v>1761001</v>
      </c>
      <c r="B17" s="28" t="s">
        <v>271</v>
      </c>
      <c r="C17" s="29">
        <v>10</v>
      </c>
      <c r="D17" s="28" t="s">
        <v>782</v>
      </c>
      <c r="E17" s="24">
        <v>16</v>
      </c>
      <c r="F17" s="625"/>
      <c r="G17" s="175" t="s">
        <v>1272</v>
      </c>
      <c r="H17" s="176"/>
      <c r="I17" s="42">
        <f>VLOOKUP($A17&amp;I$88,決統データ!$A$3:$DE$365,$E17+19,FALSE)</f>
        <v>75</v>
      </c>
      <c r="J17" s="279">
        <f t="shared" si="1"/>
        <v>75</v>
      </c>
    </row>
    <row r="18" spans="1:10">
      <c r="A18" s="27" t="str">
        <f t="shared" si="0"/>
        <v>1761001</v>
      </c>
      <c r="B18" s="28" t="s">
        <v>271</v>
      </c>
      <c r="C18" s="29">
        <v>10</v>
      </c>
      <c r="D18" s="28" t="s">
        <v>782</v>
      </c>
      <c r="E18" s="24">
        <v>17</v>
      </c>
      <c r="F18" s="625"/>
      <c r="G18" s="175" t="s">
        <v>1271</v>
      </c>
      <c r="H18" s="176"/>
      <c r="I18" s="42">
        <f>VLOOKUP($A18&amp;I$88,決統データ!$A$3:$DE$365,$E18+19,FALSE)</f>
        <v>75</v>
      </c>
      <c r="J18" s="279">
        <f t="shared" si="1"/>
        <v>75</v>
      </c>
    </row>
    <row r="19" spans="1:10">
      <c r="A19" s="27"/>
      <c r="B19" s="28"/>
      <c r="C19" s="29"/>
      <c r="D19" s="28"/>
      <c r="F19" s="625"/>
      <c r="G19" s="626" t="s">
        <v>500</v>
      </c>
      <c r="H19" s="178" t="s">
        <v>248</v>
      </c>
      <c r="I19" s="166">
        <f>I12/I8*100</f>
        <v>56.279069767441861</v>
      </c>
      <c r="J19" s="274">
        <f>J12/J8*100</f>
        <v>56.279069767441861</v>
      </c>
    </row>
    <row r="20" spans="1:10">
      <c r="A20" s="27"/>
      <c r="B20" s="28"/>
      <c r="C20" s="29"/>
      <c r="D20" s="28"/>
      <c r="F20" s="625"/>
      <c r="G20" s="627"/>
      <c r="H20" s="178" t="s">
        <v>247</v>
      </c>
      <c r="I20" s="166">
        <f>I12/I10*100</f>
        <v>40.786516853932589</v>
      </c>
      <c r="J20" s="274">
        <f>J12/J10*100</f>
        <v>40.786516853932589</v>
      </c>
    </row>
    <row r="21" spans="1:10">
      <c r="A21" s="27"/>
      <c r="B21" s="28"/>
      <c r="C21" s="29"/>
      <c r="D21" s="28"/>
      <c r="F21" s="625"/>
      <c r="G21" s="627"/>
      <c r="H21" s="178" t="s">
        <v>246</v>
      </c>
      <c r="I21" s="166">
        <f>I13/I12*100</f>
        <v>87.327823691460054</v>
      </c>
      <c r="J21" s="274">
        <f>J13/J12*100</f>
        <v>87.327823691460054</v>
      </c>
    </row>
    <row r="22" spans="1:10">
      <c r="A22" s="27"/>
      <c r="B22" s="28"/>
      <c r="C22" s="29"/>
      <c r="D22" s="28"/>
      <c r="F22" s="625"/>
      <c r="G22" s="627"/>
      <c r="H22" s="178" t="s">
        <v>245</v>
      </c>
      <c r="I22" s="166">
        <f>I18/I14*100</f>
        <v>1.2098725600903371</v>
      </c>
      <c r="J22" s="274">
        <f>J18/J14*100</f>
        <v>1.2098725600903371</v>
      </c>
    </row>
    <row r="23" spans="1:10">
      <c r="A23" s="27"/>
      <c r="B23" s="28"/>
      <c r="C23" s="29"/>
      <c r="D23" s="28"/>
      <c r="F23" s="625"/>
      <c r="G23" s="627"/>
      <c r="H23" s="178" t="s">
        <v>244</v>
      </c>
      <c r="I23" s="166">
        <f>I18/I16*100</f>
        <v>100</v>
      </c>
      <c r="J23" s="274">
        <f>J18/J16*100</f>
        <v>100</v>
      </c>
    </row>
    <row r="24" spans="1:10">
      <c r="A24" s="27" t="str">
        <f t="shared" si="0"/>
        <v>1761001</v>
      </c>
      <c r="B24" s="28" t="s">
        <v>271</v>
      </c>
      <c r="C24" s="29">
        <v>10</v>
      </c>
      <c r="D24" s="28" t="s">
        <v>782</v>
      </c>
      <c r="E24" s="24">
        <v>19</v>
      </c>
      <c r="F24" s="596" t="s">
        <v>1265</v>
      </c>
      <c r="G24" s="175" t="s">
        <v>243</v>
      </c>
      <c r="H24" s="176"/>
      <c r="I24" s="42">
        <f>VLOOKUP($A24&amp;I$88,決統データ!$A$3:$DE$365,$E24+19,FALSE)</f>
        <v>2716742</v>
      </c>
      <c r="J24" s="279">
        <f t="shared" ref="J24:J57" si="2">SUM(I24:I24)</f>
        <v>2716742</v>
      </c>
    </row>
    <row r="25" spans="1:10" ht="25.2">
      <c r="A25" s="27" t="str">
        <f t="shared" si="0"/>
        <v>1761001</v>
      </c>
      <c r="B25" s="28" t="s">
        <v>271</v>
      </c>
      <c r="C25" s="29">
        <v>10</v>
      </c>
      <c r="D25" s="28" t="s">
        <v>782</v>
      </c>
      <c r="E25" s="24">
        <v>20</v>
      </c>
      <c r="F25" s="596"/>
      <c r="G25" s="611" t="s">
        <v>1263</v>
      </c>
      <c r="H25" s="179" t="s">
        <v>1262</v>
      </c>
      <c r="I25" s="42">
        <f>VLOOKUP($A25&amp;I$88,決統データ!$A$3:$DE$365,$E25+19,FALSE)</f>
        <v>1244135</v>
      </c>
      <c r="J25" s="279">
        <f t="shared" si="2"/>
        <v>1244135</v>
      </c>
    </row>
    <row r="26" spans="1:10">
      <c r="A26" s="27" t="str">
        <f t="shared" si="0"/>
        <v>1761001</v>
      </c>
      <c r="B26" s="28" t="s">
        <v>271</v>
      </c>
      <c r="C26" s="29">
        <v>10</v>
      </c>
      <c r="D26" s="28" t="s">
        <v>782</v>
      </c>
      <c r="E26" s="24">
        <v>21</v>
      </c>
      <c r="F26" s="596"/>
      <c r="G26" s="611"/>
      <c r="H26" s="176" t="s">
        <v>242</v>
      </c>
      <c r="I26" s="42">
        <f>VLOOKUP($A26&amp;I$88,決統データ!$A$3:$DE$365,$E26+19,FALSE)</f>
        <v>1262790</v>
      </c>
      <c r="J26" s="279">
        <f t="shared" si="2"/>
        <v>1262790</v>
      </c>
    </row>
    <row r="27" spans="1:10">
      <c r="A27" s="27" t="str">
        <f t="shared" si="0"/>
        <v>1761001</v>
      </c>
      <c r="B27" s="28" t="s">
        <v>271</v>
      </c>
      <c r="C27" s="29">
        <v>10</v>
      </c>
      <c r="D27" s="28" t="s">
        <v>782</v>
      </c>
      <c r="E27" s="24">
        <v>22</v>
      </c>
      <c r="F27" s="596"/>
      <c r="G27" s="611"/>
      <c r="H27" s="176" t="s">
        <v>1260</v>
      </c>
      <c r="I27" s="42">
        <f>VLOOKUP($A27&amp;I$88,決統データ!$A$3:$DE$365,$E27+19,FALSE)</f>
        <v>111245</v>
      </c>
      <c r="J27" s="279">
        <f t="shared" si="2"/>
        <v>111245</v>
      </c>
    </row>
    <row r="28" spans="1:10">
      <c r="A28" s="27" t="str">
        <f t="shared" si="0"/>
        <v>1761001</v>
      </c>
      <c r="B28" s="28" t="s">
        <v>271</v>
      </c>
      <c r="C28" s="29">
        <v>10</v>
      </c>
      <c r="D28" s="28" t="s">
        <v>782</v>
      </c>
      <c r="E28" s="24">
        <v>23</v>
      </c>
      <c r="F28" s="596"/>
      <c r="G28" s="611"/>
      <c r="H28" s="180" t="s">
        <v>1255</v>
      </c>
      <c r="I28" s="42">
        <f>VLOOKUP($A28&amp;I$88,決統データ!$A$3:$DE$365,$E28+19,FALSE)</f>
        <v>0</v>
      </c>
      <c r="J28" s="279">
        <f t="shared" si="2"/>
        <v>0</v>
      </c>
    </row>
    <row r="29" spans="1:10">
      <c r="A29" s="27" t="str">
        <f t="shared" si="0"/>
        <v>1761001</v>
      </c>
      <c r="B29" s="28" t="s">
        <v>271</v>
      </c>
      <c r="C29" s="29">
        <v>10</v>
      </c>
      <c r="D29" s="28" t="s">
        <v>782</v>
      </c>
      <c r="E29" s="24">
        <v>24</v>
      </c>
      <c r="F29" s="596"/>
      <c r="G29" s="611"/>
      <c r="H29" s="176" t="s">
        <v>1254</v>
      </c>
      <c r="I29" s="42">
        <f>VLOOKUP($A29&amp;I$88,決統データ!$A$3:$DE$365,$E29+19,FALSE)</f>
        <v>98572</v>
      </c>
      <c r="J29" s="279">
        <f t="shared" si="2"/>
        <v>98572</v>
      </c>
    </row>
    <row r="30" spans="1:10">
      <c r="A30" s="27" t="str">
        <f t="shared" si="0"/>
        <v>1761001</v>
      </c>
      <c r="B30" s="28" t="s">
        <v>271</v>
      </c>
      <c r="C30" s="29">
        <v>10</v>
      </c>
      <c r="D30" s="28" t="s">
        <v>782</v>
      </c>
      <c r="E30" s="24">
        <v>25</v>
      </c>
      <c r="F30" s="596"/>
      <c r="G30" s="611" t="s">
        <v>1259</v>
      </c>
      <c r="H30" s="176" t="s">
        <v>1258</v>
      </c>
      <c r="I30" s="42">
        <f>VLOOKUP($A30&amp;I$88,決統データ!$A$3:$DE$365,$E30+19,FALSE)</f>
        <v>1671591</v>
      </c>
      <c r="J30" s="279">
        <f t="shared" si="2"/>
        <v>1671591</v>
      </c>
    </row>
    <row r="31" spans="1:10">
      <c r="A31" s="27" t="str">
        <f t="shared" si="0"/>
        <v>1761001</v>
      </c>
      <c r="B31" s="28" t="s">
        <v>271</v>
      </c>
      <c r="C31" s="29">
        <v>10</v>
      </c>
      <c r="D31" s="28" t="s">
        <v>782</v>
      </c>
      <c r="E31" s="24">
        <v>26</v>
      </c>
      <c r="F31" s="596"/>
      <c r="G31" s="611"/>
      <c r="H31" s="176" t="s">
        <v>1257</v>
      </c>
      <c r="I31" s="42">
        <f>VLOOKUP($A31&amp;I$88,決統データ!$A$3:$DE$365,$E31+19,FALSE)</f>
        <v>0</v>
      </c>
      <c r="J31" s="279">
        <f t="shared" si="2"/>
        <v>0</v>
      </c>
    </row>
    <row r="32" spans="1:10">
      <c r="A32" s="27" t="str">
        <f t="shared" si="0"/>
        <v>1761001</v>
      </c>
      <c r="B32" s="28" t="s">
        <v>271</v>
      </c>
      <c r="C32" s="29">
        <v>10</v>
      </c>
      <c r="D32" s="28" t="s">
        <v>782</v>
      </c>
      <c r="E32" s="24">
        <v>27</v>
      </c>
      <c r="F32" s="596"/>
      <c r="G32" s="611"/>
      <c r="H32" s="176" t="s">
        <v>1256</v>
      </c>
      <c r="I32" s="42">
        <f>VLOOKUP($A32&amp;I$88,決統データ!$A$3:$DE$365,$E32+19,FALSE)</f>
        <v>817914</v>
      </c>
      <c r="J32" s="279">
        <f t="shared" si="2"/>
        <v>817914</v>
      </c>
    </row>
    <row r="33" spans="1:10">
      <c r="A33" s="27" t="str">
        <f t="shared" si="0"/>
        <v>1761001</v>
      </c>
      <c r="B33" s="28" t="s">
        <v>271</v>
      </c>
      <c r="C33" s="29">
        <v>10</v>
      </c>
      <c r="D33" s="28" t="s">
        <v>782</v>
      </c>
      <c r="E33" s="24">
        <v>28</v>
      </c>
      <c r="F33" s="596"/>
      <c r="G33" s="611"/>
      <c r="H33" s="180" t="s">
        <v>1255</v>
      </c>
      <c r="I33" s="42">
        <f>VLOOKUP($A33&amp;I$88,決統データ!$A$3:$DE$365,$E33+19,FALSE)</f>
        <v>0</v>
      </c>
      <c r="J33" s="279">
        <f t="shared" si="2"/>
        <v>0</v>
      </c>
    </row>
    <row r="34" spans="1:10">
      <c r="A34" s="27" t="str">
        <f t="shared" si="0"/>
        <v>1761001</v>
      </c>
      <c r="B34" s="28" t="s">
        <v>271</v>
      </c>
      <c r="C34" s="29">
        <v>10</v>
      </c>
      <c r="D34" s="28" t="s">
        <v>782</v>
      </c>
      <c r="E34" s="24">
        <v>29</v>
      </c>
      <c r="F34" s="596"/>
      <c r="G34" s="611"/>
      <c r="H34" s="176" t="s">
        <v>1254</v>
      </c>
      <c r="I34" s="42">
        <f>VLOOKUP($A34&amp;I$88,決統データ!$A$3:$DE$365,$E34+19,FALSE)</f>
        <v>227237</v>
      </c>
      <c r="J34" s="279">
        <f t="shared" si="2"/>
        <v>227237</v>
      </c>
    </row>
    <row r="35" spans="1:10">
      <c r="A35" s="27" t="str">
        <f t="shared" si="0"/>
        <v>1761001</v>
      </c>
      <c r="B35" s="28" t="s">
        <v>271</v>
      </c>
      <c r="C35" s="29">
        <v>10</v>
      </c>
      <c r="D35" s="28" t="s">
        <v>782</v>
      </c>
      <c r="E35" s="24">
        <v>30</v>
      </c>
      <c r="F35" s="596"/>
      <c r="G35" s="175" t="s">
        <v>1253</v>
      </c>
      <c r="H35" s="176"/>
      <c r="I35" s="42">
        <f>VLOOKUP($A35&amp;I$88,決統データ!$A$3:$DE$365,$E35+19,FALSE)</f>
        <v>2411495</v>
      </c>
      <c r="J35" s="279">
        <f t="shared" si="2"/>
        <v>2411495</v>
      </c>
    </row>
    <row r="36" spans="1:10">
      <c r="A36" s="27" t="str">
        <f t="shared" si="0"/>
        <v>1761001</v>
      </c>
      <c r="B36" s="28" t="s">
        <v>271</v>
      </c>
      <c r="C36" s="29">
        <v>10</v>
      </c>
      <c r="D36" s="28" t="s">
        <v>782</v>
      </c>
      <c r="E36" s="24">
        <v>31</v>
      </c>
      <c r="F36" s="596" t="s">
        <v>1252</v>
      </c>
      <c r="G36" s="175" t="s">
        <v>1251</v>
      </c>
      <c r="H36" s="176"/>
      <c r="I36" s="42">
        <f>VLOOKUP($A36&amp;I$88,決統データ!$A$3:$DE$365,$E36+19,FALSE)</f>
        <v>14</v>
      </c>
      <c r="J36" s="279">
        <f t="shared" si="2"/>
        <v>14</v>
      </c>
    </row>
    <row r="37" spans="1:10">
      <c r="A37" s="27" t="str">
        <f t="shared" si="0"/>
        <v>1761001</v>
      </c>
      <c r="B37" s="28" t="s">
        <v>271</v>
      </c>
      <c r="C37" s="29">
        <v>10</v>
      </c>
      <c r="D37" s="28" t="s">
        <v>782</v>
      </c>
      <c r="E37" s="24">
        <v>32</v>
      </c>
      <c r="F37" s="596"/>
      <c r="G37" s="684" t="s">
        <v>1250</v>
      </c>
      <c r="H37" s="176" t="s">
        <v>1248</v>
      </c>
      <c r="I37" s="42">
        <f>VLOOKUP($A37&amp;I$88,決統データ!$A$3:$DE$365,$E37+19,FALSE)</f>
        <v>13</v>
      </c>
      <c r="J37" s="279">
        <f t="shared" si="2"/>
        <v>13</v>
      </c>
    </row>
    <row r="38" spans="1:10">
      <c r="A38" s="27" t="str">
        <f t="shared" si="0"/>
        <v>1761001</v>
      </c>
      <c r="B38" s="28" t="s">
        <v>271</v>
      </c>
      <c r="C38" s="29">
        <v>10</v>
      </c>
      <c r="D38" s="28" t="s">
        <v>782</v>
      </c>
      <c r="E38" s="24">
        <v>33</v>
      </c>
      <c r="F38" s="596"/>
      <c r="G38" s="684"/>
      <c r="H38" s="176" t="s">
        <v>1247</v>
      </c>
      <c r="I38" s="42">
        <f>VLOOKUP($A38&amp;I$88,決統データ!$A$3:$DE$365,$E38+19,FALSE)</f>
        <v>1</v>
      </c>
      <c r="J38" s="279">
        <f t="shared" si="2"/>
        <v>1</v>
      </c>
    </row>
    <row r="39" spans="1:10">
      <c r="A39" s="27" t="str">
        <f t="shared" si="0"/>
        <v>1761001</v>
      </c>
      <c r="B39" s="28" t="s">
        <v>271</v>
      </c>
      <c r="C39" s="29">
        <v>10</v>
      </c>
      <c r="D39" s="28" t="s">
        <v>782</v>
      </c>
      <c r="E39" s="24">
        <v>34</v>
      </c>
      <c r="F39" s="596"/>
      <c r="G39" s="684"/>
      <c r="H39" s="176" t="s">
        <v>1246</v>
      </c>
      <c r="I39" s="42">
        <f>VLOOKUP($A39&amp;I$88,決統データ!$A$3:$DE$365,$E39+19,FALSE)</f>
        <v>0</v>
      </c>
      <c r="J39" s="279">
        <f t="shared" si="2"/>
        <v>0</v>
      </c>
    </row>
    <row r="40" spans="1:10">
      <c r="A40" s="27" t="str">
        <f t="shared" si="0"/>
        <v>1761001</v>
      </c>
      <c r="B40" s="28" t="s">
        <v>271</v>
      </c>
      <c r="C40" s="29">
        <v>10</v>
      </c>
      <c r="D40" s="28" t="s">
        <v>782</v>
      </c>
      <c r="E40" s="24">
        <v>35</v>
      </c>
      <c r="F40" s="596"/>
      <c r="G40" s="684" t="s">
        <v>1249</v>
      </c>
      <c r="H40" s="176" t="s">
        <v>1248</v>
      </c>
      <c r="I40" s="42">
        <f>VLOOKUP($A40&amp;I$88,決統データ!$A$3:$DE$365,$E40+19,FALSE)</f>
        <v>0</v>
      </c>
      <c r="J40" s="279">
        <f t="shared" si="2"/>
        <v>0</v>
      </c>
    </row>
    <row r="41" spans="1:10">
      <c r="A41" s="27" t="str">
        <f t="shared" si="0"/>
        <v>1761001</v>
      </c>
      <c r="B41" s="28" t="s">
        <v>271</v>
      </c>
      <c r="C41" s="29">
        <v>10</v>
      </c>
      <c r="D41" s="28" t="s">
        <v>782</v>
      </c>
      <c r="E41" s="24">
        <v>36</v>
      </c>
      <c r="F41" s="596"/>
      <c r="G41" s="684"/>
      <c r="H41" s="176" t="s">
        <v>1247</v>
      </c>
      <c r="I41" s="42">
        <f>VLOOKUP($A41&amp;I$88,決統データ!$A$3:$DE$365,$E41+19,FALSE)</f>
        <v>0</v>
      </c>
      <c r="J41" s="279">
        <f t="shared" si="2"/>
        <v>0</v>
      </c>
    </row>
    <row r="42" spans="1:10">
      <c r="A42" s="27" t="str">
        <f t="shared" si="0"/>
        <v>1761001</v>
      </c>
      <c r="B42" s="28" t="s">
        <v>271</v>
      </c>
      <c r="C42" s="29">
        <v>10</v>
      </c>
      <c r="D42" s="28" t="s">
        <v>782</v>
      </c>
      <c r="E42" s="24">
        <v>37</v>
      </c>
      <c r="F42" s="596"/>
      <c r="G42" s="684"/>
      <c r="H42" s="176" t="s">
        <v>1246</v>
      </c>
      <c r="I42" s="42">
        <f>VLOOKUP($A42&amp;I$88,決統データ!$A$3:$DE$365,$E42+19,FALSE)</f>
        <v>0</v>
      </c>
      <c r="J42" s="279">
        <f t="shared" si="2"/>
        <v>0</v>
      </c>
    </row>
    <row r="43" spans="1:10">
      <c r="A43" s="27" t="str">
        <f t="shared" si="0"/>
        <v>1761001</v>
      </c>
      <c r="B43" s="28" t="s">
        <v>271</v>
      </c>
      <c r="C43" s="29">
        <v>10</v>
      </c>
      <c r="D43" s="28" t="s">
        <v>782</v>
      </c>
      <c r="E43" s="24">
        <v>38</v>
      </c>
      <c r="F43" s="596" t="s">
        <v>1245</v>
      </c>
      <c r="G43" s="175" t="s">
        <v>1244</v>
      </c>
      <c r="H43" s="176"/>
      <c r="I43" s="42">
        <f>VLOOKUP($A43&amp;I$88,決統データ!$A$3:$DE$365,$E43+19,FALSE)</f>
        <v>4</v>
      </c>
      <c r="J43" s="279">
        <f t="shared" si="2"/>
        <v>4</v>
      </c>
    </row>
    <row r="44" spans="1:10">
      <c r="A44" s="27" t="str">
        <f t="shared" si="0"/>
        <v>1761001</v>
      </c>
      <c r="B44" s="28" t="s">
        <v>271</v>
      </c>
      <c r="C44" s="29">
        <v>10</v>
      </c>
      <c r="D44" s="28" t="s">
        <v>782</v>
      </c>
      <c r="E44" s="24">
        <v>39</v>
      </c>
      <c r="F44" s="596"/>
      <c r="G44" s="611" t="s">
        <v>1243</v>
      </c>
      <c r="H44" s="176" t="s">
        <v>1242</v>
      </c>
      <c r="I44" s="42">
        <f>VLOOKUP($A44&amp;I$88,決統データ!$A$3:$DE$365,$E44+19,FALSE)</f>
        <v>0</v>
      </c>
      <c r="J44" s="279">
        <f t="shared" si="2"/>
        <v>0</v>
      </c>
    </row>
    <row r="45" spans="1:10">
      <c r="A45" s="27" t="str">
        <f t="shared" si="0"/>
        <v>1761001</v>
      </c>
      <c r="B45" s="28" t="s">
        <v>271</v>
      </c>
      <c r="C45" s="29">
        <v>10</v>
      </c>
      <c r="D45" s="28" t="s">
        <v>782</v>
      </c>
      <c r="E45" s="24">
        <v>40</v>
      </c>
      <c r="F45" s="596"/>
      <c r="G45" s="611"/>
      <c r="H45" s="176" t="s">
        <v>1241</v>
      </c>
      <c r="I45" s="42">
        <f>VLOOKUP($A45&amp;I$88,決統データ!$A$3:$DE$365,$E45+19,FALSE)</f>
        <v>4</v>
      </c>
      <c r="J45" s="279">
        <f t="shared" si="2"/>
        <v>4</v>
      </c>
    </row>
    <row r="46" spans="1:10">
      <c r="A46" s="27" t="str">
        <f t="shared" si="0"/>
        <v>1761001</v>
      </c>
      <c r="B46" s="28" t="s">
        <v>271</v>
      </c>
      <c r="C46" s="29">
        <v>10</v>
      </c>
      <c r="D46" s="28" t="s">
        <v>782</v>
      </c>
      <c r="E46" s="24">
        <v>41</v>
      </c>
      <c r="F46" s="596"/>
      <c r="G46" s="611"/>
      <c r="H46" s="176" t="s">
        <v>1240</v>
      </c>
      <c r="I46" s="42">
        <f>VLOOKUP($A46&amp;I$88,決統データ!$A$3:$DE$365,$E46+19,FALSE)</f>
        <v>0</v>
      </c>
      <c r="J46" s="279">
        <f t="shared" si="2"/>
        <v>0</v>
      </c>
    </row>
    <row r="47" spans="1:10">
      <c r="A47" s="27" t="str">
        <f t="shared" si="0"/>
        <v>1761001</v>
      </c>
      <c r="B47" s="28" t="s">
        <v>271</v>
      </c>
      <c r="C47" s="29">
        <v>10</v>
      </c>
      <c r="D47" s="28" t="s">
        <v>782</v>
      </c>
      <c r="E47" s="24">
        <v>42</v>
      </c>
      <c r="F47" s="596"/>
      <c r="G47" s="611"/>
      <c r="H47" s="176" t="s">
        <v>1239</v>
      </c>
      <c r="I47" s="42">
        <f>VLOOKUP($A47&amp;I$88,決統データ!$A$3:$DE$365,$E47+19,FALSE)</f>
        <v>0</v>
      </c>
      <c r="J47" s="279">
        <f t="shared" si="2"/>
        <v>0</v>
      </c>
    </row>
    <row r="48" spans="1:10">
      <c r="A48" s="27" t="str">
        <f t="shared" si="0"/>
        <v>1761001</v>
      </c>
      <c r="B48" s="28" t="s">
        <v>271</v>
      </c>
      <c r="C48" s="29">
        <v>10</v>
      </c>
      <c r="D48" s="28" t="s">
        <v>782</v>
      </c>
      <c r="E48" s="24">
        <v>43</v>
      </c>
      <c r="F48" s="596"/>
      <c r="G48" s="175" t="s">
        <v>156</v>
      </c>
      <c r="H48" s="176"/>
      <c r="I48" s="42">
        <f>VLOOKUP($A48&amp;I$88,決統データ!$A$3:$DE$365,$E48+19,FALSE)</f>
        <v>764</v>
      </c>
      <c r="J48" s="279">
        <f t="shared" si="2"/>
        <v>764</v>
      </c>
    </row>
    <row r="49" spans="1:10">
      <c r="A49" s="27" t="str">
        <f t="shared" si="0"/>
        <v>1761001</v>
      </c>
      <c r="B49" s="28" t="s">
        <v>271</v>
      </c>
      <c r="C49" s="29">
        <v>10</v>
      </c>
      <c r="D49" s="28" t="s">
        <v>782</v>
      </c>
      <c r="E49" s="24">
        <v>44</v>
      </c>
      <c r="F49" s="596"/>
      <c r="G49" s="611" t="s">
        <v>1237</v>
      </c>
      <c r="H49" s="176" t="s">
        <v>155</v>
      </c>
      <c r="I49" s="42">
        <f>VLOOKUP($A49&amp;I$88,決統データ!$A$3:$DE$365,$E49+19,FALSE)</f>
        <v>764</v>
      </c>
      <c r="J49" s="279">
        <f t="shared" si="2"/>
        <v>764</v>
      </c>
    </row>
    <row r="50" spans="1:10">
      <c r="A50" s="27" t="str">
        <f t="shared" si="0"/>
        <v>1761001</v>
      </c>
      <c r="B50" s="28" t="s">
        <v>271</v>
      </c>
      <c r="C50" s="29">
        <v>10</v>
      </c>
      <c r="D50" s="28" t="s">
        <v>782</v>
      </c>
      <c r="E50" s="24">
        <v>45</v>
      </c>
      <c r="F50" s="596"/>
      <c r="G50" s="611"/>
      <c r="H50" s="176" t="s">
        <v>154</v>
      </c>
      <c r="I50" s="42">
        <f>VLOOKUP($A50&amp;I$88,決統データ!$A$3:$DE$365,$E50+19,FALSE)</f>
        <v>0</v>
      </c>
      <c r="J50" s="279">
        <f t="shared" si="2"/>
        <v>0</v>
      </c>
    </row>
    <row r="51" spans="1:10">
      <c r="A51" s="27" t="str">
        <f t="shared" si="0"/>
        <v>1761001</v>
      </c>
      <c r="B51" s="28" t="s">
        <v>271</v>
      </c>
      <c r="C51" s="29">
        <v>10</v>
      </c>
      <c r="D51" s="28" t="s">
        <v>782</v>
      </c>
      <c r="E51" s="24">
        <v>46</v>
      </c>
      <c r="F51" s="596"/>
      <c r="G51" s="612" t="s">
        <v>1234</v>
      </c>
      <c r="H51" s="176" t="s">
        <v>153</v>
      </c>
      <c r="I51" s="42">
        <f>VLOOKUP($A51&amp;I$88,決統データ!$A$3:$DE$365,$E51+19,FALSE)</f>
        <v>423</v>
      </c>
      <c r="J51" s="279">
        <f t="shared" si="2"/>
        <v>423</v>
      </c>
    </row>
    <row r="52" spans="1:10">
      <c r="A52" s="27" t="str">
        <f t="shared" si="0"/>
        <v>1761001</v>
      </c>
      <c r="B52" s="28" t="s">
        <v>271</v>
      </c>
      <c r="C52" s="29">
        <v>10</v>
      </c>
      <c r="D52" s="28" t="s">
        <v>782</v>
      </c>
      <c r="E52" s="24">
        <v>47</v>
      </c>
      <c r="F52" s="596"/>
      <c r="G52" s="612"/>
      <c r="H52" s="176" t="s">
        <v>152</v>
      </c>
      <c r="I52" s="42">
        <f>VLOOKUP($A52&amp;I$88,決統データ!$A$3:$DE$365,$E52+19,FALSE)</f>
        <v>0</v>
      </c>
      <c r="J52" s="279">
        <f t="shared" si="2"/>
        <v>0</v>
      </c>
    </row>
    <row r="53" spans="1:10">
      <c r="A53" s="27" t="str">
        <f t="shared" si="0"/>
        <v>1761001</v>
      </c>
      <c r="B53" s="28" t="s">
        <v>271</v>
      </c>
      <c r="C53" s="29">
        <v>10</v>
      </c>
      <c r="D53" s="28" t="s">
        <v>782</v>
      </c>
      <c r="E53" s="24">
        <v>48</v>
      </c>
      <c r="F53" s="596"/>
      <c r="G53" s="177" t="s">
        <v>151</v>
      </c>
      <c r="H53" s="176"/>
      <c r="I53" s="42">
        <f>VLOOKUP($A53&amp;I$88,決統データ!$A$3:$DE$365,$E53+19,FALSE)</f>
        <v>295</v>
      </c>
      <c r="J53" s="279">
        <f t="shared" si="2"/>
        <v>295</v>
      </c>
    </row>
    <row r="54" spans="1:10">
      <c r="A54" s="27" t="str">
        <f t="shared" si="0"/>
        <v>1761001</v>
      </c>
      <c r="B54" s="28" t="s">
        <v>271</v>
      </c>
      <c r="C54" s="29">
        <v>10</v>
      </c>
      <c r="D54" s="28" t="s">
        <v>782</v>
      </c>
      <c r="E54" s="24">
        <v>49</v>
      </c>
      <c r="F54" s="596"/>
      <c r="G54" s="175" t="s">
        <v>1230</v>
      </c>
      <c r="H54" s="176"/>
      <c r="I54" s="42">
        <f>VLOOKUP($A54&amp;I$88,決統データ!$A$3:$DE$365,$E54+19,FALSE)</f>
        <v>102463</v>
      </c>
      <c r="J54" s="279">
        <f t="shared" si="2"/>
        <v>102463</v>
      </c>
    </row>
    <row r="55" spans="1:10">
      <c r="A55" s="27" t="str">
        <f t="shared" si="0"/>
        <v>1761001</v>
      </c>
      <c r="B55" s="28" t="s">
        <v>271</v>
      </c>
      <c r="C55" s="29">
        <v>10</v>
      </c>
      <c r="D55" s="28" t="s">
        <v>782</v>
      </c>
      <c r="E55" s="24">
        <v>50</v>
      </c>
      <c r="F55" s="596"/>
      <c r="G55" s="616" t="s">
        <v>644</v>
      </c>
      <c r="H55" s="176" t="s">
        <v>1229</v>
      </c>
      <c r="I55" s="42">
        <f>VLOOKUP($A55&amp;I$88,決統データ!$A$3:$DE$365,$E55+19,FALSE)</f>
        <v>102463</v>
      </c>
      <c r="J55" s="279">
        <f t="shared" si="2"/>
        <v>102463</v>
      </c>
    </row>
    <row r="56" spans="1:10">
      <c r="A56" s="27" t="str">
        <f t="shared" si="0"/>
        <v>1761001</v>
      </c>
      <c r="B56" s="28" t="s">
        <v>271</v>
      </c>
      <c r="C56" s="29">
        <v>10</v>
      </c>
      <c r="D56" s="28" t="s">
        <v>782</v>
      </c>
      <c r="E56" s="24">
        <v>51</v>
      </c>
      <c r="F56" s="596"/>
      <c r="G56" s="616"/>
      <c r="H56" s="176" t="s">
        <v>1228</v>
      </c>
      <c r="I56" s="42">
        <f>VLOOKUP($A56&amp;I$88,決統データ!$A$3:$DE$365,$E56+19,FALSE)</f>
        <v>0</v>
      </c>
      <c r="J56" s="279">
        <f t="shared" si="2"/>
        <v>0</v>
      </c>
    </row>
    <row r="57" spans="1:10">
      <c r="A57" s="27" t="str">
        <f t="shared" si="0"/>
        <v>1761001</v>
      </c>
      <c r="B57" s="28" t="s">
        <v>271</v>
      </c>
      <c r="C57" s="29">
        <v>10</v>
      </c>
      <c r="D57" s="28" t="s">
        <v>782</v>
      </c>
      <c r="E57" s="24">
        <v>52</v>
      </c>
      <c r="F57" s="596"/>
      <c r="G57" s="181" t="s">
        <v>1227</v>
      </c>
      <c r="H57" s="176"/>
      <c r="I57" s="42">
        <f>VLOOKUP($A57&amp;I$88,決統データ!$A$3:$DE$365,$E57+19,FALSE)</f>
        <v>99716</v>
      </c>
      <c r="J57" s="279">
        <f t="shared" si="2"/>
        <v>99716</v>
      </c>
    </row>
    <row r="58" spans="1:10">
      <c r="A58" s="27"/>
      <c r="B58" s="28"/>
      <c r="C58" s="29"/>
      <c r="D58" s="28"/>
      <c r="F58" s="596"/>
      <c r="G58" s="182"/>
      <c r="H58" s="176" t="s">
        <v>1226</v>
      </c>
      <c r="I58" s="166">
        <f>I57/I55*100</f>
        <v>97.319032236026658</v>
      </c>
      <c r="J58" s="274">
        <f>J57/J55*100</f>
        <v>97.319032236026658</v>
      </c>
    </row>
    <row r="59" spans="1:10">
      <c r="A59" s="27" t="str">
        <f t="shared" si="0"/>
        <v>1761001</v>
      </c>
      <c r="B59" s="28" t="s">
        <v>271</v>
      </c>
      <c r="C59" s="29">
        <v>10</v>
      </c>
      <c r="D59" s="28" t="s">
        <v>782</v>
      </c>
      <c r="E59" s="24">
        <v>53</v>
      </c>
      <c r="F59" s="596"/>
      <c r="G59" s="617" t="s">
        <v>1225</v>
      </c>
      <c r="H59" s="176" t="s">
        <v>241</v>
      </c>
      <c r="I59" s="42">
        <f>VLOOKUP($A59&amp;I$88,決統データ!$A$3:$DE$365,$E59+19,FALSE)</f>
        <v>0</v>
      </c>
      <c r="J59" s="279">
        <f>SUM(I59:I59)</f>
        <v>0</v>
      </c>
    </row>
    <row r="60" spans="1:10">
      <c r="A60" s="27" t="str">
        <f t="shared" si="0"/>
        <v>1761001</v>
      </c>
      <c r="B60" s="28" t="s">
        <v>271</v>
      </c>
      <c r="C60" s="29">
        <v>10</v>
      </c>
      <c r="D60" s="28" t="s">
        <v>782</v>
      </c>
      <c r="E60" s="24">
        <v>54</v>
      </c>
      <c r="F60" s="596"/>
      <c r="G60" s="617"/>
      <c r="H60" s="176" t="s">
        <v>149</v>
      </c>
      <c r="I60" s="42">
        <f>VLOOKUP($A60&amp;I$88,決統データ!$A$3:$DE$365,$E60+19,FALSE)</f>
        <v>0</v>
      </c>
      <c r="J60" s="279"/>
    </row>
    <row r="61" spans="1:10">
      <c r="A61" s="27" t="str">
        <f t="shared" si="0"/>
        <v>1761001</v>
      </c>
      <c r="B61" s="28" t="s">
        <v>271</v>
      </c>
      <c r="C61" s="29">
        <v>10</v>
      </c>
      <c r="D61" s="28" t="s">
        <v>782</v>
      </c>
      <c r="E61" s="24">
        <v>55</v>
      </c>
      <c r="F61" s="596"/>
      <c r="G61" s="175" t="s">
        <v>1222</v>
      </c>
      <c r="H61" s="176"/>
      <c r="I61" s="42">
        <f>VLOOKUP($A61&amp;I$88,決統データ!$A$3:$DE$365,$E61+19,FALSE)</f>
        <v>72</v>
      </c>
      <c r="J61" s="279">
        <f t="shared" ref="J61:J71" si="3">SUM(I61:I61)</f>
        <v>72</v>
      </c>
    </row>
    <row r="62" spans="1:10">
      <c r="A62" s="27" t="str">
        <f t="shared" si="0"/>
        <v>1761001</v>
      </c>
      <c r="B62" s="28" t="s">
        <v>271</v>
      </c>
      <c r="C62" s="29">
        <v>10</v>
      </c>
      <c r="D62" s="28" t="s">
        <v>782</v>
      </c>
      <c r="E62" s="24">
        <v>56</v>
      </c>
      <c r="F62" s="593" t="s">
        <v>1221</v>
      </c>
      <c r="G62" s="175" t="s">
        <v>1220</v>
      </c>
      <c r="H62" s="176"/>
      <c r="I62" s="42">
        <f>VLOOKUP($A62&amp;I$88,決統データ!$A$3:$DE$365,$E62+19,FALSE)</f>
        <v>0</v>
      </c>
      <c r="J62" s="279">
        <f t="shared" si="3"/>
        <v>0</v>
      </c>
    </row>
    <row r="63" spans="1:10">
      <c r="A63" s="27" t="str">
        <f t="shared" si="0"/>
        <v>1761001</v>
      </c>
      <c r="B63" s="28" t="s">
        <v>271</v>
      </c>
      <c r="C63" s="29">
        <v>10</v>
      </c>
      <c r="D63" s="28" t="s">
        <v>782</v>
      </c>
      <c r="E63" s="24">
        <v>57</v>
      </c>
      <c r="F63" s="593"/>
      <c r="G63" s="684" t="s">
        <v>1219</v>
      </c>
      <c r="H63" s="176" t="s">
        <v>148</v>
      </c>
      <c r="I63" s="42">
        <f>VLOOKUP($A63&amp;I$88,決統データ!$A$3:$DE$365,$E63+19,FALSE)</f>
        <v>0</v>
      </c>
      <c r="J63" s="279">
        <f t="shared" si="3"/>
        <v>0</v>
      </c>
    </row>
    <row r="64" spans="1:10">
      <c r="A64" s="27" t="str">
        <f t="shared" si="0"/>
        <v>1761001</v>
      </c>
      <c r="B64" s="28" t="s">
        <v>271</v>
      </c>
      <c r="C64" s="29">
        <v>10</v>
      </c>
      <c r="D64" s="28" t="s">
        <v>782</v>
      </c>
      <c r="E64" s="24">
        <v>58</v>
      </c>
      <c r="F64" s="593"/>
      <c r="G64" s="684"/>
      <c r="H64" s="176" t="s">
        <v>147</v>
      </c>
      <c r="I64" s="42">
        <f>VLOOKUP($A64&amp;I$88,決統データ!$A$3:$DE$365,$E64+19,FALSE)</f>
        <v>0</v>
      </c>
      <c r="J64" s="279">
        <f t="shared" si="3"/>
        <v>0</v>
      </c>
    </row>
    <row r="65" spans="1:10">
      <c r="A65" s="27" t="str">
        <f t="shared" si="0"/>
        <v>1761001</v>
      </c>
      <c r="B65" s="28" t="s">
        <v>271</v>
      </c>
      <c r="C65" s="29">
        <v>10</v>
      </c>
      <c r="D65" s="28" t="s">
        <v>782</v>
      </c>
      <c r="E65" s="24">
        <v>59</v>
      </c>
      <c r="F65" s="596" t="s">
        <v>1107</v>
      </c>
      <c r="G65" s="175" t="s">
        <v>1216</v>
      </c>
      <c r="H65" s="176"/>
      <c r="I65" s="42">
        <f>VLOOKUP($A65&amp;I$88,決統データ!$A$3:$DE$365,$E65+19,FALSE)</f>
        <v>0</v>
      </c>
      <c r="J65" s="279">
        <f t="shared" si="3"/>
        <v>0</v>
      </c>
    </row>
    <row r="66" spans="1:10">
      <c r="A66" s="27" t="str">
        <f t="shared" si="0"/>
        <v>1761001</v>
      </c>
      <c r="B66" s="28" t="s">
        <v>271</v>
      </c>
      <c r="C66" s="29">
        <v>10</v>
      </c>
      <c r="D66" s="28" t="s">
        <v>782</v>
      </c>
      <c r="E66" s="24">
        <v>60</v>
      </c>
      <c r="F66" s="596"/>
      <c r="G66" s="616" t="s">
        <v>644</v>
      </c>
      <c r="H66" s="176" t="s">
        <v>1215</v>
      </c>
      <c r="I66" s="42">
        <f>VLOOKUP($A66&amp;I$88,決統データ!$A$3:$DE$365,$E66+19,FALSE)</f>
        <v>0</v>
      </c>
      <c r="J66" s="279">
        <f t="shared" si="3"/>
        <v>0</v>
      </c>
    </row>
    <row r="67" spans="1:10">
      <c r="A67" s="27" t="str">
        <f t="shared" si="0"/>
        <v>1761002</v>
      </c>
      <c r="B67" s="28" t="s">
        <v>271</v>
      </c>
      <c r="C67" s="29">
        <v>10</v>
      </c>
      <c r="D67" s="28" t="s">
        <v>788</v>
      </c>
      <c r="E67" s="24">
        <v>1</v>
      </c>
      <c r="F67" s="596"/>
      <c r="G67" s="616"/>
      <c r="H67" s="176" t="s">
        <v>1214</v>
      </c>
      <c r="I67" s="42">
        <f>VLOOKUP($A67&amp;I$88,決統データ!$A$3:$DE$365,$E67+19,FALSE)</f>
        <v>0</v>
      </c>
      <c r="J67" s="279">
        <f t="shared" si="3"/>
        <v>0</v>
      </c>
    </row>
    <row r="68" spans="1:10">
      <c r="A68" s="27" t="str">
        <f t="shared" si="0"/>
        <v>1761002</v>
      </c>
      <c r="B68" s="28" t="s">
        <v>271</v>
      </c>
      <c r="C68" s="29">
        <v>10</v>
      </c>
      <c r="D68" s="28" t="s">
        <v>788</v>
      </c>
      <c r="E68" s="24">
        <v>2</v>
      </c>
      <c r="F68" s="596"/>
      <c r="G68" s="616"/>
      <c r="H68" s="176" t="s">
        <v>1213</v>
      </c>
      <c r="I68" s="42">
        <f>VLOOKUP($A68&amp;I$88,決統データ!$A$3:$DE$365,$E68+19,FALSE)</f>
        <v>0</v>
      </c>
      <c r="J68" s="279">
        <f t="shared" si="3"/>
        <v>0</v>
      </c>
    </row>
    <row r="69" spans="1:10">
      <c r="A69" s="27" t="str">
        <f>+B69&amp;C69&amp;D69</f>
        <v>1761002</v>
      </c>
      <c r="B69" s="28" t="s">
        <v>271</v>
      </c>
      <c r="C69" s="29">
        <v>10</v>
      </c>
      <c r="D69" s="28" t="s">
        <v>788</v>
      </c>
      <c r="E69" s="24">
        <v>3</v>
      </c>
      <c r="F69" s="596"/>
      <c r="G69" s="616"/>
      <c r="H69" s="176" t="s">
        <v>1212</v>
      </c>
      <c r="I69" s="42">
        <f>VLOOKUP($A69&amp;I$88,決統データ!$A$3:$DE$365,$E69+19,FALSE)</f>
        <v>0</v>
      </c>
      <c r="J69" s="279">
        <f t="shared" si="3"/>
        <v>0</v>
      </c>
    </row>
    <row r="70" spans="1:10">
      <c r="A70" s="27" t="str">
        <f>+B70&amp;C70&amp;D70</f>
        <v>1761002</v>
      </c>
      <c r="B70" s="28" t="s">
        <v>271</v>
      </c>
      <c r="C70" s="29">
        <v>10</v>
      </c>
      <c r="D70" s="28" t="s">
        <v>788</v>
      </c>
      <c r="E70" s="24">
        <v>4</v>
      </c>
      <c r="F70" s="596"/>
      <c r="G70" s="175" t="s">
        <v>1211</v>
      </c>
      <c r="H70" s="176"/>
      <c r="I70" s="42">
        <f>VLOOKUP($A70&amp;I$88,決統データ!$A$3:$DE$365,$E70+19,FALSE)</f>
        <v>0</v>
      </c>
      <c r="J70" s="279">
        <f t="shared" si="3"/>
        <v>0</v>
      </c>
    </row>
    <row r="71" spans="1:10">
      <c r="A71" s="27" t="str">
        <f>+B71&amp;C71&amp;D71</f>
        <v>1761002</v>
      </c>
      <c r="B71" s="28" t="s">
        <v>271</v>
      </c>
      <c r="C71" s="29">
        <v>10</v>
      </c>
      <c r="D71" s="28" t="s">
        <v>788</v>
      </c>
      <c r="E71" s="24">
        <v>5</v>
      </c>
      <c r="F71" s="596"/>
      <c r="G71" s="175" t="s">
        <v>1210</v>
      </c>
      <c r="H71" s="176"/>
      <c r="I71" s="42">
        <f>VLOOKUP($A71&amp;I$88,決統データ!$A$3:$DE$365,$E71+19,FALSE)</f>
        <v>0</v>
      </c>
      <c r="J71" s="279">
        <f t="shared" si="3"/>
        <v>0</v>
      </c>
    </row>
    <row r="72" spans="1:10" ht="14.25" customHeight="1">
      <c r="F72" s="604" t="s">
        <v>1209</v>
      </c>
      <c r="G72" s="496" t="s">
        <v>1208</v>
      </c>
      <c r="H72" s="510"/>
      <c r="I72" s="166">
        <f>IF(I49=0,0,I51/I49*100)</f>
        <v>55.366492146596855</v>
      </c>
      <c r="J72" s="274">
        <f t="shared" ref="J72:J73" si="4">IF(J49=0,0,J51/J49*100)</f>
        <v>55.366492146596855</v>
      </c>
    </row>
    <row r="73" spans="1:10">
      <c r="F73" s="605"/>
      <c r="G73" s="496" t="s">
        <v>1207</v>
      </c>
      <c r="H73" s="510"/>
      <c r="I73" s="231">
        <f>IF(I50=0,0,I52/I50*100)</f>
        <v>0</v>
      </c>
      <c r="J73" s="340">
        <f t="shared" si="4"/>
        <v>0</v>
      </c>
    </row>
    <row r="74" spans="1:10">
      <c r="F74" s="605"/>
      <c r="G74" s="496" t="s">
        <v>1206</v>
      </c>
      <c r="H74" s="510"/>
      <c r="I74" s="166">
        <f>IF(I49=0,0,I53/I49*100)</f>
        <v>38.612565445026178</v>
      </c>
      <c r="J74" s="274">
        <f>IF(J49=0,0,J53/J49*100)</f>
        <v>38.612565445026178</v>
      </c>
    </row>
    <row r="75" spans="1:10">
      <c r="F75" s="605"/>
      <c r="G75" s="607" t="s">
        <v>1205</v>
      </c>
      <c r="H75" s="608"/>
      <c r="I75" s="251">
        <f>IF(I65=0,0,I55/I65)</f>
        <v>0</v>
      </c>
      <c r="J75" s="347">
        <f>IF(J65=0,0,J55/J65)</f>
        <v>0</v>
      </c>
    </row>
    <row r="76" spans="1:10">
      <c r="F76" s="605"/>
      <c r="G76" s="609" t="s">
        <v>1204</v>
      </c>
      <c r="H76" s="610"/>
      <c r="I76" s="168">
        <f>漁2!K5/漁1!I57*1000</f>
        <v>196.90922219102251</v>
      </c>
      <c r="J76" s="335">
        <f>漁2!L5/漁1!J57*1000</f>
        <v>196.90922219102251</v>
      </c>
    </row>
    <row r="77" spans="1:10">
      <c r="F77" s="605"/>
      <c r="G77" s="609" t="s">
        <v>1203</v>
      </c>
      <c r="H77" s="610"/>
      <c r="I77" s="168">
        <f>(漁4!J76)/漁1!I57*1000</f>
        <v>1013.5885916001444</v>
      </c>
      <c r="J77" s="335">
        <f>(漁4!K76)/漁1!J57*1000</f>
        <v>1013.5885916001444</v>
      </c>
    </row>
    <row r="78" spans="1:10">
      <c r="F78" s="605"/>
      <c r="G78" s="602" t="s">
        <v>240</v>
      </c>
      <c r="H78" s="183" t="s">
        <v>1202</v>
      </c>
      <c r="I78" s="168">
        <f>漁4!J46/漁1!I57*1000</f>
        <v>250.94267720325723</v>
      </c>
      <c r="J78" s="335">
        <f>漁4!K46/漁1!J57*1000</f>
        <v>250.94267720325723</v>
      </c>
    </row>
    <row r="79" spans="1:10">
      <c r="F79" s="605"/>
      <c r="G79" s="603"/>
      <c r="H79" s="183" t="s">
        <v>1201</v>
      </c>
      <c r="I79" s="168">
        <f>(漁4!J69)/漁1!I57*1000</f>
        <v>762.64591439688706</v>
      </c>
      <c r="J79" s="335">
        <f>(漁4!K69)/漁1!J57*1000</f>
        <v>762.64591439688706</v>
      </c>
    </row>
    <row r="80" spans="1:10">
      <c r="F80" s="605"/>
      <c r="G80" s="600" t="s">
        <v>1200</v>
      </c>
      <c r="H80" s="601"/>
      <c r="I80" s="166">
        <f>漁2!K5/(漁4!J76)*100</f>
        <v>19.426937499381623</v>
      </c>
      <c r="J80" s="274">
        <f>漁2!L5/(漁4!K76)*100</f>
        <v>19.426937499381623</v>
      </c>
    </row>
    <row r="81" spans="6:10">
      <c r="F81" s="606"/>
      <c r="G81" s="60" t="s">
        <v>240</v>
      </c>
      <c r="H81" s="60" t="s">
        <v>1198</v>
      </c>
      <c r="I81" s="166">
        <f>I80*漁4!J46/(漁4!J76)</f>
        <v>4.8096907821929769</v>
      </c>
      <c r="J81" s="274">
        <f>J80*漁4!K46/(漁4!K76)</f>
        <v>4.8096907821929769</v>
      </c>
    </row>
    <row r="82" spans="6:10">
      <c r="G82" s="153" t="s">
        <v>1197</v>
      </c>
    </row>
    <row r="83" spans="6:10">
      <c r="G83" s="153" t="s">
        <v>1196</v>
      </c>
    </row>
    <row r="84" spans="6:10">
      <c r="G84" s="113" t="s">
        <v>1195</v>
      </c>
    </row>
    <row r="85" spans="6:10">
      <c r="G85" s="113" t="s">
        <v>1194</v>
      </c>
    </row>
    <row r="86" spans="6:10">
      <c r="G86" s="113" t="s">
        <v>1193</v>
      </c>
    </row>
    <row r="88" spans="6:10">
      <c r="I88" s="263" t="str">
        <f>+I89&amp;"000"</f>
        <v>264636000</v>
      </c>
    </row>
    <row r="89" spans="6:10">
      <c r="I89" s="263" t="s">
        <v>593</v>
      </c>
    </row>
    <row r="90" spans="6:10">
      <c r="I90" s="263" t="s">
        <v>478</v>
      </c>
    </row>
  </sheetData>
  <customSheetViews>
    <customSheetView guid="{247A5D4D-80F1-4466-92F7-7A3BC78E450F}" showPageBreaks="1" printArea="1">
      <selection activeCell="J21" sqref="J21"/>
      <pageMargins left="0.78740157480314965" right="1.1811023622047245" top="0.78740157480314965" bottom="0.78740157480314965" header="0.51181102362204722" footer="0.51181102362204722"/>
      <pageSetup paperSize="9" scale="62" orientation="portrait" blackAndWhite="1" horizontalDpi="300" verticalDpi="300"/>
      <headerFooter alignWithMargins="0"/>
    </customSheetView>
  </customSheetViews>
  <mergeCells count="28">
    <mergeCell ref="F62:F64"/>
    <mergeCell ref="G63:G64"/>
    <mergeCell ref="F65:F71"/>
    <mergeCell ref="G66:G69"/>
    <mergeCell ref="F3:H3"/>
    <mergeCell ref="F8:F23"/>
    <mergeCell ref="G19:G23"/>
    <mergeCell ref="F24:F35"/>
    <mergeCell ref="G25:G29"/>
    <mergeCell ref="G30:G34"/>
    <mergeCell ref="F36:F42"/>
    <mergeCell ref="G37:G39"/>
    <mergeCell ref="G40:G42"/>
    <mergeCell ref="F43:F61"/>
    <mergeCell ref="G44:G47"/>
    <mergeCell ref="G49:G50"/>
    <mergeCell ref="G51:G52"/>
    <mergeCell ref="G55:G56"/>
    <mergeCell ref="G59:G60"/>
    <mergeCell ref="G76:H76"/>
    <mergeCell ref="G77:H77"/>
    <mergeCell ref="F72:F81"/>
    <mergeCell ref="G78:G79"/>
    <mergeCell ref="G74:H74"/>
    <mergeCell ref="G75:H75"/>
    <mergeCell ref="G80:H80"/>
    <mergeCell ref="G72:H72"/>
    <mergeCell ref="G73:H73"/>
  </mergeCells>
  <phoneticPr fontId="3"/>
  <pageMargins left="0.78740157480314965" right="1.1811023622047245" top="0.78740157480314965" bottom="0.78740157480314965" header="0.51181102362204722" footer="0.51181102362204722"/>
  <pageSetup paperSize="9" scale="62" orientation="portrait" blackAndWhite="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C000"/>
    <pageSetUpPr fitToPage="1"/>
  </sheetPr>
  <dimension ref="A1:L111"/>
  <sheetViews>
    <sheetView view="pageBreakPreview" topLeftCell="C1" zoomScaleNormal="100" zoomScaleSheetLayoutView="100" workbookViewId="0">
      <pane ySplit="2" topLeftCell="A87" activePane="bottomLeft" state="frozen"/>
      <selection pane="bottomLeft"/>
    </sheetView>
  </sheetViews>
  <sheetFormatPr defaultColWidth="9" defaultRowHeight="14.4"/>
  <cols>
    <col min="1" max="1" width="9.69921875" style="9" customWidth="1"/>
    <col min="2" max="2" width="4.296875" style="9" customWidth="1"/>
    <col min="3" max="4" width="3.296875" style="9" customWidth="1"/>
    <col min="5" max="5" width="6.296875" style="38" customWidth="1"/>
    <col min="6" max="6" width="3.5" style="9" customWidth="1"/>
    <col min="7" max="7" width="5.09765625" style="9" customWidth="1"/>
    <col min="8" max="8" width="5" style="9" customWidth="1"/>
    <col min="9" max="9" width="4.09765625" style="9" customWidth="1"/>
    <col min="10" max="10" width="28.5" style="9" customWidth="1"/>
    <col min="11" max="12" width="14.59765625" style="156" customWidth="1"/>
    <col min="13" max="16384" width="9" style="9"/>
  </cols>
  <sheetData>
    <row r="1" spans="1:12">
      <c r="F1" s="9" t="s">
        <v>888</v>
      </c>
      <c r="L1" s="159" t="s">
        <v>260</v>
      </c>
    </row>
    <row r="2" spans="1:12" ht="33.75" customHeight="1">
      <c r="A2" s="26"/>
      <c r="B2" s="67" t="s">
        <v>778</v>
      </c>
      <c r="C2" s="26" t="s">
        <v>779</v>
      </c>
      <c r="D2" s="26" t="s">
        <v>780</v>
      </c>
      <c r="E2" s="30" t="s">
        <v>781</v>
      </c>
      <c r="F2" s="516"/>
      <c r="G2" s="643"/>
      <c r="H2" s="643"/>
      <c r="I2" s="643"/>
      <c r="J2" s="644"/>
      <c r="K2" s="184" t="s">
        <v>478</v>
      </c>
      <c r="L2" s="184" t="s">
        <v>605</v>
      </c>
    </row>
    <row r="3" spans="1:12" s="1" customFormat="1">
      <c r="A3" s="27" t="str">
        <f>+B3&amp;C3&amp;D3</f>
        <v>1762601</v>
      </c>
      <c r="B3" s="28" t="s">
        <v>271</v>
      </c>
      <c r="C3" s="29">
        <v>26</v>
      </c>
      <c r="D3" s="28" t="s">
        <v>782</v>
      </c>
      <c r="E3" s="24">
        <v>1</v>
      </c>
      <c r="F3" s="631" t="s">
        <v>887</v>
      </c>
      <c r="G3" s="656" t="s">
        <v>886</v>
      </c>
      <c r="H3" s="656"/>
      <c r="I3" s="656"/>
      <c r="J3" s="656"/>
      <c r="K3" s="43">
        <f>VLOOKUP($A3&amp;K$109,決統データ!$A$3:$DE$365,$E3+19,FALSE)</f>
        <v>46383</v>
      </c>
      <c r="L3" s="312">
        <f t="shared" ref="L3:L34" si="0">SUM(K3:K3)</f>
        <v>46383</v>
      </c>
    </row>
    <row r="4" spans="1:12" s="1" customFormat="1">
      <c r="A4" s="27" t="str">
        <f t="shared" ref="A4:A67" si="1">+B4&amp;C4&amp;D4</f>
        <v>1762601</v>
      </c>
      <c r="B4" s="28" t="s">
        <v>271</v>
      </c>
      <c r="C4" s="29">
        <v>26</v>
      </c>
      <c r="D4" s="28" t="s">
        <v>782</v>
      </c>
      <c r="E4" s="24">
        <v>2</v>
      </c>
      <c r="F4" s="631"/>
      <c r="G4" s="487" t="s">
        <v>885</v>
      </c>
      <c r="H4" s="487"/>
      <c r="I4" s="487"/>
      <c r="J4" s="487"/>
      <c r="K4" s="43">
        <f>VLOOKUP($A4&amp;K$109,決統データ!$A$3:$DE$365,$E4+19,FALSE)</f>
        <v>19736</v>
      </c>
      <c r="L4" s="312">
        <f t="shared" si="0"/>
        <v>19736</v>
      </c>
    </row>
    <row r="5" spans="1:12" s="1" customFormat="1">
      <c r="A5" s="27" t="str">
        <f t="shared" si="1"/>
        <v>1762601</v>
      </c>
      <c r="B5" s="28" t="s">
        <v>271</v>
      </c>
      <c r="C5" s="29">
        <v>26</v>
      </c>
      <c r="D5" s="28" t="s">
        <v>782</v>
      </c>
      <c r="E5" s="24">
        <v>3</v>
      </c>
      <c r="F5" s="631"/>
      <c r="G5" s="487" t="s">
        <v>884</v>
      </c>
      <c r="H5" s="487"/>
      <c r="I5" s="487"/>
      <c r="J5" s="487"/>
      <c r="K5" s="43">
        <f>VLOOKUP($A5&amp;K$109,決統データ!$A$3:$DE$365,$E5+19,FALSE)</f>
        <v>19635</v>
      </c>
      <c r="L5" s="312">
        <f t="shared" si="0"/>
        <v>19635</v>
      </c>
    </row>
    <row r="6" spans="1:12" s="1" customFormat="1">
      <c r="A6" s="27" t="str">
        <f t="shared" si="1"/>
        <v>1762601</v>
      </c>
      <c r="B6" s="28" t="s">
        <v>271</v>
      </c>
      <c r="C6" s="29">
        <v>26</v>
      </c>
      <c r="D6" s="28" t="s">
        <v>782</v>
      </c>
      <c r="E6" s="24">
        <v>4</v>
      </c>
      <c r="F6" s="631"/>
      <c r="G6" s="487" t="s">
        <v>1303</v>
      </c>
      <c r="H6" s="487"/>
      <c r="I6" s="487"/>
      <c r="J6" s="487"/>
      <c r="K6" s="43">
        <f>VLOOKUP($A6&amp;K$109,決統データ!$A$3:$DE$365,$E6+19,FALSE)</f>
        <v>101</v>
      </c>
      <c r="L6" s="312">
        <f t="shared" si="0"/>
        <v>101</v>
      </c>
    </row>
    <row r="7" spans="1:12" s="1" customFormat="1">
      <c r="A7" s="27" t="str">
        <f t="shared" si="1"/>
        <v>1762601</v>
      </c>
      <c r="B7" s="28" t="s">
        <v>271</v>
      </c>
      <c r="C7" s="29">
        <v>26</v>
      </c>
      <c r="D7" s="28" t="s">
        <v>782</v>
      </c>
      <c r="E7" s="24">
        <v>5</v>
      </c>
      <c r="F7" s="631"/>
      <c r="G7" s="487" t="s">
        <v>1302</v>
      </c>
      <c r="H7" s="487"/>
      <c r="I7" s="487"/>
      <c r="J7" s="487"/>
      <c r="K7" s="43">
        <f>VLOOKUP($A7&amp;K$109,決統データ!$A$3:$DE$365,$E7+19,FALSE)</f>
        <v>0</v>
      </c>
      <c r="L7" s="312">
        <f t="shared" si="0"/>
        <v>0</v>
      </c>
    </row>
    <row r="8" spans="1:12" s="1" customFormat="1">
      <c r="A8" s="27" t="str">
        <f t="shared" si="1"/>
        <v>1762601</v>
      </c>
      <c r="B8" s="28" t="s">
        <v>271</v>
      </c>
      <c r="C8" s="29">
        <v>26</v>
      </c>
      <c r="D8" s="28" t="s">
        <v>782</v>
      </c>
      <c r="E8" s="24">
        <v>6</v>
      </c>
      <c r="F8" s="631"/>
      <c r="G8" s="487" t="s">
        <v>915</v>
      </c>
      <c r="H8" s="487"/>
      <c r="I8" s="487"/>
      <c r="J8" s="487"/>
      <c r="K8" s="43">
        <f>VLOOKUP($A8&amp;K$109,決統データ!$A$3:$DE$365,$E8+19,FALSE)</f>
        <v>0</v>
      </c>
      <c r="L8" s="312">
        <f t="shared" si="0"/>
        <v>0</v>
      </c>
    </row>
    <row r="9" spans="1:12" s="1" customFormat="1">
      <c r="A9" s="27" t="str">
        <f t="shared" si="1"/>
        <v>1762601</v>
      </c>
      <c r="B9" s="28" t="s">
        <v>271</v>
      </c>
      <c r="C9" s="29">
        <v>26</v>
      </c>
      <c r="D9" s="28" t="s">
        <v>782</v>
      </c>
      <c r="E9" s="24">
        <v>7</v>
      </c>
      <c r="F9" s="631"/>
      <c r="G9" s="487" t="s">
        <v>882</v>
      </c>
      <c r="H9" s="487"/>
      <c r="I9" s="487"/>
      <c r="J9" s="487"/>
      <c r="K9" s="43">
        <f>VLOOKUP($A9&amp;K$109,決統データ!$A$3:$DE$365,$E9+19,FALSE)</f>
        <v>26647</v>
      </c>
      <c r="L9" s="312">
        <f t="shared" si="0"/>
        <v>26647</v>
      </c>
    </row>
    <row r="10" spans="1:12" s="1" customFormat="1">
      <c r="A10" s="27" t="str">
        <f t="shared" si="1"/>
        <v>1762601</v>
      </c>
      <c r="B10" s="28" t="s">
        <v>271</v>
      </c>
      <c r="C10" s="29">
        <v>26</v>
      </c>
      <c r="D10" s="28" t="s">
        <v>782</v>
      </c>
      <c r="E10" s="24">
        <v>8</v>
      </c>
      <c r="F10" s="631"/>
      <c r="G10" s="487" t="s">
        <v>881</v>
      </c>
      <c r="H10" s="487"/>
      <c r="I10" s="487"/>
      <c r="J10" s="487"/>
      <c r="K10" s="43">
        <f>VLOOKUP($A10&amp;K$109,決統データ!$A$3:$DE$365,$E10+19,FALSE)</f>
        <v>0</v>
      </c>
      <c r="L10" s="312">
        <f t="shared" si="0"/>
        <v>0</v>
      </c>
    </row>
    <row r="11" spans="1:12" s="1" customFormat="1">
      <c r="A11" s="27" t="str">
        <f t="shared" si="1"/>
        <v>1762601</v>
      </c>
      <c r="B11" s="28" t="s">
        <v>271</v>
      </c>
      <c r="C11" s="29">
        <v>26</v>
      </c>
      <c r="D11" s="28" t="s">
        <v>782</v>
      </c>
      <c r="E11" s="24">
        <v>9</v>
      </c>
      <c r="F11" s="631"/>
      <c r="G11" s="487" t="s">
        <v>259</v>
      </c>
      <c r="H11" s="487"/>
      <c r="I11" s="487"/>
      <c r="J11" s="487"/>
      <c r="K11" s="43">
        <f>VLOOKUP($A11&amp;K$109,決統データ!$A$3:$DE$365,$E11+19,FALSE)</f>
        <v>0</v>
      </c>
      <c r="L11" s="312">
        <f t="shared" si="0"/>
        <v>0</v>
      </c>
    </row>
    <row r="12" spans="1:12" s="1" customFormat="1">
      <c r="A12" s="27" t="str">
        <f t="shared" si="1"/>
        <v>1762601</v>
      </c>
      <c r="B12" s="28" t="s">
        <v>271</v>
      </c>
      <c r="C12" s="29">
        <v>26</v>
      </c>
      <c r="D12" s="28" t="s">
        <v>782</v>
      </c>
      <c r="E12" s="24">
        <v>10</v>
      </c>
      <c r="F12" s="631"/>
      <c r="G12" s="487" t="s">
        <v>916</v>
      </c>
      <c r="H12" s="487"/>
      <c r="I12" s="487"/>
      <c r="J12" s="487"/>
      <c r="K12" s="43">
        <f>VLOOKUP($A12&amp;K$109,決統データ!$A$3:$DE$365,$E12+19,FALSE)</f>
        <v>26550</v>
      </c>
      <c r="L12" s="312">
        <f t="shared" si="0"/>
        <v>26550</v>
      </c>
    </row>
    <row r="13" spans="1:12" s="1" customFormat="1">
      <c r="A13" s="27" t="str">
        <f t="shared" si="1"/>
        <v>1762601</v>
      </c>
      <c r="B13" s="28" t="s">
        <v>271</v>
      </c>
      <c r="C13" s="29">
        <v>26</v>
      </c>
      <c r="D13" s="28" t="s">
        <v>782</v>
      </c>
      <c r="E13" s="24">
        <v>11</v>
      </c>
      <c r="F13" s="631"/>
      <c r="G13" s="487" t="s">
        <v>915</v>
      </c>
      <c r="H13" s="487"/>
      <c r="I13" s="487"/>
      <c r="J13" s="487"/>
      <c r="K13" s="43">
        <f>VLOOKUP($A13&amp;K$109,決統データ!$A$3:$DE$365,$E13+19,FALSE)</f>
        <v>97</v>
      </c>
      <c r="L13" s="312">
        <f t="shared" si="0"/>
        <v>97</v>
      </c>
    </row>
    <row r="14" spans="1:12" s="1" customFormat="1">
      <c r="A14" s="27" t="str">
        <f t="shared" si="1"/>
        <v>1762601</v>
      </c>
      <c r="B14" s="28" t="s">
        <v>271</v>
      </c>
      <c r="C14" s="29">
        <v>26</v>
      </c>
      <c r="D14" s="28" t="s">
        <v>782</v>
      </c>
      <c r="E14" s="24">
        <v>12</v>
      </c>
      <c r="F14" s="631"/>
      <c r="G14" s="487" t="s">
        <v>878</v>
      </c>
      <c r="H14" s="487"/>
      <c r="I14" s="487"/>
      <c r="J14" s="487"/>
      <c r="K14" s="43">
        <f>VLOOKUP($A14&amp;K$109,決統データ!$A$3:$DE$365,$E14+19,FALSE)</f>
        <v>31751</v>
      </c>
      <c r="L14" s="312">
        <f t="shared" si="0"/>
        <v>31751</v>
      </c>
    </row>
    <row r="15" spans="1:12" s="1" customFormat="1">
      <c r="A15" s="27" t="str">
        <f t="shared" si="1"/>
        <v>1762601</v>
      </c>
      <c r="B15" s="28" t="s">
        <v>271</v>
      </c>
      <c r="C15" s="29">
        <v>26</v>
      </c>
      <c r="D15" s="28" t="s">
        <v>782</v>
      </c>
      <c r="E15" s="24">
        <v>13</v>
      </c>
      <c r="F15" s="631"/>
      <c r="G15" s="487" t="s">
        <v>877</v>
      </c>
      <c r="H15" s="487"/>
      <c r="I15" s="487"/>
      <c r="J15" s="487"/>
      <c r="K15" s="43">
        <f>VLOOKUP($A15&amp;K$109,決統データ!$A$3:$DE$365,$E15+19,FALSE)</f>
        <v>24509</v>
      </c>
      <c r="L15" s="312">
        <f t="shared" si="0"/>
        <v>24509</v>
      </c>
    </row>
    <row r="16" spans="1:12" s="1" customFormat="1">
      <c r="A16" s="27" t="str">
        <f t="shared" si="1"/>
        <v>1762601</v>
      </c>
      <c r="B16" s="28" t="s">
        <v>271</v>
      </c>
      <c r="C16" s="29">
        <v>26</v>
      </c>
      <c r="D16" s="28" t="s">
        <v>782</v>
      </c>
      <c r="E16" s="24">
        <v>14</v>
      </c>
      <c r="F16" s="631"/>
      <c r="G16" s="487" t="s">
        <v>876</v>
      </c>
      <c r="H16" s="487"/>
      <c r="I16" s="487"/>
      <c r="J16" s="487"/>
      <c r="K16" s="43">
        <f>VLOOKUP($A16&amp;K$109,決統データ!$A$3:$DE$365,$E16+19,FALSE)</f>
        <v>2353</v>
      </c>
      <c r="L16" s="312">
        <f t="shared" si="0"/>
        <v>2353</v>
      </c>
    </row>
    <row r="17" spans="1:12" s="1" customFormat="1">
      <c r="A17" s="27" t="str">
        <f t="shared" si="1"/>
        <v>1762601</v>
      </c>
      <c r="B17" s="28" t="s">
        <v>271</v>
      </c>
      <c r="C17" s="29">
        <v>26</v>
      </c>
      <c r="D17" s="28" t="s">
        <v>782</v>
      </c>
      <c r="E17" s="24">
        <v>15</v>
      </c>
      <c r="F17" s="631"/>
      <c r="G17" s="487" t="s">
        <v>875</v>
      </c>
      <c r="H17" s="487"/>
      <c r="I17" s="487"/>
      <c r="J17" s="487"/>
      <c r="K17" s="43">
        <f>VLOOKUP($A17&amp;K$109,決統データ!$A$3:$DE$365,$E17+19,FALSE)</f>
        <v>0</v>
      </c>
      <c r="L17" s="312">
        <f t="shared" si="0"/>
        <v>0</v>
      </c>
    </row>
    <row r="18" spans="1:12" s="1" customFormat="1">
      <c r="A18" s="27" t="str">
        <f t="shared" si="1"/>
        <v>1762601</v>
      </c>
      <c r="B18" s="28" t="s">
        <v>271</v>
      </c>
      <c r="C18" s="29">
        <v>26</v>
      </c>
      <c r="D18" s="28" t="s">
        <v>782</v>
      </c>
      <c r="E18" s="24">
        <v>16</v>
      </c>
      <c r="F18" s="631"/>
      <c r="G18" s="487" t="s">
        <v>874</v>
      </c>
      <c r="H18" s="487"/>
      <c r="I18" s="487"/>
      <c r="J18" s="487"/>
      <c r="K18" s="43">
        <f>VLOOKUP($A18&amp;K$109,決統データ!$A$3:$DE$365,$E18+19,FALSE)</f>
        <v>22156</v>
      </c>
      <c r="L18" s="312">
        <f t="shared" si="0"/>
        <v>22156</v>
      </c>
    </row>
    <row r="19" spans="1:12" s="1" customFormat="1">
      <c r="A19" s="27" t="str">
        <f t="shared" si="1"/>
        <v>1762601</v>
      </c>
      <c r="B19" s="28" t="s">
        <v>271</v>
      </c>
      <c r="C19" s="29">
        <v>26</v>
      </c>
      <c r="D19" s="28" t="s">
        <v>782</v>
      </c>
      <c r="E19" s="24">
        <v>17</v>
      </c>
      <c r="F19" s="631"/>
      <c r="G19" s="487" t="s">
        <v>873</v>
      </c>
      <c r="H19" s="487"/>
      <c r="I19" s="487"/>
      <c r="J19" s="487"/>
      <c r="K19" s="43">
        <f>VLOOKUP($A19&amp;K$109,決統データ!$A$3:$DE$365,$E19+19,FALSE)</f>
        <v>7242</v>
      </c>
      <c r="L19" s="312">
        <f t="shared" si="0"/>
        <v>7242</v>
      </c>
    </row>
    <row r="20" spans="1:12" s="1" customFormat="1">
      <c r="A20" s="27" t="str">
        <f t="shared" si="1"/>
        <v>1762601</v>
      </c>
      <c r="B20" s="28" t="s">
        <v>271</v>
      </c>
      <c r="C20" s="29">
        <v>26</v>
      </c>
      <c r="D20" s="28" t="s">
        <v>782</v>
      </c>
      <c r="E20" s="24">
        <v>18</v>
      </c>
      <c r="F20" s="631"/>
      <c r="G20" s="487" t="s">
        <v>872</v>
      </c>
      <c r="H20" s="487"/>
      <c r="I20" s="487"/>
      <c r="J20" s="487"/>
      <c r="K20" s="43">
        <f>VLOOKUP($A20&amp;K$109,決統データ!$A$3:$DE$365,$E20+19,FALSE)</f>
        <v>6728</v>
      </c>
      <c r="L20" s="312">
        <f t="shared" si="0"/>
        <v>6728</v>
      </c>
    </row>
    <row r="21" spans="1:12" s="1" customFormat="1">
      <c r="A21" s="27" t="str">
        <f t="shared" si="1"/>
        <v>1762601</v>
      </c>
      <c r="B21" s="28" t="s">
        <v>271</v>
      </c>
      <c r="C21" s="29">
        <v>26</v>
      </c>
      <c r="D21" s="28" t="s">
        <v>782</v>
      </c>
      <c r="E21" s="24">
        <v>19</v>
      </c>
      <c r="F21" s="631"/>
      <c r="G21" s="487" t="s">
        <v>871</v>
      </c>
      <c r="H21" s="487"/>
      <c r="I21" s="487"/>
      <c r="J21" s="487"/>
      <c r="K21" s="43">
        <f>VLOOKUP($A21&amp;K$109,決統データ!$A$3:$DE$365,$E21+19,FALSE)</f>
        <v>6728</v>
      </c>
      <c r="L21" s="312">
        <f t="shared" si="0"/>
        <v>6728</v>
      </c>
    </row>
    <row r="22" spans="1:12" s="1" customFormat="1">
      <c r="A22" s="27" t="str">
        <f t="shared" si="1"/>
        <v>1762601</v>
      </c>
      <c r="B22" s="28" t="s">
        <v>271</v>
      </c>
      <c r="C22" s="29">
        <v>26</v>
      </c>
      <c r="D22" s="28" t="s">
        <v>782</v>
      </c>
      <c r="E22" s="24">
        <v>20</v>
      </c>
      <c r="F22" s="631"/>
      <c r="G22" s="487" t="s">
        <v>870</v>
      </c>
      <c r="H22" s="487"/>
      <c r="I22" s="487"/>
      <c r="J22" s="487"/>
      <c r="K22" s="43">
        <f>VLOOKUP($A22&amp;K$109,決統データ!$A$3:$DE$365,$E22+19,FALSE)</f>
        <v>0</v>
      </c>
      <c r="L22" s="312">
        <f t="shared" si="0"/>
        <v>0</v>
      </c>
    </row>
    <row r="23" spans="1:12" s="1" customFormat="1">
      <c r="A23" s="27" t="str">
        <f t="shared" si="1"/>
        <v>1762601</v>
      </c>
      <c r="B23" s="28" t="s">
        <v>271</v>
      </c>
      <c r="C23" s="29">
        <v>26</v>
      </c>
      <c r="D23" s="28" t="s">
        <v>782</v>
      </c>
      <c r="E23" s="24">
        <v>21</v>
      </c>
      <c r="F23" s="631"/>
      <c r="G23" s="487" t="s">
        <v>869</v>
      </c>
      <c r="H23" s="487"/>
      <c r="I23" s="487"/>
      <c r="J23" s="487"/>
      <c r="K23" s="43">
        <f>VLOOKUP($A23&amp;K$109,決統データ!$A$3:$DE$365,$E23+19,FALSE)</f>
        <v>514</v>
      </c>
      <c r="L23" s="312">
        <f t="shared" si="0"/>
        <v>514</v>
      </c>
    </row>
    <row r="24" spans="1:12" s="1" customFormat="1">
      <c r="A24" s="27" t="str">
        <f t="shared" si="1"/>
        <v>1762601</v>
      </c>
      <c r="B24" s="28" t="s">
        <v>271</v>
      </c>
      <c r="C24" s="29">
        <v>26</v>
      </c>
      <c r="D24" s="28" t="s">
        <v>782</v>
      </c>
      <c r="E24" s="24">
        <v>22</v>
      </c>
      <c r="F24" s="632"/>
      <c r="G24" s="487" t="s">
        <v>258</v>
      </c>
      <c r="H24" s="487"/>
      <c r="I24" s="487"/>
      <c r="J24" s="487"/>
      <c r="K24" s="43">
        <f>VLOOKUP($A24&amp;K$109,決統データ!$A$3:$DE$365,$E24+19,FALSE)</f>
        <v>14632</v>
      </c>
      <c r="L24" s="312">
        <f t="shared" si="0"/>
        <v>14632</v>
      </c>
    </row>
    <row r="25" spans="1:12" s="1" customFormat="1">
      <c r="A25" s="27" t="str">
        <f t="shared" si="1"/>
        <v>1762601</v>
      </c>
      <c r="B25" s="28" t="s">
        <v>271</v>
      </c>
      <c r="C25" s="29">
        <v>26</v>
      </c>
      <c r="D25" s="28" t="s">
        <v>782</v>
      </c>
      <c r="E25" s="24">
        <v>23</v>
      </c>
      <c r="F25" s="630" t="s">
        <v>867</v>
      </c>
      <c r="G25" s="487" t="s">
        <v>221</v>
      </c>
      <c r="H25" s="487"/>
      <c r="I25" s="487"/>
      <c r="J25" s="487"/>
      <c r="K25" s="43">
        <f>VLOOKUP($A25&amp;K$109,決統データ!$A$3:$DE$365,$E25+19,FALSE)</f>
        <v>103733</v>
      </c>
      <c r="L25" s="312">
        <f t="shared" si="0"/>
        <v>103733</v>
      </c>
    </row>
    <row r="26" spans="1:12" s="1" customFormat="1">
      <c r="A26" s="27" t="str">
        <f t="shared" si="1"/>
        <v>1762601</v>
      </c>
      <c r="B26" s="28" t="s">
        <v>271</v>
      </c>
      <c r="C26" s="29">
        <v>26</v>
      </c>
      <c r="D26" s="28" t="s">
        <v>782</v>
      </c>
      <c r="E26" s="24">
        <v>24</v>
      </c>
      <c r="F26" s="631"/>
      <c r="G26" s="487" t="s">
        <v>865</v>
      </c>
      <c r="H26" s="487"/>
      <c r="I26" s="487"/>
      <c r="J26" s="487"/>
      <c r="K26" s="43">
        <f>VLOOKUP($A26&amp;K$109,決統データ!$A$3:$DE$365,$E26+19,FALSE)</f>
        <v>21600</v>
      </c>
      <c r="L26" s="312">
        <f t="shared" si="0"/>
        <v>21600</v>
      </c>
    </row>
    <row r="27" spans="1:12" s="1" customFormat="1">
      <c r="A27" s="27" t="str">
        <f t="shared" si="1"/>
        <v>1762601</v>
      </c>
      <c r="B27" s="28" t="s">
        <v>271</v>
      </c>
      <c r="C27" s="29">
        <v>26</v>
      </c>
      <c r="D27" s="28" t="s">
        <v>782</v>
      </c>
      <c r="E27" s="24">
        <v>25</v>
      </c>
      <c r="F27" s="631"/>
      <c r="G27" s="487" t="s">
        <v>864</v>
      </c>
      <c r="H27" s="487"/>
      <c r="I27" s="487"/>
      <c r="J27" s="487"/>
      <c r="K27" s="43">
        <f>VLOOKUP($A27&amp;K$109,決統データ!$A$3:$DE$365,$E27+19,FALSE)</f>
        <v>0</v>
      </c>
      <c r="L27" s="312">
        <f t="shared" si="0"/>
        <v>0</v>
      </c>
    </row>
    <row r="28" spans="1:12" s="1" customFormat="1">
      <c r="A28" s="27" t="str">
        <f t="shared" si="1"/>
        <v>1762601</v>
      </c>
      <c r="B28" s="28" t="s">
        <v>271</v>
      </c>
      <c r="C28" s="29">
        <v>26</v>
      </c>
      <c r="D28" s="28" t="s">
        <v>782</v>
      </c>
      <c r="E28" s="24">
        <v>26</v>
      </c>
      <c r="F28" s="631"/>
      <c r="G28" s="487" t="s">
        <v>863</v>
      </c>
      <c r="H28" s="487"/>
      <c r="I28" s="487"/>
      <c r="J28" s="487"/>
      <c r="K28" s="43">
        <f>VLOOKUP($A28&amp;K$109,決統データ!$A$3:$DE$365,$E28+19,FALSE)</f>
        <v>42664</v>
      </c>
      <c r="L28" s="312">
        <f t="shared" si="0"/>
        <v>42664</v>
      </c>
    </row>
    <row r="29" spans="1:12" s="1" customFormat="1">
      <c r="A29" s="27" t="str">
        <f t="shared" si="1"/>
        <v>1762601</v>
      </c>
      <c r="B29" s="28" t="s">
        <v>271</v>
      </c>
      <c r="C29" s="29">
        <v>26</v>
      </c>
      <c r="D29" s="28" t="s">
        <v>782</v>
      </c>
      <c r="E29" s="24">
        <v>27</v>
      </c>
      <c r="F29" s="631"/>
      <c r="G29" s="487" t="s">
        <v>862</v>
      </c>
      <c r="H29" s="487"/>
      <c r="I29" s="487"/>
      <c r="J29" s="487"/>
      <c r="K29" s="43">
        <f>VLOOKUP($A29&amp;K$109,決統データ!$A$3:$DE$365,$E29+19,FALSE)</f>
        <v>0</v>
      </c>
      <c r="L29" s="312">
        <f t="shared" si="0"/>
        <v>0</v>
      </c>
    </row>
    <row r="30" spans="1:12" s="1" customFormat="1">
      <c r="A30" s="27" t="str">
        <f t="shared" si="1"/>
        <v>1762601</v>
      </c>
      <c r="B30" s="28" t="s">
        <v>271</v>
      </c>
      <c r="C30" s="29">
        <v>26</v>
      </c>
      <c r="D30" s="28" t="s">
        <v>782</v>
      </c>
      <c r="E30" s="24">
        <v>28</v>
      </c>
      <c r="F30" s="631"/>
      <c r="G30" s="487" t="s">
        <v>861</v>
      </c>
      <c r="H30" s="487"/>
      <c r="I30" s="487"/>
      <c r="J30" s="487"/>
      <c r="K30" s="43">
        <f>VLOOKUP($A30&amp;K$109,決統データ!$A$3:$DE$365,$E30+19,FALSE)</f>
        <v>0</v>
      </c>
      <c r="L30" s="312">
        <f t="shared" si="0"/>
        <v>0</v>
      </c>
    </row>
    <row r="31" spans="1:12" s="1" customFormat="1">
      <c r="A31" s="27" t="str">
        <f t="shared" si="1"/>
        <v>1762601</v>
      </c>
      <c r="B31" s="28" t="s">
        <v>271</v>
      </c>
      <c r="C31" s="29">
        <v>26</v>
      </c>
      <c r="D31" s="28" t="s">
        <v>782</v>
      </c>
      <c r="E31" s="24">
        <v>29</v>
      </c>
      <c r="F31" s="631"/>
      <c r="G31" s="487" t="s">
        <v>860</v>
      </c>
      <c r="H31" s="487"/>
      <c r="I31" s="487"/>
      <c r="J31" s="487"/>
      <c r="K31" s="43">
        <f>VLOOKUP($A31&amp;K$109,決統データ!$A$3:$DE$365,$E31+19,FALSE)</f>
        <v>0</v>
      </c>
      <c r="L31" s="312">
        <f t="shared" si="0"/>
        <v>0</v>
      </c>
    </row>
    <row r="32" spans="1:12" s="1" customFormat="1">
      <c r="A32" s="27" t="str">
        <f t="shared" si="1"/>
        <v>1762601</v>
      </c>
      <c r="B32" s="28" t="s">
        <v>271</v>
      </c>
      <c r="C32" s="29">
        <v>26</v>
      </c>
      <c r="D32" s="28" t="s">
        <v>782</v>
      </c>
      <c r="E32" s="24">
        <v>30</v>
      </c>
      <c r="F32" s="631"/>
      <c r="G32" s="487" t="s">
        <v>257</v>
      </c>
      <c r="H32" s="487"/>
      <c r="I32" s="487"/>
      <c r="J32" s="487"/>
      <c r="K32" s="43">
        <f>VLOOKUP($A32&amp;K$109,決統データ!$A$3:$DE$365,$E32+19,FALSE)</f>
        <v>19880</v>
      </c>
      <c r="L32" s="312">
        <f t="shared" si="0"/>
        <v>19880</v>
      </c>
    </row>
    <row r="33" spans="1:12" s="1" customFormat="1">
      <c r="A33" s="27" t="str">
        <f t="shared" si="1"/>
        <v>1762601</v>
      </c>
      <c r="B33" s="28" t="s">
        <v>271</v>
      </c>
      <c r="C33" s="29">
        <v>26</v>
      </c>
      <c r="D33" s="28" t="s">
        <v>782</v>
      </c>
      <c r="E33" s="24">
        <v>31</v>
      </c>
      <c r="F33" s="631"/>
      <c r="G33" s="487" t="s">
        <v>858</v>
      </c>
      <c r="H33" s="487"/>
      <c r="I33" s="487"/>
      <c r="J33" s="487"/>
      <c r="K33" s="43">
        <f>VLOOKUP($A33&amp;K$109,決統データ!$A$3:$DE$365,$E33+19,FALSE)</f>
        <v>2513</v>
      </c>
      <c r="L33" s="312">
        <f t="shared" si="0"/>
        <v>2513</v>
      </c>
    </row>
    <row r="34" spans="1:12" s="1" customFormat="1">
      <c r="A34" s="27" t="str">
        <f t="shared" si="1"/>
        <v>1762601</v>
      </c>
      <c r="B34" s="28" t="s">
        <v>271</v>
      </c>
      <c r="C34" s="29">
        <v>26</v>
      </c>
      <c r="D34" s="28" t="s">
        <v>782</v>
      </c>
      <c r="E34" s="24">
        <v>32</v>
      </c>
      <c r="F34" s="631"/>
      <c r="G34" s="487" t="s">
        <v>857</v>
      </c>
      <c r="H34" s="487"/>
      <c r="I34" s="487"/>
      <c r="J34" s="487"/>
      <c r="K34" s="43">
        <f>VLOOKUP($A34&amp;K$109,決統データ!$A$3:$DE$365,$E34+19,FALSE)</f>
        <v>17076</v>
      </c>
      <c r="L34" s="312">
        <f t="shared" si="0"/>
        <v>17076</v>
      </c>
    </row>
    <row r="35" spans="1:12" s="1" customFormat="1">
      <c r="A35" s="27" t="str">
        <f t="shared" si="1"/>
        <v>1762601</v>
      </c>
      <c r="B35" s="28" t="s">
        <v>271</v>
      </c>
      <c r="C35" s="29">
        <v>26</v>
      </c>
      <c r="D35" s="28" t="s">
        <v>782</v>
      </c>
      <c r="E35" s="24">
        <v>33</v>
      </c>
      <c r="F35" s="631"/>
      <c r="G35" s="487" t="s">
        <v>856</v>
      </c>
      <c r="H35" s="487"/>
      <c r="I35" s="487"/>
      <c r="J35" s="487"/>
      <c r="K35" s="43">
        <f>VLOOKUP($A35&amp;K$109,決統データ!$A$3:$DE$365,$E35+19,FALSE)</f>
        <v>112160</v>
      </c>
      <c r="L35" s="312">
        <f t="shared" ref="L35:L66" si="2">SUM(K35:K35)</f>
        <v>112160</v>
      </c>
    </row>
    <row r="36" spans="1:12" s="1" customFormat="1">
      <c r="A36" s="27" t="str">
        <f t="shared" si="1"/>
        <v>1762601</v>
      </c>
      <c r="B36" s="28" t="s">
        <v>271</v>
      </c>
      <c r="C36" s="29">
        <v>26</v>
      </c>
      <c r="D36" s="28" t="s">
        <v>782</v>
      </c>
      <c r="E36" s="24">
        <v>34</v>
      </c>
      <c r="F36" s="631"/>
      <c r="G36" s="648" t="s">
        <v>855</v>
      </c>
      <c r="H36" s="648"/>
      <c r="I36" s="487"/>
      <c r="J36" s="487"/>
      <c r="K36" s="43">
        <f>VLOOKUP($A36&amp;K$109,決統データ!$A$3:$DE$365,$E36+19,FALSE)</f>
        <v>40895</v>
      </c>
      <c r="L36" s="312">
        <f t="shared" si="2"/>
        <v>40895</v>
      </c>
    </row>
    <row r="37" spans="1:12" s="1" customFormat="1">
      <c r="A37" s="27" t="str">
        <f t="shared" si="1"/>
        <v>1762601</v>
      </c>
      <c r="B37" s="28" t="s">
        <v>271</v>
      </c>
      <c r="C37" s="29">
        <v>26</v>
      </c>
      <c r="D37" s="28" t="s">
        <v>782</v>
      </c>
      <c r="E37" s="24">
        <v>35</v>
      </c>
      <c r="F37" s="631"/>
      <c r="G37" s="946" t="s">
        <v>240</v>
      </c>
      <c r="H37" s="920"/>
      <c r="I37" s="518" t="s">
        <v>854</v>
      </c>
      <c r="J37" s="510"/>
      <c r="K37" s="43">
        <f>VLOOKUP($A37&amp;K$109,決統データ!$A$3:$DE$365,$E37+19,FALSE)</f>
        <v>1527</v>
      </c>
      <c r="L37" s="312">
        <f t="shared" si="2"/>
        <v>1527</v>
      </c>
    </row>
    <row r="38" spans="1:12" s="1" customFormat="1">
      <c r="A38" s="27" t="str">
        <f t="shared" si="1"/>
        <v>1762601</v>
      </c>
      <c r="B38" s="28" t="s">
        <v>271</v>
      </c>
      <c r="C38" s="29">
        <v>26</v>
      </c>
      <c r="D38" s="28" t="s">
        <v>782</v>
      </c>
      <c r="E38" s="24">
        <v>36</v>
      </c>
      <c r="F38" s="631"/>
      <c r="G38" s="921"/>
      <c r="H38" s="922"/>
      <c r="I38" s="518" t="s">
        <v>853</v>
      </c>
      <c r="J38" s="510"/>
      <c r="K38" s="43">
        <f>VLOOKUP($A38&amp;K$109,決統データ!$A$3:$DE$365,$E38+19,FALSE)</f>
        <v>0</v>
      </c>
      <c r="L38" s="312">
        <f t="shared" si="2"/>
        <v>0</v>
      </c>
    </row>
    <row r="39" spans="1:12" s="1" customFormat="1">
      <c r="A39" s="27" t="str">
        <f t="shared" si="1"/>
        <v>1762601</v>
      </c>
      <c r="B39" s="28" t="s">
        <v>271</v>
      </c>
      <c r="C39" s="29">
        <v>26</v>
      </c>
      <c r="D39" s="28" t="s">
        <v>782</v>
      </c>
      <c r="E39" s="24">
        <v>37</v>
      </c>
      <c r="F39" s="631"/>
      <c r="G39" s="868" t="s">
        <v>515</v>
      </c>
      <c r="H39" s="656" t="s">
        <v>852</v>
      </c>
      <c r="I39" s="487"/>
      <c r="J39" s="487"/>
      <c r="K39" s="43">
        <f>VLOOKUP($A39&amp;K$109,決統データ!$A$3:$DE$365,$E39+19,FALSE)</f>
        <v>37600</v>
      </c>
      <c r="L39" s="312">
        <f t="shared" si="2"/>
        <v>37600</v>
      </c>
    </row>
    <row r="40" spans="1:12" s="1" customFormat="1">
      <c r="A40" s="27" t="str">
        <f t="shared" si="1"/>
        <v>1762601</v>
      </c>
      <c r="B40" s="28" t="s">
        <v>271</v>
      </c>
      <c r="C40" s="29">
        <v>26</v>
      </c>
      <c r="D40" s="28" t="s">
        <v>782</v>
      </c>
      <c r="E40" s="24">
        <v>38</v>
      </c>
      <c r="F40" s="631"/>
      <c r="G40" s="902"/>
      <c r="H40" s="487" t="s">
        <v>850</v>
      </c>
      <c r="I40" s="487"/>
      <c r="J40" s="487"/>
      <c r="K40" s="43">
        <f>VLOOKUP($A40&amp;K$109,決統データ!$A$3:$DE$365,$E40+19,FALSE)</f>
        <v>18800</v>
      </c>
      <c r="L40" s="312">
        <f t="shared" si="2"/>
        <v>18800</v>
      </c>
    </row>
    <row r="41" spans="1:12" s="1" customFormat="1">
      <c r="A41" s="27" t="str">
        <f t="shared" si="1"/>
        <v>1762601</v>
      </c>
      <c r="B41" s="28" t="s">
        <v>271</v>
      </c>
      <c r="C41" s="29">
        <v>26</v>
      </c>
      <c r="D41" s="28" t="s">
        <v>782</v>
      </c>
      <c r="E41" s="24">
        <v>39</v>
      </c>
      <c r="F41" s="631"/>
      <c r="G41" s="902"/>
      <c r="H41" s="487" t="s">
        <v>851</v>
      </c>
      <c r="I41" s="487"/>
      <c r="J41" s="487"/>
      <c r="K41" s="43">
        <f>VLOOKUP($A41&amp;K$109,決統データ!$A$3:$DE$365,$E41+19,FALSE)</f>
        <v>3295</v>
      </c>
      <c r="L41" s="312">
        <f t="shared" si="2"/>
        <v>3295</v>
      </c>
    </row>
    <row r="42" spans="1:12" s="1" customFormat="1">
      <c r="A42" s="27" t="str">
        <f t="shared" si="1"/>
        <v>1762601</v>
      </c>
      <c r="B42" s="28" t="s">
        <v>271</v>
      </c>
      <c r="C42" s="29">
        <v>26</v>
      </c>
      <c r="D42" s="28" t="s">
        <v>782</v>
      </c>
      <c r="E42" s="24">
        <v>40</v>
      </c>
      <c r="F42" s="631"/>
      <c r="G42" s="902"/>
      <c r="H42" s="487" t="s">
        <v>850</v>
      </c>
      <c r="I42" s="487"/>
      <c r="J42" s="487"/>
      <c r="K42" s="43">
        <f>VLOOKUP($A42&amp;K$109,決統データ!$A$3:$DE$365,$E42+19,FALSE)</f>
        <v>2800</v>
      </c>
      <c r="L42" s="312">
        <f t="shared" si="2"/>
        <v>2800</v>
      </c>
    </row>
    <row r="43" spans="1:12" s="1" customFormat="1">
      <c r="A43" s="27" t="str">
        <f t="shared" si="1"/>
        <v>1762601</v>
      </c>
      <c r="B43" s="28" t="s">
        <v>271</v>
      </c>
      <c r="C43" s="29">
        <v>26</v>
      </c>
      <c r="D43" s="28" t="s">
        <v>782</v>
      </c>
      <c r="E43" s="24">
        <v>41</v>
      </c>
      <c r="F43" s="631"/>
      <c r="G43" s="902" t="s">
        <v>849</v>
      </c>
      <c r="H43" s="903" t="s">
        <v>828</v>
      </c>
      <c r="I43" s="645" t="s">
        <v>644</v>
      </c>
      <c r="J43" s="60" t="s">
        <v>387</v>
      </c>
      <c r="K43" s="43">
        <f>VLOOKUP($A43&amp;K$109,決統データ!$A$3:$DE$365,$E43+19,FALSE)</f>
        <v>0</v>
      </c>
      <c r="L43" s="312">
        <f t="shared" si="2"/>
        <v>0</v>
      </c>
    </row>
    <row r="44" spans="1:12" s="1" customFormat="1">
      <c r="A44" s="27" t="str">
        <f t="shared" si="1"/>
        <v>1762601</v>
      </c>
      <c r="B44" s="28" t="s">
        <v>271</v>
      </c>
      <c r="C44" s="29">
        <v>26</v>
      </c>
      <c r="D44" s="28" t="s">
        <v>782</v>
      </c>
      <c r="E44" s="24">
        <v>42</v>
      </c>
      <c r="F44" s="631"/>
      <c r="G44" s="902"/>
      <c r="H44" s="904"/>
      <c r="I44" s="646"/>
      <c r="J44" s="60" t="s">
        <v>365</v>
      </c>
      <c r="K44" s="43">
        <f>VLOOKUP($A44&amp;K$109,決統データ!$A$3:$DE$365,$E44+19,FALSE)</f>
        <v>21600</v>
      </c>
      <c r="L44" s="312">
        <f t="shared" si="2"/>
        <v>21600</v>
      </c>
    </row>
    <row r="45" spans="1:12" s="1" customFormat="1">
      <c r="A45" s="27" t="str">
        <f t="shared" si="1"/>
        <v>1762601</v>
      </c>
      <c r="B45" s="28" t="s">
        <v>271</v>
      </c>
      <c r="C45" s="29">
        <v>26</v>
      </c>
      <c r="D45" s="28" t="s">
        <v>782</v>
      </c>
      <c r="E45" s="24">
        <v>43</v>
      </c>
      <c r="F45" s="631"/>
      <c r="G45" s="902"/>
      <c r="H45" s="656"/>
      <c r="I45" s="647"/>
      <c r="J45" s="60" t="s">
        <v>731</v>
      </c>
      <c r="K45" s="43">
        <f>VLOOKUP($A45&amp;K$109,決統データ!$A$3:$DE$365,$E45+19,FALSE)</f>
        <v>0</v>
      </c>
      <c r="L45" s="312">
        <f t="shared" si="2"/>
        <v>0</v>
      </c>
    </row>
    <row r="46" spans="1:12" s="1" customFormat="1">
      <c r="A46" s="27" t="str">
        <f t="shared" si="1"/>
        <v>1762601</v>
      </c>
      <c r="B46" s="28" t="s">
        <v>271</v>
      </c>
      <c r="C46" s="29">
        <v>26</v>
      </c>
      <c r="D46" s="28" t="s">
        <v>782</v>
      </c>
      <c r="E46" s="24">
        <v>44</v>
      </c>
      <c r="F46" s="631"/>
      <c r="G46" s="902"/>
      <c r="H46" s="487" t="s">
        <v>848</v>
      </c>
      <c r="I46" s="487"/>
      <c r="J46" s="487"/>
      <c r="K46" s="43">
        <f>VLOOKUP($A46&amp;K$109,決統データ!$A$3:$DE$365,$E46+19,FALSE)</f>
        <v>0</v>
      </c>
      <c r="L46" s="312">
        <f t="shared" si="2"/>
        <v>0</v>
      </c>
    </row>
    <row r="47" spans="1:12" s="1" customFormat="1">
      <c r="A47" s="27" t="str">
        <f t="shared" si="1"/>
        <v>1762601</v>
      </c>
      <c r="B47" s="28" t="s">
        <v>271</v>
      </c>
      <c r="C47" s="29">
        <v>26</v>
      </c>
      <c r="D47" s="28" t="s">
        <v>782</v>
      </c>
      <c r="E47" s="24">
        <v>45</v>
      </c>
      <c r="F47" s="631"/>
      <c r="G47" s="902"/>
      <c r="H47" s="487" t="s">
        <v>256</v>
      </c>
      <c r="I47" s="487"/>
      <c r="J47" s="487"/>
      <c r="K47" s="43">
        <f>VLOOKUP($A47&amp;K$109,決統データ!$A$3:$DE$365,$E47+19,FALSE)</f>
        <v>18800</v>
      </c>
      <c r="L47" s="312">
        <f t="shared" si="2"/>
        <v>18800</v>
      </c>
    </row>
    <row r="48" spans="1:12" s="1" customFormat="1">
      <c r="A48" s="27" t="str">
        <f t="shared" si="1"/>
        <v>1762601</v>
      </c>
      <c r="B48" s="28" t="s">
        <v>271</v>
      </c>
      <c r="C48" s="29">
        <v>26</v>
      </c>
      <c r="D48" s="28" t="s">
        <v>782</v>
      </c>
      <c r="E48" s="24">
        <v>46</v>
      </c>
      <c r="F48" s="631"/>
      <c r="G48" s="902"/>
      <c r="H48" s="487" t="s">
        <v>846</v>
      </c>
      <c r="I48" s="487"/>
      <c r="J48" s="487"/>
      <c r="K48" s="43">
        <f>VLOOKUP($A48&amp;K$109,決統データ!$A$3:$DE$365,$E48+19,FALSE)</f>
        <v>0</v>
      </c>
      <c r="L48" s="312">
        <f t="shared" si="2"/>
        <v>0</v>
      </c>
    </row>
    <row r="49" spans="1:12" s="1" customFormat="1">
      <c r="A49" s="27" t="str">
        <f t="shared" si="1"/>
        <v>1762601</v>
      </c>
      <c r="B49" s="28" t="s">
        <v>271</v>
      </c>
      <c r="C49" s="29">
        <v>26</v>
      </c>
      <c r="D49" s="28" t="s">
        <v>782</v>
      </c>
      <c r="E49" s="24">
        <v>47</v>
      </c>
      <c r="F49" s="631"/>
      <c r="G49" s="902"/>
      <c r="H49" s="487" t="s">
        <v>845</v>
      </c>
      <c r="I49" s="487"/>
      <c r="J49" s="487"/>
      <c r="K49" s="43">
        <f>VLOOKUP($A49&amp;K$109,決統データ!$A$3:$DE$365,$E49+19,FALSE)</f>
        <v>0</v>
      </c>
      <c r="L49" s="312">
        <f t="shared" si="2"/>
        <v>0</v>
      </c>
    </row>
    <row r="50" spans="1:12" s="1" customFormat="1">
      <c r="A50" s="27" t="str">
        <f t="shared" si="1"/>
        <v>1762601</v>
      </c>
      <c r="B50" s="28" t="s">
        <v>271</v>
      </c>
      <c r="C50" s="29">
        <v>26</v>
      </c>
      <c r="D50" s="28" t="s">
        <v>782</v>
      </c>
      <c r="E50" s="24">
        <v>48</v>
      </c>
      <c r="F50" s="631"/>
      <c r="G50" s="902"/>
      <c r="H50" s="487" t="s">
        <v>731</v>
      </c>
      <c r="I50" s="487"/>
      <c r="J50" s="487"/>
      <c r="K50" s="43">
        <f>VLOOKUP($A50&amp;K$109,決統データ!$A$3:$DE$365,$E50+19,FALSE)</f>
        <v>495</v>
      </c>
      <c r="L50" s="312">
        <f t="shared" si="2"/>
        <v>495</v>
      </c>
    </row>
    <row r="51" spans="1:12" s="1" customFormat="1">
      <c r="A51" s="27" t="str">
        <f t="shared" si="1"/>
        <v>1762601</v>
      </c>
      <c r="B51" s="28" t="s">
        <v>271</v>
      </c>
      <c r="C51" s="29">
        <v>26</v>
      </c>
      <c r="D51" s="28" t="s">
        <v>782</v>
      </c>
      <c r="E51" s="24">
        <v>49</v>
      </c>
      <c r="F51" s="631"/>
      <c r="G51" s="487" t="s">
        <v>844</v>
      </c>
      <c r="H51" s="487"/>
      <c r="I51" s="487"/>
      <c r="J51" s="487"/>
      <c r="K51" s="43">
        <f>VLOOKUP($A51&amp;K$109,決統データ!$A$3:$DE$365,$E51+19,FALSE)</f>
        <v>71265</v>
      </c>
      <c r="L51" s="312">
        <f t="shared" si="2"/>
        <v>71265</v>
      </c>
    </row>
    <row r="52" spans="1:12" s="1" customFormat="1">
      <c r="A52" s="27" t="str">
        <f t="shared" si="1"/>
        <v>1762601</v>
      </c>
      <c r="B52" s="28" t="s">
        <v>271</v>
      </c>
      <c r="C52" s="29">
        <v>26</v>
      </c>
      <c r="D52" s="28" t="s">
        <v>782</v>
      </c>
      <c r="E52" s="24">
        <v>50</v>
      </c>
      <c r="F52" s="631"/>
      <c r="G52" s="639" t="s">
        <v>255</v>
      </c>
      <c r="H52" s="487" t="s">
        <v>842</v>
      </c>
      <c r="I52" s="487"/>
      <c r="J52" s="487"/>
      <c r="K52" s="43">
        <f>VLOOKUP($A52&amp;K$109,決統データ!$A$3:$DE$365,$E52+19,FALSE)</f>
        <v>0</v>
      </c>
      <c r="L52" s="312">
        <f t="shared" si="2"/>
        <v>0</v>
      </c>
    </row>
    <row r="53" spans="1:12" s="1" customFormat="1">
      <c r="A53" s="27" t="str">
        <f t="shared" si="1"/>
        <v>1762601</v>
      </c>
      <c r="B53" s="28" t="s">
        <v>271</v>
      </c>
      <c r="C53" s="29">
        <v>26</v>
      </c>
      <c r="D53" s="28" t="s">
        <v>782</v>
      </c>
      <c r="E53" s="24">
        <v>51</v>
      </c>
      <c r="F53" s="631"/>
      <c r="G53" s="640"/>
      <c r="H53" s="487" t="s">
        <v>388</v>
      </c>
      <c r="I53" s="487"/>
      <c r="J53" s="487"/>
      <c r="K53" s="43">
        <f>VLOOKUP($A53&amp;K$109,決統データ!$A$3:$DE$365,$E53+19,FALSE)</f>
        <v>0</v>
      </c>
      <c r="L53" s="312">
        <f t="shared" si="2"/>
        <v>0</v>
      </c>
    </row>
    <row r="54" spans="1:12" s="1" customFormat="1">
      <c r="A54" s="27" t="str">
        <f t="shared" si="1"/>
        <v>1762601</v>
      </c>
      <c r="B54" s="28" t="s">
        <v>271</v>
      </c>
      <c r="C54" s="29">
        <v>26</v>
      </c>
      <c r="D54" s="28" t="s">
        <v>782</v>
      </c>
      <c r="E54" s="24">
        <v>52</v>
      </c>
      <c r="F54" s="631"/>
      <c r="G54" s="641"/>
      <c r="H54" s="487" t="s">
        <v>841</v>
      </c>
      <c r="I54" s="487"/>
      <c r="J54" s="487"/>
      <c r="K54" s="43">
        <f>VLOOKUP($A54&amp;K$109,決統データ!$A$3:$DE$365,$E54+19,FALSE)</f>
        <v>0</v>
      </c>
      <c r="L54" s="312">
        <f t="shared" si="2"/>
        <v>0</v>
      </c>
    </row>
    <row r="55" spans="1:12" s="1" customFormat="1">
      <c r="A55" s="27" t="str">
        <f t="shared" si="1"/>
        <v>1762601</v>
      </c>
      <c r="B55" s="28" t="s">
        <v>271</v>
      </c>
      <c r="C55" s="29">
        <v>26</v>
      </c>
      <c r="D55" s="28" t="s">
        <v>782</v>
      </c>
      <c r="E55" s="24">
        <v>53</v>
      </c>
      <c r="F55" s="631"/>
      <c r="G55" s="487" t="s">
        <v>840</v>
      </c>
      <c r="H55" s="487"/>
      <c r="I55" s="487"/>
      <c r="J55" s="487"/>
      <c r="K55" s="43">
        <f>VLOOKUP($A55&amp;K$109,決統データ!$A$3:$DE$365,$E55+19,FALSE)</f>
        <v>0</v>
      </c>
      <c r="L55" s="312">
        <f t="shared" si="2"/>
        <v>0</v>
      </c>
    </row>
    <row r="56" spans="1:12" s="1" customFormat="1">
      <c r="A56" s="27" t="str">
        <f t="shared" si="1"/>
        <v>1762601</v>
      </c>
      <c r="B56" s="28" t="s">
        <v>271</v>
      </c>
      <c r="C56" s="29">
        <v>26</v>
      </c>
      <c r="D56" s="28" t="s">
        <v>782</v>
      </c>
      <c r="E56" s="24">
        <v>54</v>
      </c>
      <c r="F56" s="631"/>
      <c r="G56" s="487" t="s">
        <v>839</v>
      </c>
      <c r="H56" s="487"/>
      <c r="I56" s="487"/>
      <c r="J56" s="487"/>
      <c r="K56" s="43">
        <f>VLOOKUP($A56&amp;K$109,決統データ!$A$3:$DE$365,$E56+19,FALSE)</f>
        <v>0</v>
      </c>
      <c r="L56" s="312">
        <f t="shared" si="2"/>
        <v>0</v>
      </c>
    </row>
    <row r="57" spans="1:12" s="1" customFormat="1">
      <c r="A57" s="27" t="str">
        <f t="shared" si="1"/>
        <v>1762601</v>
      </c>
      <c r="B57" s="28" t="s">
        <v>271</v>
      </c>
      <c r="C57" s="29">
        <v>26</v>
      </c>
      <c r="D57" s="28" t="s">
        <v>782</v>
      </c>
      <c r="E57" s="24">
        <v>55</v>
      </c>
      <c r="F57" s="631"/>
      <c r="G57" s="487" t="s">
        <v>838</v>
      </c>
      <c r="H57" s="487"/>
      <c r="I57" s="487"/>
      <c r="J57" s="487"/>
      <c r="K57" s="43">
        <f>VLOOKUP($A57&amp;K$109,決統データ!$A$3:$DE$365,$E57+19,FALSE)</f>
        <v>0</v>
      </c>
      <c r="L57" s="312">
        <f t="shared" si="2"/>
        <v>0</v>
      </c>
    </row>
    <row r="58" spans="1:12" s="1" customFormat="1">
      <c r="A58" s="27" t="str">
        <f t="shared" si="1"/>
        <v>1762601</v>
      </c>
      <c r="B58" s="28" t="s">
        <v>271</v>
      </c>
      <c r="C58" s="29">
        <v>26</v>
      </c>
      <c r="D58" s="28" t="s">
        <v>782</v>
      </c>
      <c r="E58" s="24">
        <v>56</v>
      </c>
      <c r="F58" s="632"/>
      <c r="G58" s="487" t="s">
        <v>254</v>
      </c>
      <c r="H58" s="487"/>
      <c r="I58" s="487"/>
      <c r="J58" s="487"/>
      <c r="K58" s="43">
        <f>VLOOKUP($A58&amp;K$109,決統データ!$A$3:$DE$365,$E58+19,FALSE)</f>
        <v>-8427</v>
      </c>
      <c r="L58" s="312">
        <f t="shared" si="2"/>
        <v>-8427</v>
      </c>
    </row>
    <row r="59" spans="1:12" s="1" customFormat="1">
      <c r="A59" s="27" t="str">
        <f t="shared" si="1"/>
        <v>1762601</v>
      </c>
      <c r="B59" s="28" t="s">
        <v>271</v>
      </c>
      <c r="C59" s="29">
        <v>26</v>
      </c>
      <c r="D59" s="28" t="s">
        <v>782</v>
      </c>
      <c r="E59" s="24">
        <v>57</v>
      </c>
      <c r="F59" s="487" t="s">
        <v>836</v>
      </c>
      <c r="G59" s="487"/>
      <c r="H59" s="487"/>
      <c r="I59" s="487"/>
      <c r="J59" s="487"/>
      <c r="K59" s="43">
        <f>VLOOKUP($A59&amp;K$109,決統データ!$A$3:$DE$365,$E59+19,FALSE)</f>
        <v>6205</v>
      </c>
      <c r="L59" s="312">
        <f t="shared" si="2"/>
        <v>6205</v>
      </c>
    </row>
    <row r="60" spans="1:12" s="1" customFormat="1">
      <c r="A60" s="27" t="str">
        <f t="shared" si="1"/>
        <v>1762601</v>
      </c>
      <c r="B60" s="28" t="s">
        <v>271</v>
      </c>
      <c r="C60" s="29">
        <v>26</v>
      </c>
      <c r="D60" s="28" t="s">
        <v>782</v>
      </c>
      <c r="E60" s="24">
        <v>58</v>
      </c>
      <c r="F60" s="487" t="s">
        <v>835</v>
      </c>
      <c r="G60" s="487"/>
      <c r="H60" s="487"/>
      <c r="I60" s="487"/>
      <c r="J60" s="487"/>
      <c r="K60" s="43">
        <f>VLOOKUP($A60&amp;K$109,決統データ!$A$3:$DE$365,$E60+19,FALSE)</f>
        <v>3930</v>
      </c>
      <c r="L60" s="312">
        <f t="shared" si="2"/>
        <v>3930</v>
      </c>
    </row>
    <row r="61" spans="1:12" s="1" customFormat="1">
      <c r="A61" s="27" t="str">
        <f t="shared" si="1"/>
        <v>1762601</v>
      </c>
      <c r="B61" s="28" t="s">
        <v>271</v>
      </c>
      <c r="C61" s="29">
        <v>26</v>
      </c>
      <c r="D61" s="28" t="s">
        <v>782</v>
      </c>
      <c r="E61" s="24">
        <v>59</v>
      </c>
      <c r="F61" s="648"/>
      <c r="G61" s="65" t="s">
        <v>253</v>
      </c>
      <c r="H61" s="65"/>
      <c r="I61" s="65"/>
      <c r="J61" s="62"/>
      <c r="K61" s="43">
        <f>VLOOKUP($A61&amp;K$109,決統データ!$A$3:$DE$365,$E61+19,FALSE)</f>
        <v>429</v>
      </c>
      <c r="L61" s="312">
        <f t="shared" si="2"/>
        <v>429</v>
      </c>
    </row>
    <row r="62" spans="1:12" s="1" customFormat="1">
      <c r="A62" s="27" t="str">
        <f t="shared" si="1"/>
        <v>1762601</v>
      </c>
      <c r="B62" s="28" t="s">
        <v>271</v>
      </c>
      <c r="C62" s="29">
        <v>26</v>
      </c>
      <c r="D62" s="28" t="s">
        <v>782</v>
      </c>
      <c r="E62" s="24">
        <v>60</v>
      </c>
      <c r="F62" s="656"/>
      <c r="G62" s="510" t="s">
        <v>833</v>
      </c>
      <c r="H62" s="487"/>
      <c r="I62" s="487"/>
      <c r="J62" s="487"/>
      <c r="K62" s="43">
        <f>VLOOKUP($A62&amp;K$109,決統データ!$A$3:$DE$365,$E62+19,FALSE)</f>
        <v>0</v>
      </c>
      <c r="L62" s="312">
        <f t="shared" si="2"/>
        <v>0</v>
      </c>
    </row>
    <row r="63" spans="1:12" s="1" customFormat="1">
      <c r="A63" s="27" t="str">
        <f t="shared" si="1"/>
        <v>1762602</v>
      </c>
      <c r="B63" s="28" t="s">
        <v>271</v>
      </c>
      <c r="C63" s="29">
        <v>26</v>
      </c>
      <c r="D63" s="28" t="s">
        <v>788</v>
      </c>
      <c r="E63" s="24">
        <v>1</v>
      </c>
      <c r="F63" s="487" t="s">
        <v>832</v>
      </c>
      <c r="G63" s="487"/>
      <c r="H63" s="487"/>
      <c r="I63" s="487"/>
      <c r="J63" s="487"/>
      <c r="K63" s="43">
        <f>VLOOKUP($A63&amp;K$109,決統データ!$A$3:$DE$365,$E63+19,FALSE)</f>
        <v>0</v>
      </c>
      <c r="L63" s="312">
        <f t="shared" si="2"/>
        <v>0</v>
      </c>
    </row>
    <row r="64" spans="1:12" s="1" customFormat="1">
      <c r="A64" s="27" t="str">
        <f t="shared" si="1"/>
        <v>1762602</v>
      </c>
      <c r="B64" s="28" t="s">
        <v>271</v>
      </c>
      <c r="C64" s="29">
        <v>26</v>
      </c>
      <c r="D64" s="28" t="s">
        <v>788</v>
      </c>
      <c r="E64" s="24">
        <v>2</v>
      </c>
      <c r="F64" s="487" t="s">
        <v>831</v>
      </c>
      <c r="G64" s="487"/>
      <c r="H64" s="487"/>
      <c r="I64" s="487"/>
      <c r="J64" s="487"/>
      <c r="K64" s="43">
        <f>VLOOKUP($A64&amp;K$109,決統データ!$A$3:$DE$365,$E64+19,FALSE)</f>
        <v>5504</v>
      </c>
      <c r="L64" s="312">
        <f t="shared" si="2"/>
        <v>5504</v>
      </c>
    </row>
    <row r="65" spans="1:12" s="1" customFormat="1">
      <c r="A65" s="27" t="str">
        <f t="shared" si="1"/>
        <v>1762602</v>
      </c>
      <c r="B65" s="28" t="s">
        <v>271</v>
      </c>
      <c r="C65" s="29">
        <v>26</v>
      </c>
      <c r="D65" s="28" t="s">
        <v>788</v>
      </c>
      <c r="E65" s="24">
        <v>3</v>
      </c>
      <c r="F65" s="487" t="s">
        <v>830</v>
      </c>
      <c r="G65" s="487"/>
      <c r="H65" s="487"/>
      <c r="I65" s="487"/>
      <c r="J65" s="487"/>
      <c r="K65" s="43">
        <f>VLOOKUP($A65&amp;K$109,決統データ!$A$3:$DE$365,$E65+19,FALSE)</f>
        <v>0</v>
      </c>
      <c r="L65" s="312">
        <f t="shared" si="2"/>
        <v>0</v>
      </c>
    </row>
    <row r="66" spans="1:12" s="1" customFormat="1">
      <c r="A66" s="27" t="str">
        <f t="shared" si="1"/>
        <v>1762602</v>
      </c>
      <c r="B66" s="28" t="s">
        <v>271</v>
      </c>
      <c r="C66" s="29">
        <v>26</v>
      </c>
      <c r="D66" s="28" t="s">
        <v>788</v>
      </c>
      <c r="E66" s="24">
        <v>4</v>
      </c>
      <c r="F66" s="630" t="s">
        <v>644</v>
      </c>
      <c r="G66" s="487" t="s">
        <v>829</v>
      </c>
      <c r="H66" s="487"/>
      <c r="I66" s="487"/>
      <c r="J66" s="487"/>
      <c r="K66" s="43">
        <f>VLOOKUP($A66&amp;K$109,決統データ!$A$3:$DE$365,$E66+19,FALSE)</f>
        <v>0</v>
      </c>
      <c r="L66" s="312">
        <f t="shared" si="2"/>
        <v>0</v>
      </c>
    </row>
    <row r="67" spans="1:12" s="1" customFormat="1">
      <c r="A67" s="27" t="str">
        <f t="shared" si="1"/>
        <v>1762602</v>
      </c>
      <c r="B67" s="28" t="s">
        <v>271</v>
      </c>
      <c r="C67" s="29">
        <v>26</v>
      </c>
      <c r="D67" s="28" t="s">
        <v>788</v>
      </c>
      <c r="E67" s="24">
        <v>5</v>
      </c>
      <c r="F67" s="631"/>
      <c r="G67" s="487" t="s">
        <v>828</v>
      </c>
      <c r="H67" s="487"/>
      <c r="I67" s="487"/>
      <c r="J67" s="487"/>
      <c r="K67" s="43">
        <f>VLOOKUP($A67&amp;K$109,決統データ!$A$3:$DE$365,$E67+19,FALSE)</f>
        <v>0</v>
      </c>
      <c r="L67" s="312">
        <f t="shared" ref="L67:L78" si="3">SUM(K67:K67)</f>
        <v>0</v>
      </c>
    </row>
    <row r="68" spans="1:12" s="1" customFormat="1">
      <c r="A68" s="27" t="str">
        <f t="shared" ref="A68:A98" si="4">+B68&amp;C68&amp;D68</f>
        <v>1762602</v>
      </c>
      <c r="B68" s="28" t="s">
        <v>271</v>
      </c>
      <c r="C68" s="29">
        <v>26</v>
      </c>
      <c r="D68" s="28" t="s">
        <v>788</v>
      </c>
      <c r="E68" s="24">
        <v>6</v>
      </c>
      <c r="F68" s="632"/>
      <c r="G68" s="487" t="s">
        <v>731</v>
      </c>
      <c r="H68" s="487"/>
      <c r="I68" s="487"/>
      <c r="J68" s="487"/>
      <c r="K68" s="43">
        <f>VLOOKUP($A68&amp;K$109,決統データ!$A$3:$DE$365,$E68+19,FALSE)</f>
        <v>0</v>
      </c>
      <c r="L68" s="312">
        <f t="shared" si="3"/>
        <v>0</v>
      </c>
    </row>
    <row r="69" spans="1:12" s="1" customFormat="1">
      <c r="A69" s="27" t="str">
        <f t="shared" si="4"/>
        <v>1762602</v>
      </c>
      <c r="B69" s="28" t="s">
        <v>271</v>
      </c>
      <c r="C69" s="29">
        <v>26</v>
      </c>
      <c r="D69" s="28" t="s">
        <v>788</v>
      </c>
      <c r="E69" s="24">
        <v>7</v>
      </c>
      <c r="F69" s="487" t="s">
        <v>827</v>
      </c>
      <c r="G69" s="487"/>
      <c r="H69" s="487"/>
      <c r="I69" s="487"/>
      <c r="J69" s="487"/>
      <c r="K69" s="43">
        <f>VLOOKUP($A69&amp;K$109,決統データ!$A$3:$DE$365,$E69+19,FALSE)</f>
        <v>0</v>
      </c>
      <c r="L69" s="312">
        <f t="shared" si="3"/>
        <v>0</v>
      </c>
    </row>
    <row r="70" spans="1:12" s="1" customFormat="1">
      <c r="A70" s="27" t="str">
        <f t="shared" si="4"/>
        <v>1762602</v>
      </c>
      <c r="B70" s="28" t="s">
        <v>271</v>
      </c>
      <c r="C70" s="29">
        <v>26</v>
      </c>
      <c r="D70" s="28" t="s">
        <v>788</v>
      </c>
      <c r="E70" s="24">
        <v>8</v>
      </c>
      <c r="F70" s="633" t="s">
        <v>826</v>
      </c>
      <c r="G70" s="634"/>
      <c r="H70" s="634"/>
      <c r="I70" s="635"/>
      <c r="J70" s="60" t="s">
        <v>825</v>
      </c>
      <c r="K70" s="43">
        <f>VLOOKUP($A70&amp;K$109,決統データ!$A$3:$DE$365,$E70+19,FALSE)</f>
        <v>5504</v>
      </c>
      <c r="L70" s="312">
        <f t="shared" si="3"/>
        <v>5504</v>
      </c>
    </row>
    <row r="71" spans="1:12" s="1" customFormat="1">
      <c r="A71" s="27" t="str">
        <f t="shared" si="4"/>
        <v>1762602</v>
      </c>
      <c r="B71" s="28" t="s">
        <v>271</v>
      </c>
      <c r="C71" s="29">
        <v>26</v>
      </c>
      <c r="D71" s="28" t="s">
        <v>788</v>
      </c>
      <c r="E71" s="24">
        <v>9</v>
      </c>
      <c r="F71" s="636"/>
      <c r="G71" s="637"/>
      <c r="H71" s="637"/>
      <c r="I71" s="638"/>
      <c r="J71" s="60" t="s">
        <v>824</v>
      </c>
      <c r="K71" s="43">
        <f>VLOOKUP($A71&amp;K$109,決統データ!$A$3:$DE$365,$E71+19,FALSE)</f>
        <v>0</v>
      </c>
      <c r="L71" s="312">
        <f t="shared" si="3"/>
        <v>0</v>
      </c>
    </row>
    <row r="72" spans="1:12" s="1" customFormat="1">
      <c r="A72" s="27" t="str">
        <f t="shared" si="4"/>
        <v>1762602</v>
      </c>
      <c r="B72" s="28" t="s">
        <v>271</v>
      </c>
      <c r="C72" s="29">
        <v>26</v>
      </c>
      <c r="D72" s="28" t="s">
        <v>788</v>
      </c>
      <c r="E72" s="24">
        <v>21</v>
      </c>
      <c r="F72" s="487" t="s">
        <v>823</v>
      </c>
      <c r="G72" s="487"/>
      <c r="H72" s="487"/>
      <c r="I72" s="487"/>
      <c r="J72" s="487"/>
      <c r="K72" s="43">
        <f>VLOOKUP($A72&amp;K$109,決統データ!$A$3:$DE$365,$E72+19,FALSE)</f>
        <v>2800</v>
      </c>
      <c r="L72" s="312">
        <f t="shared" si="3"/>
        <v>2800</v>
      </c>
    </row>
    <row r="73" spans="1:12" s="1" customFormat="1">
      <c r="A73" s="27" t="str">
        <f t="shared" si="4"/>
        <v>1762602</v>
      </c>
      <c r="B73" s="28" t="s">
        <v>271</v>
      </c>
      <c r="C73" s="29">
        <v>26</v>
      </c>
      <c r="D73" s="28" t="s">
        <v>788</v>
      </c>
      <c r="E73" s="24">
        <v>22</v>
      </c>
      <c r="F73" s="487" t="s">
        <v>822</v>
      </c>
      <c r="G73" s="487"/>
      <c r="H73" s="487"/>
      <c r="I73" s="487"/>
      <c r="J73" s="487"/>
      <c r="K73" s="43">
        <f>VLOOKUP($A73&amp;K$109,決統データ!$A$3:$DE$365,$E73+19,FALSE)</f>
        <v>0</v>
      </c>
      <c r="L73" s="312">
        <f t="shared" si="3"/>
        <v>0</v>
      </c>
    </row>
    <row r="74" spans="1:12" s="1" customFormat="1">
      <c r="A74" s="27" t="str">
        <f t="shared" si="4"/>
        <v>1762602</v>
      </c>
      <c r="B74" s="28" t="s">
        <v>271</v>
      </c>
      <c r="C74" s="29">
        <v>26</v>
      </c>
      <c r="D74" s="28" t="s">
        <v>788</v>
      </c>
      <c r="E74" s="24">
        <v>49</v>
      </c>
      <c r="F74" s="947" t="s">
        <v>173</v>
      </c>
      <c r="G74" s="948"/>
      <c r="H74" s="656" t="s">
        <v>172</v>
      </c>
      <c r="I74" s="656"/>
      <c r="J74" s="656"/>
      <c r="K74" s="43">
        <f>VLOOKUP($A74&amp;K$109,決統データ!$A$3:$DE$365,$E74+19,FALSE)</f>
        <v>0</v>
      </c>
      <c r="L74" s="312">
        <f t="shared" si="3"/>
        <v>0</v>
      </c>
    </row>
    <row r="75" spans="1:12" s="1" customFormat="1">
      <c r="A75" s="27" t="str">
        <f t="shared" si="4"/>
        <v>1762602</v>
      </c>
      <c r="B75" s="28" t="s">
        <v>271</v>
      </c>
      <c r="C75" s="29">
        <v>26</v>
      </c>
      <c r="D75" s="28" t="s">
        <v>788</v>
      </c>
      <c r="E75" s="24">
        <v>50</v>
      </c>
      <c r="F75" s="900"/>
      <c r="G75" s="901"/>
      <c r="H75" s="487" t="s">
        <v>171</v>
      </c>
      <c r="I75" s="487"/>
      <c r="J75" s="487"/>
      <c r="K75" s="43">
        <f>VLOOKUP($A75&amp;K$109,決統データ!$A$3:$DE$365,$E75+19,FALSE)</f>
        <v>40895</v>
      </c>
      <c r="L75" s="312">
        <f t="shared" si="3"/>
        <v>40895</v>
      </c>
    </row>
    <row r="76" spans="1:12" s="1" customFormat="1">
      <c r="A76" s="27" t="str">
        <f t="shared" si="4"/>
        <v>1762602</v>
      </c>
      <c r="B76" s="28" t="s">
        <v>271</v>
      </c>
      <c r="C76" s="29">
        <v>26</v>
      </c>
      <c r="D76" s="28" t="s">
        <v>788</v>
      </c>
      <c r="E76" s="24">
        <v>45</v>
      </c>
      <c r="F76" s="942" t="s">
        <v>1298</v>
      </c>
      <c r="G76" s="943"/>
      <c r="H76" s="943"/>
      <c r="I76" s="943"/>
      <c r="J76" s="944"/>
      <c r="K76" s="43">
        <f>VLOOKUP($A76&amp;K$109,決統データ!$A$3:$DE$365,$E76+19,FALSE)</f>
        <v>0</v>
      </c>
      <c r="L76" s="312">
        <f t="shared" si="3"/>
        <v>0</v>
      </c>
    </row>
    <row r="77" spans="1:12" s="1" customFormat="1">
      <c r="A77" s="27" t="str">
        <f t="shared" si="4"/>
        <v>1762602</v>
      </c>
      <c r="B77" s="28" t="s">
        <v>271</v>
      </c>
      <c r="C77" s="29">
        <v>26</v>
      </c>
      <c r="D77" s="28" t="s">
        <v>788</v>
      </c>
      <c r="E77" s="24">
        <v>46</v>
      </c>
      <c r="F77" s="667" t="s">
        <v>1297</v>
      </c>
      <c r="G77" s="668"/>
      <c r="H77" s="668"/>
      <c r="I77" s="668"/>
      <c r="J77" s="187" t="s">
        <v>252</v>
      </c>
      <c r="K77" s="43">
        <f>VLOOKUP($A77&amp;K$109,決統データ!$A$3:$DE$365,$E77+19,FALSE)</f>
        <v>71265</v>
      </c>
      <c r="L77" s="312">
        <f t="shared" si="3"/>
        <v>71265</v>
      </c>
    </row>
    <row r="78" spans="1:12" s="1" customFormat="1">
      <c r="A78" s="27" t="str">
        <f t="shared" si="4"/>
        <v>1762602</v>
      </c>
      <c r="B78" s="28" t="s">
        <v>271</v>
      </c>
      <c r="C78" s="29">
        <v>26</v>
      </c>
      <c r="D78" s="28" t="s">
        <v>788</v>
      </c>
      <c r="E78" s="24">
        <v>47</v>
      </c>
      <c r="F78" s="669"/>
      <c r="G78" s="670"/>
      <c r="H78" s="670"/>
      <c r="I78" s="670"/>
      <c r="J78" s="187" t="s">
        <v>251</v>
      </c>
      <c r="K78" s="43">
        <f>VLOOKUP($A78&amp;K$109,決統データ!$A$3:$DE$365,$E78+19,FALSE)</f>
        <v>0</v>
      </c>
      <c r="L78" s="312">
        <f t="shared" si="3"/>
        <v>0</v>
      </c>
    </row>
    <row r="79" spans="1:12" s="1" customFormat="1">
      <c r="A79" s="27"/>
      <c r="B79" s="28"/>
      <c r="C79" s="29"/>
      <c r="D79" s="28"/>
      <c r="E79" s="24"/>
      <c r="F79" s="496" t="s">
        <v>821</v>
      </c>
      <c r="G79" s="518"/>
      <c r="H79" s="518"/>
      <c r="I79" s="518"/>
      <c r="J79" s="510"/>
      <c r="K79" s="82"/>
      <c r="L79" s="312"/>
    </row>
    <row r="80" spans="1:12" s="1" customFormat="1">
      <c r="A80" s="27" t="str">
        <f t="shared" si="4"/>
        <v>1762602</v>
      </c>
      <c r="B80" s="28" t="s">
        <v>271</v>
      </c>
      <c r="C80" s="29">
        <v>26</v>
      </c>
      <c r="D80" s="28" t="s">
        <v>788</v>
      </c>
      <c r="E80" s="24">
        <v>51</v>
      </c>
      <c r="F80" s="496" t="s">
        <v>819</v>
      </c>
      <c r="G80" s="518"/>
      <c r="H80" s="518"/>
      <c r="I80" s="518"/>
      <c r="J80" s="510"/>
      <c r="K80" s="42">
        <f>VLOOKUP($A80&amp;K$109,決統データ!$A$3:$DE$365,$E80+19,FALSE)</f>
        <v>23235</v>
      </c>
      <c r="L80" s="312">
        <f>SUM(K80:K80)</f>
        <v>23235</v>
      </c>
    </row>
    <row r="81" spans="1:12" s="1" customFormat="1">
      <c r="A81" s="27" t="str">
        <f t="shared" si="4"/>
        <v>1762602</v>
      </c>
      <c r="B81" s="28" t="s">
        <v>271</v>
      </c>
      <c r="C81" s="29">
        <v>26</v>
      </c>
      <c r="D81" s="28" t="s">
        <v>788</v>
      </c>
      <c r="E81" s="24">
        <v>52</v>
      </c>
      <c r="F81" s="496" t="s">
        <v>818</v>
      </c>
      <c r="G81" s="518"/>
      <c r="H81" s="518"/>
      <c r="I81" s="518"/>
      <c r="J81" s="510"/>
      <c r="K81" s="42">
        <f>VLOOKUP($A81&amp;K$109,決統データ!$A$3:$DE$365,$E81+19,FALSE)</f>
        <v>3416</v>
      </c>
      <c r="L81" s="312">
        <f>SUM(K81:K81)</f>
        <v>3416</v>
      </c>
    </row>
    <row r="82" spans="1:12" s="1" customFormat="1">
      <c r="A82" s="27"/>
      <c r="B82" s="28"/>
      <c r="C82" s="29"/>
      <c r="D82" s="28"/>
      <c r="E82" s="24"/>
      <c r="F82" s="496" t="s">
        <v>820</v>
      </c>
      <c r="G82" s="518"/>
      <c r="H82" s="518"/>
      <c r="I82" s="518"/>
      <c r="J82" s="510"/>
      <c r="K82" s="82"/>
      <c r="L82" s="312"/>
    </row>
    <row r="83" spans="1:12" s="1" customFormat="1">
      <c r="A83" s="27" t="str">
        <f t="shared" si="4"/>
        <v>1762602</v>
      </c>
      <c r="B83" s="28" t="s">
        <v>271</v>
      </c>
      <c r="C83" s="29">
        <v>26</v>
      </c>
      <c r="D83" s="28" t="s">
        <v>788</v>
      </c>
      <c r="E83" s="24">
        <v>53</v>
      </c>
      <c r="F83" s="60" t="s">
        <v>819</v>
      </c>
      <c r="G83" s="60"/>
      <c r="H83" s="60"/>
      <c r="I83" s="60"/>
      <c r="J83" s="60"/>
      <c r="K83" s="42">
        <f>VLOOKUP($A83&amp;K$109,決統データ!$A$3:$DE$365,$E83+19,FALSE)</f>
        <v>1806</v>
      </c>
      <c r="L83" s="312">
        <f t="shared" ref="L83:L98" si="5">SUM(K83:K83)</f>
        <v>1806</v>
      </c>
    </row>
    <row r="84" spans="1:12" s="1" customFormat="1" ht="14.25" customHeight="1">
      <c r="A84" s="27" t="str">
        <f t="shared" si="4"/>
        <v>1762602</v>
      </c>
      <c r="B84" s="28" t="s">
        <v>271</v>
      </c>
      <c r="C84" s="29">
        <v>26</v>
      </c>
      <c r="D84" s="28" t="s">
        <v>788</v>
      </c>
      <c r="E84" s="24">
        <v>54</v>
      </c>
      <c r="F84" s="60" t="s">
        <v>818</v>
      </c>
      <c r="G84" s="60"/>
      <c r="H84" s="60"/>
      <c r="I84" s="60"/>
      <c r="J84" s="60"/>
      <c r="K84" s="42">
        <f>VLOOKUP($A84&amp;K$109,決統データ!$A$3:$DE$365,$E84+19,FALSE)</f>
        <v>40858</v>
      </c>
      <c r="L84" s="312">
        <f t="shared" si="5"/>
        <v>40858</v>
      </c>
    </row>
    <row r="85" spans="1:12" s="1" customFormat="1" ht="14.25" customHeight="1">
      <c r="A85" s="27" t="str">
        <f t="shared" si="4"/>
        <v>1762602</v>
      </c>
      <c r="B85" s="28" t="s">
        <v>271</v>
      </c>
      <c r="C85" s="29">
        <v>26</v>
      </c>
      <c r="D85" s="28" t="s">
        <v>788</v>
      </c>
      <c r="E85" s="24">
        <v>55</v>
      </c>
      <c r="F85" s="913" t="s">
        <v>817</v>
      </c>
      <c r="G85" s="914"/>
      <c r="H85" s="914"/>
      <c r="I85" s="915"/>
      <c r="J85" s="60" t="s">
        <v>601</v>
      </c>
      <c r="K85" s="42">
        <f>VLOOKUP($A85&amp;K$109,決統データ!$A$3:$DE$365,$E85+19,FALSE)</f>
        <v>477</v>
      </c>
      <c r="L85" s="312">
        <f t="shared" si="5"/>
        <v>477</v>
      </c>
    </row>
    <row r="86" spans="1:12" s="1" customFormat="1" ht="14.25" customHeight="1">
      <c r="A86" s="27" t="str">
        <f t="shared" si="4"/>
        <v>1762602</v>
      </c>
      <c r="B86" s="28" t="s">
        <v>271</v>
      </c>
      <c r="C86" s="29">
        <v>26</v>
      </c>
      <c r="D86" s="28" t="s">
        <v>788</v>
      </c>
      <c r="E86" s="24">
        <v>56</v>
      </c>
      <c r="F86" s="916"/>
      <c r="G86" s="917"/>
      <c r="H86" s="917"/>
      <c r="I86" s="918"/>
      <c r="J86" s="60" t="s">
        <v>816</v>
      </c>
      <c r="K86" s="42">
        <f>VLOOKUP($A86&amp;K$109,決統データ!$A$3:$DE$365,$E86+19,FALSE)</f>
        <v>41335</v>
      </c>
      <c r="L86" s="312">
        <f t="shared" si="5"/>
        <v>41335</v>
      </c>
    </row>
    <row r="87" spans="1:12" s="1" customFormat="1" ht="14.25" customHeight="1">
      <c r="A87" s="27" t="str">
        <f t="shared" si="4"/>
        <v>1762602</v>
      </c>
      <c r="B87" s="28" t="s">
        <v>271</v>
      </c>
      <c r="C87" s="29">
        <v>26</v>
      </c>
      <c r="D87" s="28" t="s">
        <v>788</v>
      </c>
      <c r="E87" s="24">
        <v>57</v>
      </c>
      <c r="F87" s="913" t="s">
        <v>600</v>
      </c>
      <c r="G87" s="914"/>
      <c r="H87" s="914"/>
      <c r="I87" s="915"/>
      <c r="J87" s="60" t="s">
        <v>601</v>
      </c>
      <c r="K87" s="42">
        <f>VLOOKUP($A87&amp;K$109,決統データ!$A$3:$DE$365,$E87+19,FALSE)</f>
        <v>38</v>
      </c>
      <c r="L87" s="312">
        <f t="shared" si="5"/>
        <v>38</v>
      </c>
    </row>
    <row r="88" spans="1:12" s="1" customFormat="1" ht="14.25" customHeight="1">
      <c r="A88" s="27" t="str">
        <f t="shared" si="4"/>
        <v>1762602</v>
      </c>
      <c r="B88" s="28" t="s">
        <v>271</v>
      </c>
      <c r="C88" s="29">
        <v>26</v>
      </c>
      <c r="D88" s="28" t="s">
        <v>788</v>
      </c>
      <c r="E88" s="24">
        <v>58</v>
      </c>
      <c r="F88" s="916"/>
      <c r="G88" s="917"/>
      <c r="H88" s="917"/>
      <c r="I88" s="918"/>
      <c r="J88" s="60" t="s">
        <v>816</v>
      </c>
      <c r="K88" s="42">
        <f>VLOOKUP($A88&amp;K$109,決統データ!$A$3:$DE$365,$E88+19,FALSE)</f>
        <v>3454</v>
      </c>
      <c r="L88" s="312">
        <f t="shared" si="5"/>
        <v>3454</v>
      </c>
    </row>
    <row r="89" spans="1:12" s="1" customFormat="1" ht="14.25" customHeight="1">
      <c r="A89" s="27" t="str">
        <f t="shared" si="4"/>
        <v>1762602</v>
      </c>
      <c r="B89" s="28" t="s">
        <v>271</v>
      </c>
      <c r="C89" s="29">
        <v>26</v>
      </c>
      <c r="D89" s="28" t="s">
        <v>788</v>
      </c>
      <c r="E89" s="24">
        <v>59</v>
      </c>
      <c r="F89" s="905" t="s">
        <v>603</v>
      </c>
      <c r="G89" s="907" t="s">
        <v>604</v>
      </c>
      <c r="H89" s="908"/>
      <c r="I89" s="909"/>
      <c r="J89" s="60" t="s">
        <v>601</v>
      </c>
      <c r="K89" s="42">
        <f>VLOOKUP($A89&amp;K$109,決統データ!$A$3:$DE$365,$E89+19,FALSE)</f>
        <v>515</v>
      </c>
      <c r="L89" s="312">
        <f t="shared" si="5"/>
        <v>515</v>
      </c>
    </row>
    <row r="90" spans="1:12" s="1" customFormat="1">
      <c r="A90" s="27" t="str">
        <f t="shared" si="4"/>
        <v>1762602</v>
      </c>
      <c r="B90" s="28" t="s">
        <v>271</v>
      </c>
      <c r="C90" s="29">
        <v>26</v>
      </c>
      <c r="D90" s="28" t="s">
        <v>788</v>
      </c>
      <c r="E90" s="24">
        <v>60</v>
      </c>
      <c r="F90" s="906"/>
      <c r="G90" s="910"/>
      <c r="H90" s="911"/>
      <c r="I90" s="912"/>
      <c r="J90" s="60" t="s">
        <v>816</v>
      </c>
      <c r="K90" s="42">
        <f>VLOOKUP($A90&amp;K$109,決統データ!$A$3:$DE$365,$E90+19,FALSE)</f>
        <v>44789</v>
      </c>
      <c r="L90" s="312">
        <f t="shared" si="5"/>
        <v>44789</v>
      </c>
    </row>
    <row r="91" spans="1:12" s="1" customFormat="1">
      <c r="A91" s="27" t="str">
        <f t="shared" si="4"/>
        <v>1762602</v>
      </c>
      <c r="B91" s="28" t="s">
        <v>271</v>
      </c>
      <c r="C91" s="29">
        <v>26</v>
      </c>
      <c r="D91" s="28" t="s">
        <v>788</v>
      </c>
      <c r="E91" s="24">
        <v>63</v>
      </c>
      <c r="F91" s="945" t="s">
        <v>724</v>
      </c>
      <c r="G91" s="665"/>
      <c r="H91" s="188" t="s">
        <v>725</v>
      </c>
      <c r="I91" s="189"/>
      <c r="J91" s="60"/>
      <c r="K91" s="42">
        <f>VLOOKUP($A91&amp;K$109,決統データ!$A$3:$DE$365,$E91+19,FALSE)</f>
        <v>0</v>
      </c>
      <c r="L91" s="313">
        <f t="shared" si="5"/>
        <v>0</v>
      </c>
    </row>
    <row r="92" spans="1:12" s="1" customFormat="1">
      <c r="A92" s="27" t="str">
        <f t="shared" si="4"/>
        <v>1762602</v>
      </c>
      <c r="B92" s="28" t="s">
        <v>271</v>
      </c>
      <c r="C92" s="29">
        <v>26</v>
      </c>
      <c r="D92" s="28" t="s">
        <v>788</v>
      </c>
      <c r="E92" s="24">
        <v>64</v>
      </c>
      <c r="F92" s="665"/>
      <c r="G92" s="665"/>
      <c r="H92" s="188" t="s">
        <v>726</v>
      </c>
      <c r="I92" s="188"/>
      <c r="J92" s="188"/>
      <c r="K92" s="42">
        <f>VLOOKUP($A92&amp;K$109,決統データ!$A$3:$DE$365,$E92+19,FALSE)</f>
        <v>0</v>
      </c>
      <c r="L92" s="313">
        <f t="shared" si="5"/>
        <v>0</v>
      </c>
    </row>
    <row r="93" spans="1:12" s="1" customFormat="1">
      <c r="A93" s="27" t="str">
        <f t="shared" si="4"/>
        <v>1762602</v>
      </c>
      <c r="B93" s="28" t="s">
        <v>271</v>
      </c>
      <c r="C93" s="29">
        <v>26</v>
      </c>
      <c r="D93" s="28" t="s">
        <v>788</v>
      </c>
      <c r="E93" s="24">
        <v>65</v>
      </c>
      <c r="F93" s="665"/>
      <c r="G93" s="665"/>
      <c r="H93" s="673" t="s">
        <v>250</v>
      </c>
      <c r="I93" s="188" t="s">
        <v>728</v>
      </c>
      <c r="J93" s="188"/>
      <c r="K93" s="42">
        <f>VLOOKUP($A93&amp;K$109,決統データ!$A$3:$DE$365,$E93+19,FALSE)</f>
        <v>0</v>
      </c>
      <c r="L93" s="313">
        <f t="shared" si="5"/>
        <v>0</v>
      </c>
    </row>
    <row r="94" spans="1:12">
      <c r="A94" s="27" t="str">
        <f t="shared" si="4"/>
        <v>1762602</v>
      </c>
      <c r="B94" s="28" t="s">
        <v>271</v>
      </c>
      <c r="C94" s="29">
        <v>26</v>
      </c>
      <c r="D94" s="28" t="s">
        <v>788</v>
      </c>
      <c r="E94" s="24">
        <v>66</v>
      </c>
      <c r="F94" s="665"/>
      <c r="G94" s="665"/>
      <c r="H94" s="673"/>
      <c r="I94" s="188" t="s">
        <v>729</v>
      </c>
      <c r="J94" s="188"/>
      <c r="K94" s="42">
        <f>VLOOKUP($A94&amp;K$109,決統データ!$A$3:$DE$365,$E94+19,FALSE)</f>
        <v>0</v>
      </c>
      <c r="L94" s="313">
        <f t="shared" si="5"/>
        <v>0</v>
      </c>
    </row>
    <row r="95" spans="1:12">
      <c r="A95" s="27" t="str">
        <f t="shared" si="4"/>
        <v>1762602</v>
      </c>
      <c r="B95" s="28" t="s">
        <v>271</v>
      </c>
      <c r="C95" s="29">
        <v>26</v>
      </c>
      <c r="D95" s="28" t="s">
        <v>788</v>
      </c>
      <c r="E95" s="24">
        <v>67</v>
      </c>
      <c r="F95" s="665"/>
      <c r="G95" s="665"/>
      <c r="H95" s="673"/>
      <c r="I95" s="188" t="s">
        <v>730</v>
      </c>
      <c r="J95" s="188"/>
      <c r="K95" s="42">
        <f>VLOOKUP($A95&amp;K$109,決統データ!$A$3:$DE$365,$E95+19,FALSE)</f>
        <v>0</v>
      </c>
      <c r="L95" s="313">
        <f t="shared" si="5"/>
        <v>0</v>
      </c>
    </row>
    <row r="96" spans="1:12">
      <c r="A96" s="27" t="str">
        <f t="shared" si="4"/>
        <v>1762602</v>
      </c>
      <c r="B96" s="28" t="s">
        <v>271</v>
      </c>
      <c r="C96" s="29">
        <v>26</v>
      </c>
      <c r="D96" s="28" t="s">
        <v>788</v>
      </c>
      <c r="E96" s="38">
        <v>68</v>
      </c>
      <c r="F96" s="665"/>
      <c r="G96" s="665"/>
      <c r="H96" s="673"/>
      <c r="I96" s="188" t="s">
        <v>731</v>
      </c>
      <c r="J96" s="188"/>
      <c r="K96" s="42">
        <f>VLOOKUP($A96&amp;K$109,決統データ!$A$3:$DE$365,$E96+19,FALSE)</f>
        <v>0</v>
      </c>
      <c r="L96" s="313">
        <f t="shared" si="5"/>
        <v>0</v>
      </c>
    </row>
    <row r="97" spans="1:12" ht="14.25" customHeight="1">
      <c r="A97" s="27" t="str">
        <f t="shared" si="4"/>
        <v>1762602</v>
      </c>
      <c r="B97" s="28" t="s">
        <v>271</v>
      </c>
      <c r="C97" s="29">
        <v>26</v>
      </c>
      <c r="D97" s="28" t="s">
        <v>788</v>
      </c>
      <c r="E97" s="38">
        <v>69</v>
      </c>
      <c r="F97" s="628" t="s">
        <v>1458</v>
      </c>
      <c r="G97" s="628"/>
      <c r="H97" s="628"/>
      <c r="I97" s="628"/>
      <c r="J97" s="628"/>
      <c r="K97" s="42">
        <f>VLOOKUP($A97&amp;K$109,決統データ!$A$3:$DE$365,$E97+19,FALSE)</f>
        <v>17850</v>
      </c>
      <c r="L97" s="313">
        <f t="shared" si="5"/>
        <v>17850</v>
      </c>
    </row>
    <row r="98" spans="1:12">
      <c r="A98" s="27" t="str">
        <f t="shared" si="4"/>
        <v>1762602</v>
      </c>
      <c r="B98" s="28" t="s">
        <v>271</v>
      </c>
      <c r="C98" s="29">
        <v>26</v>
      </c>
      <c r="D98" s="28" t="s">
        <v>788</v>
      </c>
      <c r="E98" s="38">
        <v>70</v>
      </c>
      <c r="F98" s="629" t="s">
        <v>1459</v>
      </c>
      <c r="G98" s="629"/>
      <c r="H98" s="629"/>
      <c r="I98" s="629"/>
      <c r="J98" s="629"/>
      <c r="K98" s="42">
        <f>VLOOKUP($A98&amp;K$109,決統データ!$A$3:$DE$365,$E98+19,FALSE)</f>
        <v>19635</v>
      </c>
      <c r="L98" s="313">
        <f t="shared" si="5"/>
        <v>19635</v>
      </c>
    </row>
    <row r="99" spans="1:12">
      <c r="E99" s="24"/>
      <c r="F99" s="527" t="s">
        <v>516</v>
      </c>
      <c r="G99" s="60" t="s">
        <v>519</v>
      </c>
      <c r="H99" s="60"/>
      <c r="I99" s="64"/>
      <c r="J99" s="62"/>
      <c r="K99" s="243">
        <f>K3/K14*100</f>
        <v>146.08358791849076</v>
      </c>
      <c r="L99" s="277">
        <f>L3/L14*100</f>
        <v>146.08358791849076</v>
      </c>
    </row>
    <row r="100" spans="1:12">
      <c r="E100" s="24"/>
      <c r="F100" s="527"/>
      <c r="G100" s="60" t="s">
        <v>517</v>
      </c>
      <c r="H100" s="60"/>
      <c r="I100" s="64"/>
      <c r="J100" s="62"/>
      <c r="K100" s="243">
        <f>K3/(K14+K51)*100</f>
        <v>45.025044653257744</v>
      </c>
      <c r="L100" s="277">
        <f>L3/(L14+L51)*100</f>
        <v>45.025044653257744</v>
      </c>
    </row>
    <row r="101" spans="1:12">
      <c r="E101" s="24"/>
      <c r="F101" s="527"/>
      <c r="G101" s="60" t="s">
        <v>520</v>
      </c>
      <c r="H101" s="60"/>
      <c r="I101" s="64"/>
      <c r="J101" s="62"/>
      <c r="K101" s="243">
        <f>(K4-K7)/(K15-K17)*100</f>
        <v>80.525521237096569</v>
      </c>
      <c r="L101" s="277">
        <f>(L4-L7)/(L15-L17)*100</f>
        <v>80.525521237096569</v>
      </c>
    </row>
    <row r="102" spans="1:12">
      <c r="E102" s="24"/>
      <c r="F102" s="527"/>
      <c r="G102" s="60" t="s">
        <v>518</v>
      </c>
      <c r="H102" s="64"/>
      <c r="I102" s="65"/>
      <c r="J102" s="62"/>
      <c r="K102" s="243">
        <f>K71/(K4-K7)*100</f>
        <v>0</v>
      </c>
      <c r="L102" s="277">
        <f>L71/(L4-L7)*100</f>
        <v>0</v>
      </c>
    </row>
    <row r="103" spans="1:12">
      <c r="E103" s="24"/>
      <c r="F103" s="527"/>
      <c r="G103" s="60" t="s">
        <v>528</v>
      </c>
      <c r="H103" s="64"/>
      <c r="I103" s="65"/>
      <c r="J103" s="62"/>
      <c r="K103" s="243">
        <f>(K12+K27+K28)/(K3+K25)*100</f>
        <v>46.107010578485969</v>
      </c>
      <c r="L103" s="277">
        <f>(L12+L27+L28)/(L3+L25)*100</f>
        <v>46.107010578485969</v>
      </c>
    </row>
    <row r="109" spans="1:12">
      <c r="K109" s="263" t="str">
        <f>+K110&amp;"000"</f>
        <v>264636000</v>
      </c>
    </row>
    <row r="110" spans="1:12">
      <c r="K110" s="263" t="s">
        <v>593</v>
      </c>
    </row>
    <row r="111" spans="1:12">
      <c r="K111" s="263" t="s">
        <v>478</v>
      </c>
    </row>
  </sheetData>
  <customSheetViews>
    <customSheetView guid="{247A5D4D-80F1-4466-92F7-7A3BC78E450F}" showPageBreaks="1" fitToPage="1" printArea="1" topLeftCell="A64">
      <selection activeCell="K79" sqref="K79"/>
      <pageMargins left="0.78740157480314965" right="1.5748031496062993" top="0.78740157480314965" bottom="0.59055118110236227" header="0.51181102362204722" footer="0.51181102362204722"/>
      <pageSetup paperSize="9" scale="50" fitToWidth="0" orientation="portrait" blackAndWhite="1" horizontalDpi="300" verticalDpi="300"/>
      <headerFooter alignWithMargins="0"/>
    </customSheetView>
  </customSheetViews>
  <mergeCells count="95">
    <mergeCell ref="F74:G75"/>
    <mergeCell ref="H74:J74"/>
    <mergeCell ref="H75:J75"/>
    <mergeCell ref="F69:J69"/>
    <mergeCell ref="F70:I71"/>
    <mergeCell ref="F72:J72"/>
    <mergeCell ref="F73:J73"/>
    <mergeCell ref="F64:J64"/>
    <mergeCell ref="F65:J65"/>
    <mergeCell ref="F66:F68"/>
    <mergeCell ref="G66:J66"/>
    <mergeCell ref="G67:J67"/>
    <mergeCell ref="G68:J68"/>
    <mergeCell ref="F25:F58"/>
    <mergeCell ref="G25:J25"/>
    <mergeCell ref="G26:J26"/>
    <mergeCell ref="G27:J27"/>
    <mergeCell ref="G28:J28"/>
    <mergeCell ref="G57:J57"/>
    <mergeCell ref="G58:J58"/>
    <mergeCell ref="G51:J51"/>
    <mergeCell ref="G52:G54"/>
    <mergeCell ref="H52:J52"/>
    <mergeCell ref="H53:J53"/>
    <mergeCell ref="H54:J54"/>
    <mergeCell ref="G55:J55"/>
    <mergeCell ref="G56:J56"/>
    <mergeCell ref="H47:J47"/>
    <mergeCell ref="H48:J48"/>
    <mergeCell ref="F60:J60"/>
    <mergeCell ref="G62:J62"/>
    <mergeCell ref="F61:F62"/>
    <mergeCell ref="F63:J63"/>
    <mergeCell ref="F59:J59"/>
    <mergeCell ref="H49:J49"/>
    <mergeCell ref="H50:J50"/>
    <mergeCell ref="G39:G42"/>
    <mergeCell ref="H39:J39"/>
    <mergeCell ref="H40:J40"/>
    <mergeCell ref="H41:J41"/>
    <mergeCell ref="H42:J42"/>
    <mergeCell ref="G43:G50"/>
    <mergeCell ref="H43:H45"/>
    <mergeCell ref="I43:I45"/>
    <mergeCell ref="H46:J46"/>
    <mergeCell ref="G24:J24"/>
    <mergeCell ref="G35:J35"/>
    <mergeCell ref="G36:J36"/>
    <mergeCell ref="G37:H38"/>
    <mergeCell ref="I37:J37"/>
    <mergeCell ref="I38:J38"/>
    <mergeCell ref="G33:J33"/>
    <mergeCell ref="G34:J34"/>
    <mergeCell ref="G29:J29"/>
    <mergeCell ref="G30:J30"/>
    <mergeCell ref="G31:J31"/>
    <mergeCell ref="G32:J32"/>
    <mergeCell ref="G21:J21"/>
    <mergeCell ref="G22:J22"/>
    <mergeCell ref="G23:J23"/>
    <mergeCell ref="G16:J16"/>
    <mergeCell ref="G17:J17"/>
    <mergeCell ref="G18:J18"/>
    <mergeCell ref="G19:J19"/>
    <mergeCell ref="F2:J2"/>
    <mergeCell ref="F3:F24"/>
    <mergeCell ref="G3:J3"/>
    <mergeCell ref="G4:J4"/>
    <mergeCell ref="G5:J5"/>
    <mergeCell ref="G6:J6"/>
    <mergeCell ref="G7:J7"/>
    <mergeCell ref="G12:J12"/>
    <mergeCell ref="G13:J13"/>
    <mergeCell ref="G14:J14"/>
    <mergeCell ref="G15:J15"/>
    <mergeCell ref="G8:J8"/>
    <mergeCell ref="G9:J9"/>
    <mergeCell ref="G10:J10"/>
    <mergeCell ref="G11:J11"/>
    <mergeCell ref="G20:J20"/>
    <mergeCell ref="F99:F103"/>
    <mergeCell ref="F91:G96"/>
    <mergeCell ref="H93:H96"/>
    <mergeCell ref="F79:J79"/>
    <mergeCell ref="F85:I86"/>
    <mergeCell ref="F89:F90"/>
    <mergeCell ref="F87:I88"/>
    <mergeCell ref="G89:I90"/>
    <mergeCell ref="F97:J97"/>
    <mergeCell ref="F98:J98"/>
    <mergeCell ref="F76:J76"/>
    <mergeCell ref="F80:J80"/>
    <mergeCell ref="F81:J81"/>
    <mergeCell ref="F82:J82"/>
    <mergeCell ref="F77:I78"/>
  </mergeCells>
  <phoneticPr fontId="3"/>
  <pageMargins left="0.78740157480314965" right="1.5748031496062993" top="0.78740157480314965" bottom="0.59055118110236227" header="0.51181102362204722" footer="0.51181102362204722"/>
  <pageSetup paperSize="9" scale="52" fitToWidth="0" orientation="portrait" blackAndWhite="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000"/>
  </sheetPr>
  <dimension ref="A1:J58"/>
  <sheetViews>
    <sheetView view="pageBreakPreview" zoomScaleNormal="90" zoomScaleSheetLayoutView="100" workbookViewId="0">
      <pane ySplit="2" topLeftCell="A3" activePane="bottomLeft" state="frozen"/>
      <selection pane="bottomLeft"/>
    </sheetView>
  </sheetViews>
  <sheetFormatPr defaultColWidth="9" defaultRowHeight="14.4"/>
  <cols>
    <col min="1" max="1" width="9.69921875" style="1" customWidth="1"/>
    <col min="2" max="2" width="4.296875" style="1" customWidth="1"/>
    <col min="3" max="4" width="3.296875" style="1" customWidth="1"/>
    <col min="5" max="5" width="6.296875" style="24" customWidth="1"/>
    <col min="6" max="6" width="4.19921875" style="1" customWidth="1"/>
    <col min="7" max="7" width="3.69921875" style="1" customWidth="1"/>
    <col min="8" max="8" width="26.59765625" style="1" customWidth="1"/>
    <col min="9" max="10" width="14.59765625" style="1" customWidth="1"/>
    <col min="11" max="16384" width="9" style="1"/>
  </cols>
  <sheetData>
    <row r="1" spans="1:10">
      <c r="F1" s="1" t="s">
        <v>1190</v>
      </c>
      <c r="J1" s="160"/>
    </row>
    <row r="2" spans="1:10" ht="29.25" customHeight="1">
      <c r="A2" s="26"/>
      <c r="B2" s="67" t="s">
        <v>778</v>
      </c>
      <c r="C2" s="26" t="s">
        <v>779</v>
      </c>
      <c r="D2" s="26" t="s">
        <v>780</v>
      </c>
      <c r="E2" s="30" t="s">
        <v>781</v>
      </c>
      <c r="F2" s="827"/>
      <c r="G2" s="827"/>
      <c r="H2" s="827"/>
      <c r="I2" s="165" t="s">
        <v>478</v>
      </c>
      <c r="J2" s="11" t="s">
        <v>605</v>
      </c>
    </row>
    <row r="3" spans="1:10" ht="22.05" customHeight="1">
      <c r="A3" s="27" t="str">
        <f>+B3&amp;C3&amp;D3</f>
        <v>1762101</v>
      </c>
      <c r="B3" s="28" t="s">
        <v>271</v>
      </c>
      <c r="C3" s="29">
        <v>21</v>
      </c>
      <c r="D3" s="28" t="s">
        <v>782</v>
      </c>
      <c r="E3" s="24">
        <v>1</v>
      </c>
      <c r="F3" s="527" t="s">
        <v>1189</v>
      </c>
      <c r="G3" s="632" t="s">
        <v>854</v>
      </c>
      <c r="H3" s="95" t="s">
        <v>1182</v>
      </c>
      <c r="I3" s="43">
        <f>VLOOKUP($A3&amp;I$56,決統データ!$A$3:$DE$365,$E3+19,FALSE)</f>
        <v>1662</v>
      </c>
      <c r="J3" s="275">
        <f t="shared" ref="J3:J26" si="0">SUM(I3:I3)</f>
        <v>1662</v>
      </c>
    </row>
    <row r="4" spans="1:10" ht="22.05" customHeight="1">
      <c r="A4" s="27" t="str">
        <f t="shared" ref="A4:A26" si="1">+B4&amp;C4&amp;D4</f>
        <v>1762101</v>
      </c>
      <c r="B4" s="28" t="s">
        <v>271</v>
      </c>
      <c r="C4" s="29">
        <v>21</v>
      </c>
      <c r="D4" s="28" t="s">
        <v>782</v>
      </c>
      <c r="E4" s="24">
        <v>2</v>
      </c>
      <c r="F4" s="527"/>
      <c r="G4" s="678"/>
      <c r="H4" s="60" t="s">
        <v>1181</v>
      </c>
      <c r="I4" s="43">
        <f>VLOOKUP($A4&amp;I$56,決統データ!$A$3:$DE$365,$E4+19,FALSE)</f>
        <v>125</v>
      </c>
      <c r="J4" s="275">
        <f t="shared" si="0"/>
        <v>125</v>
      </c>
    </row>
    <row r="5" spans="1:10" ht="22.05" customHeight="1">
      <c r="A5" s="27" t="str">
        <f t="shared" si="1"/>
        <v>1762101</v>
      </c>
      <c r="B5" s="28" t="s">
        <v>271</v>
      </c>
      <c r="C5" s="29">
        <v>21</v>
      </c>
      <c r="D5" s="28" t="s">
        <v>782</v>
      </c>
      <c r="E5" s="24">
        <v>3</v>
      </c>
      <c r="F5" s="527"/>
      <c r="G5" s="678"/>
      <c r="H5" s="60" t="s">
        <v>1575</v>
      </c>
      <c r="I5" s="43">
        <f>VLOOKUP($A5&amp;I$56,決統データ!$A$3:$DE$365,$E5+19,FALSE)</f>
        <v>0</v>
      </c>
      <c r="J5" s="275">
        <f t="shared" si="0"/>
        <v>0</v>
      </c>
    </row>
    <row r="6" spans="1:10" ht="22.05" customHeight="1">
      <c r="A6" s="27" t="str">
        <f t="shared" si="1"/>
        <v>1762101</v>
      </c>
      <c r="B6" s="28" t="s">
        <v>271</v>
      </c>
      <c r="C6" s="29">
        <v>21</v>
      </c>
      <c r="D6" s="28" t="s">
        <v>782</v>
      </c>
      <c r="E6" s="24">
        <v>4</v>
      </c>
      <c r="F6" s="527"/>
      <c r="G6" s="678"/>
      <c r="H6" s="60" t="s">
        <v>1179</v>
      </c>
      <c r="I6" s="43">
        <f>VLOOKUP($A6&amp;I$56,決統データ!$A$3:$DE$365,$E6+19,FALSE)</f>
        <v>199</v>
      </c>
      <c r="J6" s="275">
        <f t="shared" si="0"/>
        <v>199</v>
      </c>
    </row>
    <row r="7" spans="1:10" ht="22.05" customHeight="1">
      <c r="A7" s="27" t="str">
        <f t="shared" si="1"/>
        <v>1762101</v>
      </c>
      <c r="B7" s="28" t="s">
        <v>271</v>
      </c>
      <c r="C7" s="29">
        <v>21</v>
      </c>
      <c r="D7" s="28" t="s">
        <v>782</v>
      </c>
      <c r="E7" s="24">
        <v>5</v>
      </c>
      <c r="F7" s="527"/>
      <c r="G7" s="678"/>
      <c r="H7" s="60" t="s">
        <v>1178</v>
      </c>
      <c r="I7" s="43">
        <f>VLOOKUP($A7&amp;I$56,決統データ!$A$3:$DE$365,$E7+19,FALSE)</f>
        <v>367</v>
      </c>
      <c r="J7" s="275">
        <f t="shared" si="0"/>
        <v>367</v>
      </c>
    </row>
    <row r="8" spans="1:10" ht="22.05" customHeight="1">
      <c r="A8" s="27" t="str">
        <f t="shared" si="1"/>
        <v>1762101</v>
      </c>
      <c r="B8" s="28" t="s">
        <v>271</v>
      </c>
      <c r="C8" s="29">
        <v>21</v>
      </c>
      <c r="D8" s="28" t="s">
        <v>782</v>
      </c>
      <c r="E8" s="24">
        <v>6</v>
      </c>
      <c r="F8" s="527"/>
      <c r="G8" s="678"/>
      <c r="H8" s="60" t="s">
        <v>791</v>
      </c>
      <c r="I8" s="43">
        <f>VLOOKUP($A8&amp;I$56,決統データ!$A$3:$DE$365,$E8+19,FALSE)</f>
        <v>2353</v>
      </c>
      <c r="J8" s="275">
        <f t="shared" si="0"/>
        <v>2353</v>
      </c>
    </row>
    <row r="9" spans="1:10" ht="22.05" customHeight="1">
      <c r="A9" s="27" t="str">
        <f t="shared" si="1"/>
        <v>1762101</v>
      </c>
      <c r="B9" s="28" t="s">
        <v>271</v>
      </c>
      <c r="C9" s="29">
        <v>21</v>
      </c>
      <c r="D9" s="28" t="s">
        <v>782</v>
      </c>
      <c r="E9" s="24">
        <v>7</v>
      </c>
      <c r="F9" s="527"/>
      <c r="G9" s="487" t="s">
        <v>1177</v>
      </c>
      <c r="H9" s="487"/>
      <c r="I9" s="43">
        <f>VLOOKUP($A9&amp;I$56,決統データ!$A$3:$DE$365,$E9+19,FALSE)</f>
        <v>6728</v>
      </c>
      <c r="J9" s="275">
        <f t="shared" si="0"/>
        <v>6728</v>
      </c>
    </row>
    <row r="10" spans="1:10" ht="22.05" customHeight="1">
      <c r="A10" s="27" t="str">
        <f t="shared" si="1"/>
        <v>1762101</v>
      </c>
      <c r="B10" s="28" t="s">
        <v>271</v>
      </c>
      <c r="C10" s="29">
        <v>21</v>
      </c>
      <c r="D10" s="28" t="s">
        <v>782</v>
      </c>
      <c r="E10" s="24">
        <v>8</v>
      </c>
      <c r="F10" s="527"/>
      <c r="G10" s="678" t="s">
        <v>644</v>
      </c>
      <c r="H10" s="60" t="s">
        <v>1449</v>
      </c>
      <c r="I10" s="43">
        <f>VLOOKUP($A10&amp;I$56,決統データ!$A$3:$DE$365,$E10+19,FALSE)</f>
        <v>6728</v>
      </c>
      <c r="J10" s="275">
        <f t="shared" si="0"/>
        <v>6728</v>
      </c>
    </row>
    <row r="11" spans="1:10" ht="22.05" customHeight="1">
      <c r="A11" s="27" t="str">
        <f t="shared" si="1"/>
        <v>1762101</v>
      </c>
      <c r="B11" s="28" t="s">
        <v>271</v>
      </c>
      <c r="C11" s="29">
        <v>21</v>
      </c>
      <c r="D11" s="28" t="s">
        <v>782</v>
      </c>
      <c r="E11" s="24">
        <v>9</v>
      </c>
      <c r="F11" s="527"/>
      <c r="G11" s="678"/>
      <c r="H11" s="60" t="s">
        <v>1444</v>
      </c>
      <c r="I11" s="43">
        <f>VLOOKUP($A11&amp;I$56,決統データ!$A$3:$DE$365,$E11+19,FALSE)</f>
        <v>0</v>
      </c>
      <c r="J11" s="275">
        <f t="shared" si="0"/>
        <v>0</v>
      </c>
    </row>
    <row r="12" spans="1:10" ht="22.05" customHeight="1">
      <c r="A12" s="27" t="str">
        <f t="shared" si="1"/>
        <v>1762101</v>
      </c>
      <c r="B12" s="28" t="s">
        <v>271</v>
      </c>
      <c r="C12" s="29">
        <v>21</v>
      </c>
      <c r="D12" s="28" t="s">
        <v>782</v>
      </c>
      <c r="E12" s="24">
        <v>10</v>
      </c>
      <c r="F12" s="527"/>
      <c r="G12" s="678"/>
      <c r="H12" s="60" t="s">
        <v>1174</v>
      </c>
      <c r="I12" s="43">
        <f>VLOOKUP($A12&amp;I$56,決統データ!$A$3:$DE$365,$E12+19,FALSE)</f>
        <v>0</v>
      </c>
      <c r="J12" s="275">
        <f t="shared" si="0"/>
        <v>0</v>
      </c>
    </row>
    <row r="13" spans="1:10" ht="22.05" customHeight="1">
      <c r="A13" s="27" t="str">
        <f t="shared" si="1"/>
        <v>1762101</v>
      </c>
      <c r="B13" s="28" t="s">
        <v>271</v>
      </c>
      <c r="C13" s="29">
        <v>21</v>
      </c>
      <c r="D13" s="28" t="s">
        <v>782</v>
      </c>
      <c r="E13" s="24">
        <v>12</v>
      </c>
      <c r="F13" s="527"/>
      <c r="G13" s="487" t="s">
        <v>1309</v>
      </c>
      <c r="H13" s="487"/>
      <c r="I13" s="43">
        <f>VLOOKUP($A13&amp;I$56,決統データ!$A$3:$DE$365,$E13+19,FALSE)</f>
        <v>7969</v>
      </c>
      <c r="J13" s="275">
        <f t="shared" si="0"/>
        <v>7969</v>
      </c>
    </row>
    <row r="14" spans="1:10" ht="22.05" customHeight="1">
      <c r="A14" s="27" t="str">
        <f t="shared" si="1"/>
        <v>1762101</v>
      </c>
      <c r="B14" s="28" t="s">
        <v>271</v>
      </c>
      <c r="C14" s="29">
        <v>21</v>
      </c>
      <c r="D14" s="28" t="s">
        <v>782</v>
      </c>
      <c r="E14" s="24">
        <v>13</v>
      </c>
      <c r="F14" s="527"/>
      <c r="G14" s="487" t="s">
        <v>1173</v>
      </c>
      <c r="H14" s="487"/>
      <c r="I14" s="43">
        <f>VLOOKUP($A14&amp;I$56,決統データ!$A$3:$DE$365,$E14+19,FALSE)</f>
        <v>75</v>
      </c>
      <c r="J14" s="275">
        <f t="shared" si="0"/>
        <v>75</v>
      </c>
    </row>
    <row r="15" spans="1:10" ht="22.05" customHeight="1">
      <c r="A15" s="27" t="str">
        <f t="shared" si="1"/>
        <v>1762101</v>
      </c>
      <c r="B15" s="28" t="s">
        <v>271</v>
      </c>
      <c r="C15" s="29">
        <v>21</v>
      </c>
      <c r="D15" s="28" t="s">
        <v>782</v>
      </c>
      <c r="E15" s="24">
        <v>14</v>
      </c>
      <c r="F15" s="527"/>
      <c r="G15" s="487" t="s">
        <v>1172</v>
      </c>
      <c r="H15" s="487"/>
      <c r="I15" s="43">
        <f>VLOOKUP($A15&amp;I$56,決統データ!$A$3:$DE$365,$E15+19,FALSE)</f>
        <v>519</v>
      </c>
      <c r="J15" s="275">
        <f t="shared" si="0"/>
        <v>519</v>
      </c>
    </row>
    <row r="16" spans="1:10" ht="22.05" customHeight="1">
      <c r="A16" s="27" t="str">
        <f t="shared" si="1"/>
        <v>1762101</v>
      </c>
      <c r="B16" s="28" t="s">
        <v>271</v>
      </c>
      <c r="C16" s="29">
        <v>21</v>
      </c>
      <c r="D16" s="28" t="s">
        <v>782</v>
      </c>
      <c r="E16" s="24">
        <v>15</v>
      </c>
      <c r="F16" s="527"/>
      <c r="G16" s="487" t="s">
        <v>1171</v>
      </c>
      <c r="H16" s="487"/>
      <c r="I16" s="43">
        <f>VLOOKUP($A16&amp;I$56,決統データ!$A$3:$DE$365,$E16+19,FALSE)</f>
        <v>983</v>
      </c>
      <c r="J16" s="275">
        <f t="shared" si="0"/>
        <v>983</v>
      </c>
    </row>
    <row r="17" spans="1:10" ht="22.05" customHeight="1">
      <c r="A17" s="27" t="str">
        <f t="shared" si="1"/>
        <v>1762101</v>
      </c>
      <c r="B17" s="28" t="s">
        <v>271</v>
      </c>
      <c r="C17" s="29">
        <v>21</v>
      </c>
      <c r="D17" s="28" t="s">
        <v>782</v>
      </c>
      <c r="E17" s="24">
        <v>16</v>
      </c>
      <c r="F17" s="527"/>
      <c r="G17" s="487" t="s">
        <v>1168</v>
      </c>
      <c r="H17" s="487"/>
      <c r="I17" s="43">
        <f>VLOOKUP($A17&amp;I$56,決統データ!$A$3:$DE$365,$E17+19,FALSE)</f>
        <v>122</v>
      </c>
      <c r="J17" s="275">
        <f t="shared" si="0"/>
        <v>122</v>
      </c>
    </row>
    <row r="18" spans="1:10" ht="22.05" customHeight="1">
      <c r="A18" s="27" t="str">
        <f t="shared" si="1"/>
        <v>1762101</v>
      </c>
      <c r="B18" s="28" t="s">
        <v>271</v>
      </c>
      <c r="C18" s="29">
        <v>21</v>
      </c>
      <c r="D18" s="28" t="s">
        <v>782</v>
      </c>
      <c r="E18" s="24">
        <v>17</v>
      </c>
      <c r="F18" s="527"/>
      <c r="G18" s="487" t="s">
        <v>1308</v>
      </c>
      <c r="H18" s="487"/>
      <c r="I18" s="43">
        <f>VLOOKUP($A18&amp;I$56,決統データ!$A$3:$DE$365,$E18+19,FALSE)</f>
        <v>0</v>
      </c>
      <c r="J18" s="275">
        <f t="shared" si="0"/>
        <v>0</v>
      </c>
    </row>
    <row r="19" spans="1:10" ht="22.05" customHeight="1">
      <c r="A19" s="27" t="str">
        <f t="shared" si="1"/>
        <v>1762101</v>
      </c>
      <c r="B19" s="28" t="s">
        <v>271</v>
      </c>
      <c r="C19" s="29">
        <v>21</v>
      </c>
      <c r="D19" s="28" t="s">
        <v>782</v>
      </c>
      <c r="E19" s="24">
        <v>18</v>
      </c>
      <c r="F19" s="527"/>
      <c r="G19" s="487" t="s">
        <v>1307</v>
      </c>
      <c r="H19" s="487"/>
      <c r="I19" s="43">
        <f>VLOOKUP($A19&amp;I$56,決統データ!$A$3:$DE$365,$E19+19,FALSE)</f>
        <v>0</v>
      </c>
      <c r="J19" s="275">
        <f t="shared" si="0"/>
        <v>0</v>
      </c>
    </row>
    <row r="20" spans="1:10" ht="22.05" customHeight="1">
      <c r="A20" s="27" t="str">
        <f t="shared" si="1"/>
        <v>1762101</v>
      </c>
      <c r="B20" s="28" t="s">
        <v>271</v>
      </c>
      <c r="C20" s="29">
        <v>21</v>
      </c>
      <c r="D20" s="28" t="s">
        <v>782</v>
      </c>
      <c r="E20" s="24">
        <v>19</v>
      </c>
      <c r="F20" s="527"/>
      <c r="G20" s="487" t="s">
        <v>1169</v>
      </c>
      <c r="H20" s="487"/>
      <c r="I20" s="43">
        <f>VLOOKUP($A20&amp;I$56,決統データ!$A$3:$DE$365,$E20+19,FALSE)</f>
        <v>12315</v>
      </c>
      <c r="J20" s="275">
        <f t="shared" si="0"/>
        <v>12315</v>
      </c>
    </row>
    <row r="21" spans="1:10" ht="21.75" customHeight="1">
      <c r="A21" s="27" t="str">
        <f t="shared" si="1"/>
        <v>1762101</v>
      </c>
      <c r="B21" s="28" t="s">
        <v>271</v>
      </c>
      <c r="C21" s="29">
        <v>21</v>
      </c>
      <c r="D21" s="28" t="s">
        <v>782</v>
      </c>
      <c r="E21" s="24">
        <v>27</v>
      </c>
      <c r="F21" s="527"/>
      <c r="G21" s="496" t="s">
        <v>1306</v>
      </c>
      <c r="H21" s="510"/>
      <c r="I21" s="43">
        <f>VLOOKUP($A21&amp;I$56,決統データ!$A$3:$DE$365,$E21+19,FALSE)</f>
        <v>0</v>
      </c>
      <c r="J21" s="275">
        <f t="shared" si="0"/>
        <v>0</v>
      </c>
    </row>
    <row r="22" spans="1:10" ht="22.05" customHeight="1">
      <c r="A22" s="27" t="str">
        <f t="shared" si="1"/>
        <v>1762101</v>
      </c>
      <c r="B22" s="28" t="s">
        <v>271</v>
      </c>
      <c r="C22" s="29">
        <v>21</v>
      </c>
      <c r="D22" s="28" t="s">
        <v>782</v>
      </c>
      <c r="E22" s="24">
        <v>28</v>
      </c>
      <c r="F22" s="527"/>
      <c r="G22" s="487" t="s">
        <v>731</v>
      </c>
      <c r="H22" s="487"/>
      <c r="I22" s="43">
        <f>VLOOKUP($A22&amp;I$56,決統データ!$A$3:$DE$365,$E22+19,FALSE)</f>
        <v>687</v>
      </c>
      <c r="J22" s="275">
        <f t="shared" si="0"/>
        <v>687</v>
      </c>
    </row>
    <row r="23" spans="1:10" ht="22.05" customHeight="1">
      <c r="A23" s="27" t="str">
        <f t="shared" si="1"/>
        <v>1762101</v>
      </c>
      <c r="B23" s="28" t="s">
        <v>271</v>
      </c>
      <c r="C23" s="29">
        <v>21</v>
      </c>
      <c r="D23" s="28" t="s">
        <v>782</v>
      </c>
      <c r="E23" s="24">
        <v>29</v>
      </c>
      <c r="F23" s="527"/>
      <c r="G23" s="487" t="s">
        <v>1305</v>
      </c>
      <c r="H23" s="487"/>
      <c r="I23" s="43">
        <f>VLOOKUP($A23&amp;I$56,決統データ!$A$3:$DE$365,$E23+19,FALSE)</f>
        <v>31751</v>
      </c>
      <c r="J23" s="275">
        <f t="shared" si="0"/>
        <v>31751</v>
      </c>
    </row>
    <row r="24" spans="1:10" ht="22.05" customHeight="1">
      <c r="A24" s="27" t="str">
        <f t="shared" si="1"/>
        <v>1762101</v>
      </c>
      <c r="B24" s="28" t="s">
        <v>271</v>
      </c>
      <c r="C24" s="29">
        <v>21</v>
      </c>
      <c r="D24" s="28" t="s">
        <v>782</v>
      </c>
      <c r="E24" s="24">
        <v>30</v>
      </c>
      <c r="F24" s="527"/>
      <c r="G24" s="487" t="s">
        <v>1304</v>
      </c>
      <c r="H24" s="487"/>
      <c r="I24" s="43">
        <f>VLOOKUP($A24&amp;I$56,決統データ!$A$3:$DE$365,$E24+19,FALSE)</f>
        <v>0</v>
      </c>
      <c r="J24" s="275">
        <f t="shared" si="0"/>
        <v>0</v>
      </c>
    </row>
    <row r="25" spans="1:10" ht="22.05" customHeight="1">
      <c r="A25" s="27" t="str">
        <f t="shared" si="1"/>
        <v>1762101</v>
      </c>
      <c r="B25" s="28" t="s">
        <v>271</v>
      </c>
      <c r="C25" s="29">
        <v>21</v>
      </c>
      <c r="D25" s="28" t="s">
        <v>782</v>
      </c>
      <c r="E25" s="24">
        <v>31</v>
      </c>
      <c r="F25" s="527"/>
      <c r="G25" s="487" t="s">
        <v>1164</v>
      </c>
      <c r="H25" s="487"/>
      <c r="I25" s="43">
        <f>VLOOKUP($A25&amp;I$56,決統データ!$A$3:$DE$365,$E25+19,FALSE)</f>
        <v>0</v>
      </c>
      <c r="J25" s="275">
        <f t="shared" si="0"/>
        <v>0</v>
      </c>
    </row>
    <row r="26" spans="1:10" ht="22.05" customHeight="1">
      <c r="A26" s="27" t="str">
        <f t="shared" si="1"/>
        <v>1762101</v>
      </c>
      <c r="B26" s="28" t="s">
        <v>271</v>
      </c>
      <c r="C26" s="29">
        <v>21</v>
      </c>
      <c r="D26" s="28" t="s">
        <v>782</v>
      </c>
      <c r="E26" s="24">
        <v>32</v>
      </c>
      <c r="F26" s="527"/>
      <c r="G26" s="487" t="s">
        <v>1163</v>
      </c>
      <c r="H26" s="487"/>
      <c r="I26" s="43">
        <f>VLOOKUP($A26&amp;I$56,決統データ!$A$3:$DE$365,$E26+19,FALSE)</f>
        <v>31751</v>
      </c>
      <c r="J26" s="275">
        <f t="shared" si="0"/>
        <v>31751</v>
      </c>
    </row>
    <row r="27" spans="1:10" ht="22.05" customHeight="1">
      <c r="F27" s="678" t="s">
        <v>1310</v>
      </c>
      <c r="G27" s="632" t="s">
        <v>854</v>
      </c>
      <c r="H27" s="95" t="s">
        <v>1182</v>
      </c>
      <c r="I27" s="166">
        <f>I3/$I$26*100</f>
        <v>5.2344808037542121</v>
      </c>
      <c r="J27" s="274">
        <f t="shared" ref="J27:J50" si="2">J3/$J$26*100</f>
        <v>5.2344808037542121</v>
      </c>
    </row>
    <row r="28" spans="1:10" ht="22.05" customHeight="1">
      <c r="F28" s="678"/>
      <c r="G28" s="678"/>
      <c r="H28" s="60" t="s">
        <v>1181</v>
      </c>
      <c r="I28" s="166">
        <f t="shared" ref="I28:I50" si="3">I4/$I$26*100</f>
        <v>0.39368838776731435</v>
      </c>
      <c r="J28" s="274">
        <f t="shared" si="2"/>
        <v>0.39368838776731435</v>
      </c>
    </row>
    <row r="29" spans="1:10" ht="22.05" customHeight="1">
      <c r="F29" s="678"/>
      <c r="G29" s="678"/>
      <c r="H29" s="60" t="s">
        <v>1575</v>
      </c>
      <c r="I29" s="166">
        <f t="shared" si="3"/>
        <v>0</v>
      </c>
      <c r="J29" s="274">
        <f t="shared" si="2"/>
        <v>0</v>
      </c>
    </row>
    <row r="30" spans="1:10" ht="22.05" customHeight="1">
      <c r="F30" s="678"/>
      <c r="G30" s="678"/>
      <c r="H30" s="60" t="s">
        <v>1179</v>
      </c>
      <c r="I30" s="166">
        <f t="shared" si="3"/>
        <v>0.62675191332556457</v>
      </c>
      <c r="J30" s="274">
        <f t="shared" si="2"/>
        <v>0.62675191332556457</v>
      </c>
    </row>
    <row r="31" spans="1:10" ht="22.05" customHeight="1">
      <c r="F31" s="678"/>
      <c r="G31" s="678"/>
      <c r="H31" s="60" t="s">
        <v>1178</v>
      </c>
      <c r="I31" s="166">
        <f t="shared" si="3"/>
        <v>1.1558691064848352</v>
      </c>
      <c r="J31" s="274">
        <f t="shared" si="2"/>
        <v>1.1558691064848352</v>
      </c>
    </row>
    <row r="32" spans="1:10" ht="22.05" customHeight="1">
      <c r="F32" s="678"/>
      <c r="G32" s="678"/>
      <c r="H32" s="60" t="s">
        <v>791</v>
      </c>
      <c r="I32" s="166">
        <f t="shared" si="3"/>
        <v>7.4107902113319257</v>
      </c>
      <c r="J32" s="274">
        <f t="shared" si="2"/>
        <v>7.4107902113319257</v>
      </c>
    </row>
    <row r="33" spans="6:10" ht="22.05" customHeight="1">
      <c r="F33" s="678"/>
      <c r="G33" s="487" t="s">
        <v>1177</v>
      </c>
      <c r="H33" s="487"/>
      <c r="I33" s="166">
        <f t="shared" si="3"/>
        <v>21.189883783187931</v>
      </c>
      <c r="J33" s="274">
        <f t="shared" si="2"/>
        <v>21.189883783187931</v>
      </c>
    </row>
    <row r="34" spans="6:10" ht="22.05" customHeight="1">
      <c r="F34" s="678"/>
      <c r="G34" s="678" t="s">
        <v>644</v>
      </c>
      <c r="H34" s="435" t="s">
        <v>1445</v>
      </c>
      <c r="I34" s="166">
        <f t="shared" si="3"/>
        <v>21.189883783187931</v>
      </c>
      <c r="J34" s="274">
        <f t="shared" si="2"/>
        <v>21.189883783187931</v>
      </c>
    </row>
    <row r="35" spans="6:10" ht="22.05" customHeight="1">
      <c r="F35" s="678"/>
      <c r="G35" s="678"/>
      <c r="H35" s="435" t="s">
        <v>1444</v>
      </c>
      <c r="I35" s="166">
        <f t="shared" si="3"/>
        <v>0</v>
      </c>
      <c r="J35" s="274">
        <f t="shared" si="2"/>
        <v>0</v>
      </c>
    </row>
    <row r="36" spans="6:10" ht="22.05" customHeight="1">
      <c r="F36" s="678"/>
      <c r="G36" s="678"/>
      <c r="H36" s="60" t="s">
        <v>1174</v>
      </c>
      <c r="I36" s="166">
        <f t="shared" si="3"/>
        <v>0</v>
      </c>
      <c r="J36" s="274">
        <f t="shared" si="2"/>
        <v>0</v>
      </c>
    </row>
    <row r="37" spans="6:10" ht="22.05" customHeight="1">
      <c r="F37" s="678"/>
      <c r="G37" s="487" t="s">
        <v>1309</v>
      </c>
      <c r="H37" s="487"/>
      <c r="I37" s="166">
        <f t="shared" si="3"/>
        <v>25.098422096941832</v>
      </c>
      <c r="J37" s="274">
        <f t="shared" si="2"/>
        <v>25.098422096941832</v>
      </c>
    </row>
    <row r="38" spans="6:10" ht="22.05" customHeight="1">
      <c r="F38" s="678"/>
      <c r="G38" s="487" t="s">
        <v>1173</v>
      </c>
      <c r="H38" s="487"/>
      <c r="I38" s="166">
        <f t="shared" si="3"/>
        <v>0.23621303266038862</v>
      </c>
      <c r="J38" s="274">
        <f t="shared" si="2"/>
        <v>0.23621303266038862</v>
      </c>
    </row>
    <row r="39" spans="6:10" ht="22.05" customHeight="1">
      <c r="F39" s="678"/>
      <c r="G39" s="487" t="s">
        <v>1172</v>
      </c>
      <c r="H39" s="487"/>
      <c r="I39" s="166">
        <f t="shared" si="3"/>
        <v>1.6345941860098894</v>
      </c>
      <c r="J39" s="274">
        <f t="shared" si="2"/>
        <v>1.6345941860098894</v>
      </c>
    </row>
    <row r="40" spans="6:10" ht="22.05" customHeight="1">
      <c r="F40" s="678"/>
      <c r="G40" s="487" t="s">
        <v>1171</v>
      </c>
      <c r="H40" s="487"/>
      <c r="I40" s="166">
        <f t="shared" si="3"/>
        <v>3.0959654814021609</v>
      </c>
      <c r="J40" s="274">
        <f t="shared" si="2"/>
        <v>3.0959654814021609</v>
      </c>
    </row>
    <row r="41" spans="6:10" ht="22.05" customHeight="1">
      <c r="F41" s="678"/>
      <c r="G41" s="487" t="s">
        <v>1168</v>
      </c>
      <c r="H41" s="487"/>
      <c r="I41" s="166">
        <f t="shared" si="3"/>
        <v>0.38423986646089886</v>
      </c>
      <c r="J41" s="274">
        <f t="shared" si="2"/>
        <v>0.38423986646089886</v>
      </c>
    </row>
    <row r="42" spans="6:10" ht="22.05" customHeight="1">
      <c r="F42" s="678"/>
      <c r="G42" s="487" t="s">
        <v>1308</v>
      </c>
      <c r="H42" s="487"/>
      <c r="I42" s="166">
        <f t="shared" si="3"/>
        <v>0</v>
      </c>
      <c r="J42" s="274">
        <f t="shared" si="2"/>
        <v>0</v>
      </c>
    </row>
    <row r="43" spans="6:10" ht="22.05" customHeight="1">
      <c r="F43" s="678"/>
      <c r="G43" s="487" t="s">
        <v>1307</v>
      </c>
      <c r="H43" s="487"/>
      <c r="I43" s="166">
        <f t="shared" si="3"/>
        <v>0</v>
      </c>
      <c r="J43" s="274">
        <f t="shared" si="2"/>
        <v>0</v>
      </c>
    </row>
    <row r="44" spans="6:10" ht="22.05" customHeight="1">
      <c r="F44" s="678"/>
      <c r="G44" s="487" t="s">
        <v>1169</v>
      </c>
      <c r="H44" s="487"/>
      <c r="I44" s="166">
        <f t="shared" si="3"/>
        <v>38.786179962835817</v>
      </c>
      <c r="J44" s="274">
        <f t="shared" si="2"/>
        <v>38.786179962835817</v>
      </c>
    </row>
    <row r="45" spans="6:10" ht="22.05" customHeight="1">
      <c r="F45" s="678"/>
      <c r="G45" s="676" t="s">
        <v>1306</v>
      </c>
      <c r="H45" s="677"/>
      <c r="I45" s="166">
        <f t="shared" si="3"/>
        <v>0</v>
      </c>
      <c r="J45" s="274">
        <f t="shared" si="2"/>
        <v>0</v>
      </c>
    </row>
    <row r="46" spans="6:10" ht="22.05" customHeight="1">
      <c r="F46" s="678"/>
      <c r="G46" s="487" t="s">
        <v>731</v>
      </c>
      <c r="H46" s="487"/>
      <c r="I46" s="166">
        <f t="shared" si="3"/>
        <v>2.1637113791691602</v>
      </c>
      <c r="J46" s="274">
        <f t="shared" si="2"/>
        <v>2.1637113791691602</v>
      </c>
    </row>
    <row r="47" spans="6:10" ht="22.05" customHeight="1">
      <c r="F47" s="678"/>
      <c r="G47" s="487" t="s">
        <v>1305</v>
      </c>
      <c r="H47" s="487"/>
      <c r="I47" s="166">
        <f t="shared" si="3"/>
        <v>100</v>
      </c>
      <c r="J47" s="274">
        <f t="shared" si="2"/>
        <v>100</v>
      </c>
    </row>
    <row r="48" spans="6:10" ht="22.05" customHeight="1">
      <c r="F48" s="678"/>
      <c r="G48" s="487" t="s">
        <v>1304</v>
      </c>
      <c r="H48" s="487"/>
      <c r="I48" s="166">
        <f t="shared" si="3"/>
        <v>0</v>
      </c>
      <c r="J48" s="274">
        <f t="shared" si="2"/>
        <v>0</v>
      </c>
    </row>
    <row r="49" spans="6:10" ht="22.05" customHeight="1">
      <c r="F49" s="678"/>
      <c r="G49" s="487" t="s">
        <v>1164</v>
      </c>
      <c r="H49" s="487"/>
      <c r="I49" s="166">
        <f t="shared" si="3"/>
        <v>0</v>
      </c>
      <c r="J49" s="274">
        <f t="shared" si="2"/>
        <v>0</v>
      </c>
    </row>
    <row r="50" spans="6:10" ht="22.05" customHeight="1">
      <c r="F50" s="678"/>
      <c r="G50" s="487" t="s">
        <v>1163</v>
      </c>
      <c r="H50" s="487"/>
      <c r="I50" s="166">
        <f t="shared" si="3"/>
        <v>100</v>
      </c>
      <c r="J50" s="274">
        <f t="shared" si="2"/>
        <v>100</v>
      </c>
    </row>
    <row r="56" spans="6:10">
      <c r="I56" s="263" t="str">
        <f>+I57&amp;"000"</f>
        <v>264636000</v>
      </c>
    </row>
    <row r="57" spans="6:10">
      <c r="I57" s="263" t="s">
        <v>593</v>
      </c>
    </row>
    <row r="58" spans="6:10">
      <c r="I58" s="263" t="s">
        <v>478</v>
      </c>
    </row>
  </sheetData>
  <customSheetViews>
    <customSheetView guid="{247A5D4D-80F1-4466-92F7-7A3BC78E450F}" showPageBreaks="1" printArea="1">
      <selection activeCell="C43" sqref="C43"/>
      <pageMargins left="0.78740157480314965" right="1.5748031496062993" top="0.78740157480314965" bottom="0.78740157480314965" header="0.51181102362204722" footer="0.51181102362204722"/>
      <pageSetup paperSize="9" scale="60" orientation="portrait" blackAndWhite="1" horizontalDpi="300" verticalDpi="300"/>
      <headerFooter alignWithMargins="0"/>
    </customSheetView>
  </customSheetViews>
  <mergeCells count="37">
    <mergeCell ref="G24:H24"/>
    <mergeCell ref="G25:H25"/>
    <mergeCell ref="G26:H26"/>
    <mergeCell ref="G39:H39"/>
    <mergeCell ref="G42:H42"/>
    <mergeCell ref="F27:F50"/>
    <mergeCell ref="G27:G32"/>
    <mergeCell ref="G33:H33"/>
    <mergeCell ref="G34:G36"/>
    <mergeCell ref="G37:H37"/>
    <mergeCell ref="G38:H38"/>
    <mergeCell ref="G40:H40"/>
    <mergeCell ref="G41:H41"/>
    <mergeCell ref="G44:H44"/>
    <mergeCell ref="G50:H50"/>
    <mergeCell ref="G46:H46"/>
    <mergeCell ref="G47:H47"/>
    <mergeCell ref="G48:H48"/>
    <mergeCell ref="G49:H49"/>
    <mergeCell ref="G45:H45"/>
    <mergeCell ref="G43:H43"/>
    <mergeCell ref="F2:H2"/>
    <mergeCell ref="F3:F26"/>
    <mergeCell ref="G3:G8"/>
    <mergeCell ref="G9:H9"/>
    <mergeCell ref="G10:G12"/>
    <mergeCell ref="G13:H13"/>
    <mergeCell ref="G14:H14"/>
    <mergeCell ref="G15:H15"/>
    <mergeCell ref="G18:H18"/>
    <mergeCell ref="G19:H19"/>
    <mergeCell ref="G20:H20"/>
    <mergeCell ref="G21:H21"/>
    <mergeCell ref="G22:H22"/>
    <mergeCell ref="G23:H23"/>
    <mergeCell ref="G16:H16"/>
    <mergeCell ref="G17:H17"/>
  </mergeCells>
  <phoneticPr fontId="3"/>
  <pageMargins left="0.78740157480314965" right="1.5748031496062993" top="0.78740157480314965" bottom="0.78740157480314965" header="0.51181102362204722" footer="0.51181102362204722"/>
  <pageSetup paperSize="9" scale="60" orientation="portrait" blackAndWhite="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C000"/>
    <pageSetUpPr fitToPage="1"/>
  </sheetPr>
  <dimension ref="A1:K85"/>
  <sheetViews>
    <sheetView view="pageBreakPreview" zoomScaleNormal="100" zoomScaleSheetLayoutView="100" workbookViewId="0">
      <pane ySplit="2" topLeftCell="A66" activePane="bottomLeft" state="frozen"/>
      <selection pane="bottomLeft"/>
    </sheetView>
  </sheetViews>
  <sheetFormatPr defaultColWidth="9" defaultRowHeight="14.4"/>
  <cols>
    <col min="1" max="1" width="9.69921875" style="1" customWidth="1"/>
    <col min="2" max="2" width="4.296875" style="1" customWidth="1"/>
    <col min="3" max="4" width="3.296875" style="1" customWidth="1"/>
    <col min="5" max="5" width="6.296875" style="24" customWidth="1"/>
    <col min="6" max="6" width="3.69921875" style="1" customWidth="1"/>
    <col min="7" max="7" width="3.796875" style="1" customWidth="1"/>
    <col min="8" max="8" width="3.5" style="1" customWidth="1"/>
    <col min="9" max="9" width="25.69921875" style="1" customWidth="1"/>
    <col min="10" max="11" width="14.59765625" style="152" customWidth="1"/>
    <col min="12" max="16384" width="9" style="1"/>
  </cols>
  <sheetData>
    <row r="1" spans="1:11">
      <c r="F1" s="1" t="s">
        <v>1332</v>
      </c>
      <c r="K1" s="228" t="s">
        <v>529</v>
      </c>
    </row>
    <row r="2" spans="1:11" ht="34.5" customHeight="1">
      <c r="A2" s="26"/>
      <c r="B2" s="67" t="s">
        <v>778</v>
      </c>
      <c r="C2" s="26" t="s">
        <v>779</v>
      </c>
      <c r="D2" s="26" t="s">
        <v>780</v>
      </c>
      <c r="E2" s="30" t="s">
        <v>781</v>
      </c>
      <c r="F2" s="681"/>
      <c r="G2" s="682"/>
      <c r="H2" s="682"/>
      <c r="I2" s="683"/>
      <c r="J2" s="165" t="s">
        <v>478</v>
      </c>
      <c r="K2" s="11" t="s">
        <v>605</v>
      </c>
    </row>
    <row r="3" spans="1:11" ht="18" customHeight="1">
      <c r="A3" s="27" t="str">
        <f>+B3&amp;C3&amp;D3</f>
        <v>1763201</v>
      </c>
      <c r="B3" s="28" t="s">
        <v>271</v>
      </c>
      <c r="C3" s="29">
        <v>32</v>
      </c>
      <c r="D3" s="28" t="s">
        <v>782</v>
      </c>
      <c r="E3" s="24">
        <v>1</v>
      </c>
      <c r="F3" s="596" t="s">
        <v>1330</v>
      </c>
      <c r="G3" s="596" t="s">
        <v>1329</v>
      </c>
      <c r="H3" s="176" t="s">
        <v>854</v>
      </c>
      <c r="I3" s="192"/>
      <c r="J3" s="43">
        <f>VLOOKUP($A3&amp;J$83,決統データ!$A$3:$DE$365,$E3+19,FALSE)</f>
        <v>0</v>
      </c>
      <c r="K3" s="275">
        <f t="shared" ref="K3:K34" si="0">SUM(J3:J3)</f>
        <v>0</v>
      </c>
    </row>
    <row r="4" spans="1:11" ht="18" customHeight="1">
      <c r="A4" s="27" t="str">
        <f t="shared" ref="A4:A76" si="1">+B4&amp;C4&amp;D4</f>
        <v>1763201</v>
      </c>
      <c r="B4" s="28" t="s">
        <v>271</v>
      </c>
      <c r="C4" s="29">
        <v>32</v>
      </c>
      <c r="D4" s="28" t="s">
        <v>782</v>
      </c>
      <c r="E4" s="24">
        <v>2</v>
      </c>
      <c r="F4" s="596"/>
      <c r="G4" s="596"/>
      <c r="H4" s="176" t="s">
        <v>1171</v>
      </c>
      <c r="I4" s="192"/>
      <c r="J4" s="43">
        <f>VLOOKUP($A4&amp;J$83,決統データ!$A$3:$DE$365,$E4+19,FALSE)</f>
        <v>0</v>
      </c>
      <c r="K4" s="275">
        <f t="shared" si="0"/>
        <v>0</v>
      </c>
    </row>
    <row r="5" spans="1:11" ht="18" customHeight="1">
      <c r="A5" s="27" t="str">
        <f t="shared" si="1"/>
        <v>1763201</v>
      </c>
      <c r="B5" s="28" t="s">
        <v>271</v>
      </c>
      <c r="C5" s="29">
        <v>32</v>
      </c>
      <c r="D5" s="28" t="s">
        <v>782</v>
      </c>
      <c r="E5" s="24">
        <v>3</v>
      </c>
      <c r="F5" s="596"/>
      <c r="G5" s="596"/>
      <c r="H5" s="176" t="s">
        <v>1168</v>
      </c>
      <c r="I5" s="192"/>
      <c r="J5" s="43">
        <f>VLOOKUP($A5&amp;J$83,決統データ!$A$3:$DE$365,$E5+19,FALSE)</f>
        <v>0</v>
      </c>
      <c r="K5" s="275">
        <f t="shared" si="0"/>
        <v>0</v>
      </c>
    </row>
    <row r="6" spans="1:11" ht="18" customHeight="1">
      <c r="A6" s="27" t="str">
        <f t="shared" si="1"/>
        <v>1763201</v>
      </c>
      <c r="B6" s="28" t="s">
        <v>271</v>
      </c>
      <c r="C6" s="29">
        <v>32</v>
      </c>
      <c r="D6" s="28" t="s">
        <v>782</v>
      </c>
      <c r="E6" s="24">
        <v>4</v>
      </c>
      <c r="F6" s="596"/>
      <c r="G6" s="596"/>
      <c r="H6" s="176" t="s">
        <v>1328</v>
      </c>
      <c r="I6" s="192"/>
      <c r="J6" s="43">
        <f>VLOOKUP($A6&amp;J$83,決統データ!$A$3:$DE$365,$E6+19,FALSE)</f>
        <v>0</v>
      </c>
      <c r="K6" s="275">
        <f t="shared" si="0"/>
        <v>0</v>
      </c>
    </row>
    <row r="7" spans="1:11" ht="18" customHeight="1">
      <c r="A7" s="27" t="str">
        <f t="shared" si="1"/>
        <v>1763201</v>
      </c>
      <c r="B7" s="28" t="s">
        <v>271</v>
      </c>
      <c r="C7" s="29">
        <v>32</v>
      </c>
      <c r="D7" s="28" t="s">
        <v>782</v>
      </c>
      <c r="E7" s="24">
        <v>5</v>
      </c>
      <c r="F7" s="596"/>
      <c r="G7" s="596"/>
      <c r="H7" s="176" t="s">
        <v>1169</v>
      </c>
      <c r="I7" s="192"/>
      <c r="J7" s="43">
        <f>VLOOKUP($A7&amp;J$83,決統データ!$A$3:$DE$365,$E7+19,FALSE)</f>
        <v>0</v>
      </c>
      <c r="K7" s="275">
        <f t="shared" si="0"/>
        <v>0</v>
      </c>
    </row>
    <row r="8" spans="1:11" ht="18" customHeight="1">
      <c r="A8" s="27" t="str">
        <f t="shared" si="1"/>
        <v>1763201</v>
      </c>
      <c r="B8" s="28" t="s">
        <v>271</v>
      </c>
      <c r="C8" s="29">
        <v>32</v>
      </c>
      <c r="D8" s="28" t="s">
        <v>782</v>
      </c>
      <c r="E8" s="24">
        <v>6</v>
      </c>
      <c r="F8" s="596"/>
      <c r="G8" s="596"/>
      <c r="H8" s="176" t="s">
        <v>731</v>
      </c>
      <c r="I8" s="192"/>
      <c r="J8" s="43">
        <f>VLOOKUP($A8&amp;J$83,決統データ!$A$3:$DE$365,$E8+19,FALSE)</f>
        <v>0</v>
      </c>
      <c r="K8" s="275">
        <f t="shared" si="0"/>
        <v>0</v>
      </c>
    </row>
    <row r="9" spans="1:11" ht="18" customHeight="1">
      <c r="A9" s="27" t="str">
        <f t="shared" si="1"/>
        <v>1763201</v>
      </c>
      <c r="B9" s="28" t="s">
        <v>271</v>
      </c>
      <c r="C9" s="29">
        <v>32</v>
      </c>
      <c r="D9" s="28" t="s">
        <v>782</v>
      </c>
      <c r="E9" s="24">
        <v>7</v>
      </c>
      <c r="F9" s="596"/>
      <c r="G9" s="596"/>
      <c r="H9" s="176" t="s">
        <v>791</v>
      </c>
      <c r="I9" s="192"/>
      <c r="J9" s="43">
        <f>VLOOKUP($A9&amp;J$83,決統データ!$A$3:$DE$365,$E9+19,FALSE)</f>
        <v>0</v>
      </c>
      <c r="K9" s="275">
        <f t="shared" si="0"/>
        <v>0</v>
      </c>
    </row>
    <row r="10" spans="1:11" ht="18" customHeight="1">
      <c r="A10" s="27" t="str">
        <f t="shared" si="1"/>
        <v>1763201</v>
      </c>
      <c r="B10" s="28" t="s">
        <v>271</v>
      </c>
      <c r="C10" s="29">
        <v>32</v>
      </c>
      <c r="D10" s="28" t="s">
        <v>782</v>
      </c>
      <c r="E10" s="24">
        <v>8</v>
      </c>
      <c r="F10" s="596"/>
      <c r="G10" s="596"/>
      <c r="H10" s="596" t="s">
        <v>644</v>
      </c>
      <c r="I10" s="175" t="s">
        <v>1314</v>
      </c>
      <c r="J10" s="43">
        <f>VLOOKUP($A10&amp;J$83,決統データ!$A$3:$DE$365,$E10+19,FALSE)</f>
        <v>0</v>
      </c>
      <c r="K10" s="275">
        <f t="shared" si="0"/>
        <v>0</v>
      </c>
    </row>
    <row r="11" spans="1:11" ht="18" customHeight="1">
      <c r="A11" s="27" t="str">
        <f t="shared" si="1"/>
        <v>1763201</v>
      </c>
      <c r="B11" s="28" t="s">
        <v>271</v>
      </c>
      <c r="C11" s="29">
        <v>32</v>
      </c>
      <c r="D11" s="28" t="s">
        <v>782</v>
      </c>
      <c r="E11" s="24">
        <v>9</v>
      </c>
      <c r="F11" s="596"/>
      <c r="G11" s="596"/>
      <c r="H11" s="596"/>
      <c r="I11" s="175" t="s">
        <v>1313</v>
      </c>
      <c r="J11" s="43">
        <f>VLOOKUP($A11&amp;J$83,決統データ!$A$3:$DE$365,$E11+19,FALSE)</f>
        <v>0</v>
      </c>
      <c r="K11" s="275">
        <f t="shared" si="0"/>
        <v>0</v>
      </c>
    </row>
    <row r="12" spans="1:11" ht="18" customHeight="1">
      <c r="A12" s="27" t="str">
        <f t="shared" si="1"/>
        <v>1763201</v>
      </c>
      <c r="B12" s="28" t="s">
        <v>271</v>
      </c>
      <c r="C12" s="29">
        <v>32</v>
      </c>
      <c r="D12" s="28" t="s">
        <v>782</v>
      </c>
      <c r="E12" s="24">
        <v>10</v>
      </c>
      <c r="F12" s="596"/>
      <c r="G12" s="596"/>
      <c r="H12" s="596"/>
      <c r="I12" s="175" t="s">
        <v>731</v>
      </c>
      <c r="J12" s="43">
        <f>VLOOKUP($A12&amp;J$83,決統データ!$A$3:$DE$365,$E12+19,FALSE)</f>
        <v>0</v>
      </c>
      <c r="K12" s="275">
        <f t="shared" si="0"/>
        <v>0</v>
      </c>
    </row>
    <row r="13" spans="1:11" ht="18" customHeight="1">
      <c r="A13" s="27" t="str">
        <f t="shared" si="1"/>
        <v>1763201</v>
      </c>
      <c r="B13" s="28" t="s">
        <v>271</v>
      </c>
      <c r="C13" s="29">
        <v>32</v>
      </c>
      <c r="D13" s="28" t="s">
        <v>782</v>
      </c>
      <c r="E13" s="24">
        <v>11</v>
      </c>
      <c r="F13" s="596"/>
      <c r="G13" s="596" t="s">
        <v>1300</v>
      </c>
      <c r="H13" s="175" t="s">
        <v>854</v>
      </c>
      <c r="I13" s="175"/>
      <c r="J13" s="43">
        <f>VLOOKUP($A13&amp;J$83,決統データ!$A$3:$DE$365,$E13+19,FALSE)</f>
        <v>0</v>
      </c>
      <c r="K13" s="275">
        <f t="shared" si="0"/>
        <v>0</v>
      </c>
    </row>
    <row r="14" spans="1:11" ht="18" customHeight="1">
      <c r="A14" s="27" t="str">
        <f t="shared" si="1"/>
        <v>1763201</v>
      </c>
      <c r="B14" s="28" t="s">
        <v>271</v>
      </c>
      <c r="C14" s="29">
        <v>32</v>
      </c>
      <c r="D14" s="28" t="s">
        <v>782</v>
      </c>
      <c r="E14" s="24">
        <v>12</v>
      </c>
      <c r="F14" s="596"/>
      <c r="G14" s="596"/>
      <c r="H14" s="175" t="s">
        <v>1327</v>
      </c>
      <c r="I14" s="175"/>
      <c r="J14" s="43">
        <f>VLOOKUP($A14&amp;J$83,決統データ!$A$3:$DE$365,$E14+19,FALSE)</f>
        <v>0</v>
      </c>
      <c r="K14" s="275">
        <f t="shared" si="0"/>
        <v>0</v>
      </c>
    </row>
    <row r="15" spans="1:11" ht="18" customHeight="1">
      <c r="A15" s="27" t="str">
        <f t="shared" si="1"/>
        <v>1763201</v>
      </c>
      <c r="B15" s="28" t="s">
        <v>271</v>
      </c>
      <c r="C15" s="29">
        <v>32</v>
      </c>
      <c r="D15" s="28" t="s">
        <v>782</v>
      </c>
      <c r="E15" s="24">
        <v>13</v>
      </c>
      <c r="F15" s="596"/>
      <c r="G15" s="596"/>
      <c r="H15" s="176"/>
      <c r="I15" s="192" t="s">
        <v>1326</v>
      </c>
      <c r="J15" s="43">
        <f>VLOOKUP($A15&amp;J$83,決統データ!$A$3:$DE$365,$E15+19,FALSE)</f>
        <v>0</v>
      </c>
      <c r="K15" s="275">
        <f t="shared" si="0"/>
        <v>0</v>
      </c>
    </row>
    <row r="16" spans="1:11" ht="18" customHeight="1">
      <c r="A16" s="27" t="str">
        <f t="shared" si="1"/>
        <v>1763201</v>
      </c>
      <c r="B16" s="28" t="s">
        <v>271</v>
      </c>
      <c r="C16" s="29">
        <v>32</v>
      </c>
      <c r="D16" s="28" t="s">
        <v>782</v>
      </c>
      <c r="E16" s="24">
        <v>14</v>
      </c>
      <c r="F16" s="596"/>
      <c r="G16" s="596"/>
      <c r="H16" s="175" t="s">
        <v>1171</v>
      </c>
      <c r="I16" s="175"/>
      <c r="J16" s="43">
        <f>VLOOKUP($A16&amp;J$83,決統データ!$A$3:$DE$365,$E16+19,FALSE)</f>
        <v>0</v>
      </c>
      <c r="K16" s="275">
        <f t="shared" si="0"/>
        <v>0</v>
      </c>
    </row>
    <row r="17" spans="1:11" ht="18" customHeight="1">
      <c r="A17" s="27" t="str">
        <f t="shared" si="1"/>
        <v>1763201</v>
      </c>
      <c r="B17" s="28" t="s">
        <v>271</v>
      </c>
      <c r="C17" s="29">
        <v>32</v>
      </c>
      <c r="D17" s="28" t="s">
        <v>782</v>
      </c>
      <c r="E17" s="24">
        <v>15</v>
      </c>
      <c r="F17" s="596"/>
      <c r="G17" s="596"/>
      <c r="H17" s="175" t="s">
        <v>1168</v>
      </c>
      <c r="I17" s="175"/>
      <c r="J17" s="43">
        <f>VLOOKUP($A17&amp;J$83,決統データ!$A$3:$DE$365,$E17+19,FALSE)</f>
        <v>0</v>
      </c>
      <c r="K17" s="275">
        <f t="shared" si="0"/>
        <v>0</v>
      </c>
    </row>
    <row r="18" spans="1:11" ht="18" customHeight="1">
      <c r="A18" s="27" t="str">
        <f t="shared" si="1"/>
        <v>1763201</v>
      </c>
      <c r="B18" s="28" t="s">
        <v>271</v>
      </c>
      <c r="C18" s="29">
        <v>32</v>
      </c>
      <c r="D18" s="28" t="s">
        <v>782</v>
      </c>
      <c r="E18" s="24">
        <v>16</v>
      </c>
      <c r="F18" s="596"/>
      <c r="G18" s="596"/>
      <c r="H18" s="175" t="s">
        <v>1308</v>
      </c>
      <c r="I18" s="175"/>
      <c r="J18" s="43">
        <f>VLOOKUP($A18&amp;J$83,決統データ!$A$3:$DE$365,$E18+19,FALSE)</f>
        <v>0</v>
      </c>
      <c r="K18" s="275">
        <f t="shared" si="0"/>
        <v>0</v>
      </c>
    </row>
    <row r="19" spans="1:11" ht="18" customHeight="1">
      <c r="A19" s="27" t="str">
        <f t="shared" si="1"/>
        <v>1763201</v>
      </c>
      <c r="B19" s="28" t="s">
        <v>271</v>
      </c>
      <c r="C19" s="29">
        <v>32</v>
      </c>
      <c r="D19" s="28" t="s">
        <v>782</v>
      </c>
      <c r="E19" s="24">
        <v>17</v>
      </c>
      <c r="F19" s="596"/>
      <c r="G19" s="596"/>
      <c r="H19" s="175" t="s">
        <v>1169</v>
      </c>
      <c r="I19" s="175"/>
      <c r="J19" s="43">
        <f>VLOOKUP($A19&amp;J$83,決統データ!$A$3:$DE$365,$E19+19,FALSE)</f>
        <v>0</v>
      </c>
      <c r="K19" s="275">
        <f t="shared" si="0"/>
        <v>0</v>
      </c>
    </row>
    <row r="20" spans="1:11" ht="18" customHeight="1">
      <c r="A20" s="27" t="str">
        <f t="shared" si="1"/>
        <v>1763201</v>
      </c>
      <c r="B20" s="28" t="s">
        <v>271</v>
      </c>
      <c r="C20" s="29">
        <v>32</v>
      </c>
      <c r="D20" s="28" t="s">
        <v>782</v>
      </c>
      <c r="E20" s="24">
        <v>18</v>
      </c>
      <c r="F20" s="596"/>
      <c r="G20" s="596"/>
      <c r="H20" s="175" t="s">
        <v>731</v>
      </c>
      <c r="I20" s="175"/>
      <c r="J20" s="43">
        <f>VLOOKUP($A20&amp;J$83,決統データ!$A$3:$DE$365,$E20+19,FALSE)</f>
        <v>0</v>
      </c>
      <c r="K20" s="275">
        <f t="shared" si="0"/>
        <v>0</v>
      </c>
    </row>
    <row r="21" spans="1:11" ht="18" customHeight="1">
      <c r="A21" s="27" t="str">
        <f t="shared" si="1"/>
        <v>1763201</v>
      </c>
      <c r="B21" s="28" t="s">
        <v>271</v>
      </c>
      <c r="C21" s="29">
        <v>32</v>
      </c>
      <c r="D21" s="28" t="s">
        <v>782</v>
      </c>
      <c r="E21" s="24">
        <v>19</v>
      </c>
      <c r="F21" s="596"/>
      <c r="G21" s="596"/>
      <c r="H21" s="176" t="s">
        <v>791</v>
      </c>
      <c r="I21" s="192"/>
      <c r="J21" s="43">
        <f>VLOOKUP($A21&amp;J$83,決統データ!$A$3:$DE$365,$E21+19,FALSE)</f>
        <v>0</v>
      </c>
      <c r="K21" s="275">
        <f t="shared" si="0"/>
        <v>0</v>
      </c>
    </row>
    <row r="22" spans="1:11" ht="18" customHeight="1">
      <c r="A22" s="27" t="str">
        <f t="shared" si="1"/>
        <v>1763201</v>
      </c>
      <c r="B22" s="28" t="s">
        <v>271</v>
      </c>
      <c r="C22" s="29">
        <v>32</v>
      </c>
      <c r="D22" s="28" t="s">
        <v>782</v>
      </c>
      <c r="E22" s="24">
        <v>20</v>
      </c>
      <c r="F22" s="596"/>
      <c r="G22" s="596"/>
      <c r="H22" s="596" t="s">
        <v>644</v>
      </c>
      <c r="I22" s="175" t="s">
        <v>1314</v>
      </c>
      <c r="J22" s="43">
        <f>VLOOKUP($A22&amp;J$83,決統データ!$A$3:$DE$365,$E22+19,FALSE)</f>
        <v>0</v>
      </c>
      <c r="K22" s="275">
        <f t="shared" si="0"/>
        <v>0</v>
      </c>
    </row>
    <row r="23" spans="1:11" ht="18" customHeight="1">
      <c r="A23" s="27" t="str">
        <f t="shared" si="1"/>
        <v>1763201</v>
      </c>
      <c r="B23" s="28" t="s">
        <v>271</v>
      </c>
      <c r="C23" s="29">
        <v>32</v>
      </c>
      <c r="D23" s="28" t="s">
        <v>782</v>
      </c>
      <c r="E23" s="24">
        <v>21</v>
      </c>
      <c r="F23" s="596"/>
      <c r="G23" s="596"/>
      <c r="H23" s="596"/>
      <c r="I23" s="175" t="s">
        <v>1313</v>
      </c>
      <c r="J23" s="43">
        <f>VLOOKUP($A23&amp;J$83,決統データ!$A$3:$DE$365,$E23+19,FALSE)</f>
        <v>0</v>
      </c>
      <c r="K23" s="275">
        <f t="shared" si="0"/>
        <v>0</v>
      </c>
    </row>
    <row r="24" spans="1:11" ht="18" customHeight="1">
      <c r="A24" s="27" t="str">
        <f t="shared" si="1"/>
        <v>1763201</v>
      </c>
      <c r="B24" s="28" t="s">
        <v>271</v>
      </c>
      <c r="C24" s="29">
        <v>32</v>
      </c>
      <c r="D24" s="28" t="s">
        <v>782</v>
      </c>
      <c r="E24" s="24">
        <v>22</v>
      </c>
      <c r="F24" s="596"/>
      <c r="G24" s="596"/>
      <c r="H24" s="596"/>
      <c r="I24" s="175" t="s">
        <v>731</v>
      </c>
      <c r="J24" s="43">
        <f>VLOOKUP($A24&amp;J$83,決統データ!$A$3:$DE$365,$E24+19,FALSE)</f>
        <v>0</v>
      </c>
      <c r="K24" s="275">
        <f t="shared" si="0"/>
        <v>0</v>
      </c>
    </row>
    <row r="25" spans="1:11" ht="18" customHeight="1">
      <c r="A25" s="27" t="str">
        <f t="shared" si="1"/>
        <v>1763201</v>
      </c>
      <c r="B25" s="28" t="s">
        <v>271</v>
      </c>
      <c r="C25" s="29">
        <v>32</v>
      </c>
      <c r="D25" s="28" t="s">
        <v>782</v>
      </c>
      <c r="E25" s="24">
        <v>23</v>
      </c>
      <c r="F25" s="596"/>
      <c r="G25" s="596" t="s">
        <v>1299</v>
      </c>
      <c r="H25" s="175" t="s">
        <v>854</v>
      </c>
      <c r="I25" s="175"/>
      <c r="J25" s="43">
        <f>VLOOKUP($A25&amp;J$83,決統データ!$A$3:$DE$365,$E25+19,FALSE)</f>
        <v>0</v>
      </c>
      <c r="K25" s="275">
        <f t="shared" si="0"/>
        <v>0</v>
      </c>
    </row>
    <row r="26" spans="1:11" ht="18" customHeight="1">
      <c r="A26" s="27" t="str">
        <f t="shared" si="1"/>
        <v>1763201</v>
      </c>
      <c r="B26" s="28" t="s">
        <v>271</v>
      </c>
      <c r="C26" s="29">
        <v>32</v>
      </c>
      <c r="D26" s="28" t="s">
        <v>782</v>
      </c>
      <c r="E26" s="24">
        <v>24</v>
      </c>
      <c r="F26" s="596"/>
      <c r="G26" s="596"/>
      <c r="H26" s="175" t="s">
        <v>1327</v>
      </c>
      <c r="I26" s="175"/>
      <c r="J26" s="43">
        <f>VLOOKUP($A26&amp;J$83,決統データ!$A$3:$DE$365,$E26+19,FALSE)</f>
        <v>7969</v>
      </c>
      <c r="K26" s="275">
        <f t="shared" si="0"/>
        <v>7969</v>
      </c>
    </row>
    <row r="27" spans="1:11" ht="18" customHeight="1">
      <c r="A27" s="27" t="str">
        <f t="shared" si="1"/>
        <v>1763201</v>
      </c>
      <c r="B27" s="28" t="s">
        <v>271</v>
      </c>
      <c r="C27" s="29">
        <v>32</v>
      </c>
      <c r="D27" s="28" t="s">
        <v>782</v>
      </c>
      <c r="E27" s="24">
        <v>25</v>
      </c>
      <c r="F27" s="596"/>
      <c r="G27" s="596"/>
      <c r="H27" s="176"/>
      <c r="I27" s="192" t="s">
        <v>1326</v>
      </c>
      <c r="J27" s="43">
        <f>VLOOKUP($A27&amp;J$83,決統データ!$A$3:$DE$365,$E27+19,FALSE)</f>
        <v>7969</v>
      </c>
      <c r="K27" s="275">
        <f t="shared" si="0"/>
        <v>7969</v>
      </c>
    </row>
    <row r="28" spans="1:11" ht="18" customHeight="1">
      <c r="A28" s="27" t="str">
        <f t="shared" si="1"/>
        <v>1763201</v>
      </c>
      <c r="B28" s="28" t="s">
        <v>271</v>
      </c>
      <c r="C28" s="29">
        <v>32</v>
      </c>
      <c r="D28" s="28" t="s">
        <v>782</v>
      </c>
      <c r="E28" s="24">
        <v>26</v>
      </c>
      <c r="F28" s="596"/>
      <c r="G28" s="596"/>
      <c r="H28" s="175" t="s">
        <v>1171</v>
      </c>
      <c r="I28" s="175"/>
      <c r="J28" s="43">
        <f>VLOOKUP($A28&amp;J$83,決統データ!$A$3:$DE$365,$E28+19,FALSE)</f>
        <v>983</v>
      </c>
      <c r="K28" s="275">
        <f t="shared" si="0"/>
        <v>983</v>
      </c>
    </row>
    <row r="29" spans="1:11" ht="18" customHeight="1">
      <c r="A29" s="27" t="str">
        <f t="shared" si="1"/>
        <v>1763201</v>
      </c>
      <c r="B29" s="28" t="s">
        <v>271</v>
      </c>
      <c r="C29" s="29">
        <v>32</v>
      </c>
      <c r="D29" s="28" t="s">
        <v>782</v>
      </c>
      <c r="E29" s="24">
        <v>27</v>
      </c>
      <c r="F29" s="596"/>
      <c r="G29" s="596"/>
      <c r="H29" s="175" t="s">
        <v>1168</v>
      </c>
      <c r="I29" s="175"/>
      <c r="J29" s="43">
        <f>VLOOKUP($A29&amp;J$83,決統データ!$A$3:$DE$365,$E29+19,FALSE)</f>
        <v>122</v>
      </c>
      <c r="K29" s="275">
        <f t="shared" si="0"/>
        <v>122</v>
      </c>
    </row>
    <row r="30" spans="1:11" ht="18" customHeight="1">
      <c r="A30" s="27" t="str">
        <f t="shared" si="1"/>
        <v>1763201</v>
      </c>
      <c r="B30" s="28" t="s">
        <v>271</v>
      </c>
      <c r="C30" s="29">
        <v>32</v>
      </c>
      <c r="D30" s="28" t="s">
        <v>782</v>
      </c>
      <c r="E30" s="24">
        <v>28</v>
      </c>
      <c r="F30" s="596"/>
      <c r="G30" s="596"/>
      <c r="H30" s="175" t="s">
        <v>1308</v>
      </c>
      <c r="I30" s="175"/>
      <c r="J30" s="43">
        <f>VLOOKUP($A30&amp;J$83,決統データ!$A$3:$DE$365,$E30+19,FALSE)</f>
        <v>0</v>
      </c>
      <c r="K30" s="275">
        <f t="shared" si="0"/>
        <v>0</v>
      </c>
    </row>
    <row r="31" spans="1:11" ht="18" customHeight="1">
      <c r="A31" s="27" t="str">
        <f t="shared" si="1"/>
        <v>1763201</v>
      </c>
      <c r="B31" s="28" t="s">
        <v>271</v>
      </c>
      <c r="C31" s="29">
        <v>32</v>
      </c>
      <c r="D31" s="28" t="s">
        <v>782</v>
      </c>
      <c r="E31" s="24">
        <v>29</v>
      </c>
      <c r="F31" s="596"/>
      <c r="G31" s="596"/>
      <c r="H31" s="175" t="s">
        <v>1169</v>
      </c>
      <c r="I31" s="175"/>
      <c r="J31" s="43">
        <f>VLOOKUP($A31&amp;J$83,決統データ!$A$3:$DE$365,$E31+19,FALSE)</f>
        <v>9512</v>
      </c>
      <c r="K31" s="275">
        <f t="shared" si="0"/>
        <v>9512</v>
      </c>
    </row>
    <row r="32" spans="1:11" ht="18" customHeight="1">
      <c r="A32" s="27" t="str">
        <f t="shared" si="1"/>
        <v>1763201</v>
      </c>
      <c r="B32" s="28" t="s">
        <v>271</v>
      </c>
      <c r="C32" s="29">
        <v>32</v>
      </c>
      <c r="D32" s="28" t="s">
        <v>782</v>
      </c>
      <c r="E32" s="24">
        <v>30</v>
      </c>
      <c r="F32" s="596"/>
      <c r="G32" s="596"/>
      <c r="H32" s="175" t="s">
        <v>731</v>
      </c>
      <c r="I32" s="175"/>
      <c r="J32" s="43">
        <f>VLOOKUP($A32&amp;J$83,決統データ!$A$3:$DE$365,$E32+19,FALSE)</f>
        <v>75</v>
      </c>
      <c r="K32" s="275">
        <f t="shared" si="0"/>
        <v>75</v>
      </c>
    </row>
    <row r="33" spans="1:11" ht="18" customHeight="1">
      <c r="A33" s="27" t="str">
        <f t="shared" si="1"/>
        <v>1763201</v>
      </c>
      <c r="B33" s="28" t="s">
        <v>271</v>
      </c>
      <c r="C33" s="29">
        <v>32</v>
      </c>
      <c r="D33" s="28" t="s">
        <v>782</v>
      </c>
      <c r="E33" s="24">
        <v>31</v>
      </c>
      <c r="F33" s="596"/>
      <c r="G33" s="596"/>
      <c r="H33" s="176" t="s">
        <v>791</v>
      </c>
      <c r="I33" s="192"/>
      <c r="J33" s="43">
        <f>VLOOKUP($A33&amp;J$83,決統データ!$A$3:$DE$365,$E33+19,FALSE)</f>
        <v>18661</v>
      </c>
      <c r="K33" s="275">
        <f t="shared" si="0"/>
        <v>18661</v>
      </c>
    </row>
    <row r="34" spans="1:11" ht="18" customHeight="1">
      <c r="A34" s="27" t="str">
        <f t="shared" si="1"/>
        <v>1763201</v>
      </c>
      <c r="B34" s="28" t="s">
        <v>271</v>
      </c>
      <c r="C34" s="29">
        <v>32</v>
      </c>
      <c r="D34" s="28" t="s">
        <v>782</v>
      </c>
      <c r="E34" s="24">
        <v>32</v>
      </c>
      <c r="F34" s="596"/>
      <c r="G34" s="596"/>
      <c r="H34" s="596" t="s">
        <v>644</v>
      </c>
      <c r="I34" s="175" t="s">
        <v>1314</v>
      </c>
      <c r="J34" s="43">
        <f>VLOOKUP($A34&amp;J$83,決統データ!$A$3:$DE$365,$E34+19,FALSE)</f>
        <v>18661</v>
      </c>
      <c r="K34" s="275">
        <f t="shared" si="0"/>
        <v>18661</v>
      </c>
    </row>
    <row r="35" spans="1:11" ht="18" customHeight="1">
      <c r="A35" s="27" t="str">
        <f t="shared" si="1"/>
        <v>1763201</v>
      </c>
      <c r="B35" s="28" t="s">
        <v>271</v>
      </c>
      <c r="C35" s="29">
        <v>32</v>
      </c>
      <c r="D35" s="28" t="s">
        <v>782</v>
      </c>
      <c r="E35" s="24">
        <v>33</v>
      </c>
      <c r="F35" s="596"/>
      <c r="G35" s="596"/>
      <c r="H35" s="596"/>
      <c r="I35" s="175" t="s">
        <v>1313</v>
      </c>
      <c r="J35" s="43">
        <f>VLOOKUP($A35&amp;J$83,決統データ!$A$3:$DE$365,$E35+19,FALSE)</f>
        <v>0</v>
      </c>
      <c r="K35" s="275">
        <f t="shared" ref="K35:K66" si="2">SUM(J35:J35)</f>
        <v>0</v>
      </c>
    </row>
    <row r="36" spans="1:11" ht="18" customHeight="1">
      <c r="A36" s="27" t="str">
        <f t="shared" si="1"/>
        <v>1763201</v>
      </c>
      <c r="B36" s="28" t="s">
        <v>271</v>
      </c>
      <c r="C36" s="29">
        <v>32</v>
      </c>
      <c r="D36" s="28" t="s">
        <v>782</v>
      </c>
      <c r="E36" s="24">
        <v>34</v>
      </c>
      <c r="F36" s="596"/>
      <c r="G36" s="596"/>
      <c r="H36" s="596"/>
      <c r="I36" s="175" t="s">
        <v>731</v>
      </c>
      <c r="J36" s="43">
        <f>VLOOKUP($A36&amp;J$83,決統データ!$A$3:$DE$365,$E36+19,FALSE)</f>
        <v>0</v>
      </c>
      <c r="K36" s="275">
        <f t="shared" si="2"/>
        <v>0</v>
      </c>
    </row>
    <row r="37" spans="1:11" ht="18" customHeight="1">
      <c r="A37" s="27" t="str">
        <f t="shared" si="1"/>
        <v>1763201</v>
      </c>
      <c r="B37" s="28" t="s">
        <v>271</v>
      </c>
      <c r="C37" s="29">
        <v>32</v>
      </c>
      <c r="D37" s="28" t="s">
        <v>782</v>
      </c>
      <c r="E37" s="24">
        <v>35</v>
      </c>
      <c r="F37" s="596"/>
      <c r="G37" s="596" t="s">
        <v>731</v>
      </c>
      <c r="H37" s="175" t="s">
        <v>854</v>
      </c>
      <c r="I37" s="175"/>
      <c r="J37" s="43">
        <f>VLOOKUP($A37&amp;J$83,決統データ!$A$3:$DE$365,$E37+19,FALSE)</f>
        <v>2353</v>
      </c>
      <c r="K37" s="275">
        <f t="shared" si="2"/>
        <v>2353</v>
      </c>
    </row>
    <row r="38" spans="1:11" ht="18" customHeight="1">
      <c r="A38" s="27" t="str">
        <f t="shared" si="1"/>
        <v>1763201</v>
      </c>
      <c r="B38" s="28" t="s">
        <v>271</v>
      </c>
      <c r="C38" s="29">
        <v>32</v>
      </c>
      <c r="D38" s="28" t="s">
        <v>782</v>
      </c>
      <c r="E38" s="24">
        <v>36</v>
      </c>
      <c r="F38" s="596"/>
      <c r="G38" s="596"/>
      <c r="H38" s="617" t="s">
        <v>1306</v>
      </c>
      <c r="I38" s="617"/>
      <c r="J38" s="43">
        <f>VLOOKUP($A38&amp;J$83,決統データ!$A$3:$DE$365,$E38+19,FALSE)</f>
        <v>0</v>
      </c>
      <c r="K38" s="275">
        <f t="shared" si="2"/>
        <v>0</v>
      </c>
    </row>
    <row r="39" spans="1:11" ht="18" customHeight="1">
      <c r="A39" s="27" t="str">
        <f t="shared" si="1"/>
        <v>1763201</v>
      </c>
      <c r="B39" s="28" t="s">
        <v>271</v>
      </c>
      <c r="C39" s="29">
        <v>32</v>
      </c>
      <c r="D39" s="28" t="s">
        <v>782</v>
      </c>
      <c r="E39" s="24">
        <v>37</v>
      </c>
      <c r="F39" s="596"/>
      <c r="G39" s="596"/>
      <c r="H39" s="175" t="s">
        <v>1169</v>
      </c>
      <c r="I39" s="175"/>
      <c r="J39" s="43">
        <f>VLOOKUP($A39&amp;J$83,決統データ!$A$3:$DE$365,$E39+19,FALSE)</f>
        <v>2803</v>
      </c>
      <c r="K39" s="275">
        <f t="shared" si="2"/>
        <v>2803</v>
      </c>
    </row>
    <row r="40" spans="1:11" ht="18" customHeight="1">
      <c r="A40" s="27" t="str">
        <f t="shared" si="1"/>
        <v>1763201</v>
      </c>
      <c r="B40" s="28" t="s">
        <v>271</v>
      </c>
      <c r="C40" s="29">
        <v>32</v>
      </c>
      <c r="D40" s="28" t="s">
        <v>782</v>
      </c>
      <c r="E40" s="24">
        <v>38</v>
      </c>
      <c r="F40" s="596"/>
      <c r="G40" s="596"/>
      <c r="H40" s="175" t="s">
        <v>731</v>
      </c>
      <c r="I40" s="175"/>
      <c r="J40" s="43">
        <f>VLOOKUP($A40&amp;J$83,決統データ!$A$3:$DE$365,$E40+19,FALSE)</f>
        <v>1206</v>
      </c>
      <c r="K40" s="275">
        <f t="shared" si="2"/>
        <v>1206</v>
      </c>
    </row>
    <row r="41" spans="1:11" ht="18" customHeight="1">
      <c r="A41" s="27" t="str">
        <f t="shared" si="1"/>
        <v>1763201</v>
      </c>
      <c r="B41" s="28" t="s">
        <v>271</v>
      </c>
      <c r="C41" s="29">
        <v>32</v>
      </c>
      <c r="D41" s="28" t="s">
        <v>782</v>
      </c>
      <c r="E41" s="24">
        <v>39</v>
      </c>
      <c r="F41" s="596"/>
      <c r="G41" s="596"/>
      <c r="H41" s="176" t="s">
        <v>791</v>
      </c>
      <c r="I41" s="192"/>
      <c r="J41" s="43">
        <f>VLOOKUP($A41&amp;J$83,決統データ!$A$3:$DE$365,$E41+19,FALSE)</f>
        <v>6362</v>
      </c>
      <c r="K41" s="275">
        <f t="shared" si="2"/>
        <v>6362</v>
      </c>
    </row>
    <row r="42" spans="1:11" ht="18" customHeight="1">
      <c r="A42" s="27" t="str">
        <f t="shared" si="1"/>
        <v>1763201</v>
      </c>
      <c r="B42" s="28" t="s">
        <v>271</v>
      </c>
      <c r="C42" s="29">
        <v>32</v>
      </c>
      <c r="D42" s="28" t="s">
        <v>782</v>
      </c>
      <c r="E42" s="24">
        <v>40</v>
      </c>
      <c r="F42" s="596"/>
      <c r="G42" s="596"/>
      <c r="H42" s="596" t="s">
        <v>644</v>
      </c>
      <c r="I42" s="175" t="s">
        <v>1314</v>
      </c>
      <c r="J42" s="43">
        <f>VLOOKUP($A42&amp;J$83,決統データ!$A$3:$DE$365,$E42+19,FALSE)</f>
        <v>6362</v>
      </c>
      <c r="K42" s="275">
        <f t="shared" si="2"/>
        <v>6362</v>
      </c>
    </row>
    <row r="43" spans="1:11" ht="18" customHeight="1">
      <c r="A43" s="27" t="str">
        <f t="shared" si="1"/>
        <v>1763201</v>
      </c>
      <c r="B43" s="28" t="s">
        <v>271</v>
      </c>
      <c r="C43" s="29">
        <v>32</v>
      </c>
      <c r="D43" s="28" t="s">
        <v>782</v>
      </c>
      <c r="E43" s="24">
        <v>41</v>
      </c>
      <c r="F43" s="596"/>
      <c r="G43" s="596"/>
      <c r="H43" s="596"/>
      <c r="I43" s="175" t="s">
        <v>1313</v>
      </c>
      <c r="J43" s="43">
        <f>VLOOKUP($A43&amp;J$83,決統データ!$A$3:$DE$365,$E43+19,FALSE)</f>
        <v>0</v>
      </c>
      <c r="K43" s="275">
        <f t="shared" si="2"/>
        <v>0</v>
      </c>
    </row>
    <row r="44" spans="1:11" ht="18" customHeight="1">
      <c r="A44" s="27" t="str">
        <f t="shared" si="1"/>
        <v>1763201</v>
      </c>
      <c r="B44" s="28" t="s">
        <v>271</v>
      </c>
      <c r="C44" s="29">
        <v>32</v>
      </c>
      <c r="D44" s="28" t="s">
        <v>782</v>
      </c>
      <c r="E44" s="24">
        <v>42</v>
      </c>
      <c r="F44" s="596"/>
      <c r="G44" s="596"/>
      <c r="H44" s="596"/>
      <c r="I44" s="175" t="s">
        <v>731</v>
      </c>
      <c r="J44" s="43">
        <f>VLOOKUP($A44&amp;J$83,決統データ!$A$3:$DE$365,$E44+19,FALSE)</f>
        <v>0</v>
      </c>
      <c r="K44" s="275">
        <f t="shared" si="2"/>
        <v>0</v>
      </c>
    </row>
    <row r="45" spans="1:11" ht="18" customHeight="1">
      <c r="A45" s="27" t="str">
        <f t="shared" si="1"/>
        <v>1763201</v>
      </c>
      <c r="B45" s="28" t="s">
        <v>271</v>
      </c>
      <c r="C45" s="29">
        <v>32</v>
      </c>
      <c r="D45" s="28" t="s">
        <v>782</v>
      </c>
      <c r="E45" s="24">
        <v>43</v>
      </c>
      <c r="F45" s="596"/>
      <c r="G45" s="175" t="s">
        <v>503</v>
      </c>
      <c r="H45" s="176"/>
      <c r="I45" s="192"/>
      <c r="J45" s="43">
        <f>VLOOKUP($A45&amp;J$83,決統データ!$A$3:$DE$365,$E45+19,FALSE)</f>
        <v>25023</v>
      </c>
      <c r="K45" s="275">
        <f t="shared" si="2"/>
        <v>25023</v>
      </c>
    </row>
    <row r="46" spans="1:11" ht="18" customHeight="1">
      <c r="A46" s="27" t="str">
        <f t="shared" si="1"/>
        <v>1763201</v>
      </c>
      <c r="B46" s="28" t="s">
        <v>271</v>
      </c>
      <c r="C46" s="29">
        <v>32</v>
      </c>
      <c r="D46" s="28" t="s">
        <v>782</v>
      </c>
      <c r="E46" s="24">
        <v>44</v>
      </c>
      <c r="F46" s="596"/>
      <c r="G46" s="596" t="s">
        <v>644</v>
      </c>
      <c r="H46" s="175" t="s">
        <v>1314</v>
      </c>
      <c r="I46" s="175"/>
      <c r="J46" s="43">
        <f>VLOOKUP($A46&amp;J$83,決統データ!$A$3:$DE$365,$E46+19,FALSE)</f>
        <v>25023</v>
      </c>
      <c r="K46" s="275">
        <f t="shared" si="2"/>
        <v>25023</v>
      </c>
    </row>
    <row r="47" spans="1:11" ht="18" customHeight="1">
      <c r="A47" s="27" t="str">
        <f t="shared" si="1"/>
        <v>1763201</v>
      </c>
      <c r="B47" s="28" t="s">
        <v>271</v>
      </c>
      <c r="C47" s="29">
        <v>32</v>
      </c>
      <c r="D47" s="28" t="s">
        <v>782</v>
      </c>
      <c r="E47" s="24">
        <v>45</v>
      </c>
      <c r="F47" s="596"/>
      <c r="G47" s="596"/>
      <c r="H47" s="175" t="s">
        <v>1313</v>
      </c>
      <c r="I47" s="175"/>
      <c r="J47" s="43">
        <f>VLOOKUP($A47&amp;J$83,決統データ!$A$3:$DE$365,$E47+19,FALSE)</f>
        <v>0</v>
      </c>
      <c r="K47" s="275">
        <f t="shared" si="2"/>
        <v>0</v>
      </c>
    </row>
    <row r="48" spans="1:11" ht="18" customHeight="1">
      <c r="A48" s="27" t="str">
        <f t="shared" si="1"/>
        <v>1763201</v>
      </c>
      <c r="B48" s="28" t="s">
        <v>271</v>
      </c>
      <c r="C48" s="29">
        <v>32</v>
      </c>
      <c r="D48" s="28" t="s">
        <v>782</v>
      </c>
      <c r="E48" s="24">
        <v>46</v>
      </c>
      <c r="F48" s="596"/>
      <c r="G48" s="596"/>
      <c r="H48" s="175" t="s">
        <v>1324</v>
      </c>
      <c r="I48" s="175"/>
      <c r="J48" s="43">
        <f>VLOOKUP($A48&amp;J$83,決統データ!$A$3:$DE$365,$E48+19,FALSE)</f>
        <v>0</v>
      </c>
      <c r="K48" s="275">
        <f t="shared" si="2"/>
        <v>0</v>
      </c>
    </row>
    <row r="49" spans="1:11" ht="18" customHeight="1">
      <c r="A49" s="27" t="str">
        <f t="shared" si="1"/>
        <v>1763201</v>
      </c>
      <c r="B49" s="28" t="s">
        <v>271</v>
      </c>
      <c r="C49" s="29">
        <v>32</v>
      </c>
      <c r="D49" s="28" t="s">
        <v>782</v>
      </c>
      <c r="E49" s="24">
        <v>47</v>
      </c>
      <c r="F49" s="596"/>
      <c r="G49" s="596"/>
      <c r="H49" s="175" t="s">
        <v>1323</v>
      </c>
      <c r="I49" s="175"/>
      <c r="J49" s="43">
        <f>VLOOKUP($A49&amp;J$83,決統データ!$A$3:$DE$365,$E49+19,FALSE)</f>
        <v>0</v>
      </c>
      <c r="K49" s="275">
        <f t="shared" si="2"/>
        <v>0</v>
      </c>
    </row>
    <row r="50" spans="1:11" ht="18" customHeight="1">
      <c r="A50" s="27" t="str">
        <f t="shared" si="1"/>
        <v>1763201</v>
      </c>
      <c r="B50" s="28" t="s">
        <v>271</v>
      </c>
      <c r="C50" s="29">
        <v>32</v>
      </c>
      <c r="D50" s="28" t="s">
        <v>782</v>
      </c>
      <c r="E50" s="24">
        <v>48</v>
      </c>
      <c r="F50" s="596"/>
      <c r="G50" s="596"/>
      <c r="H50" s="175" t="s">
        <v>1322</v>
      </c>
      <c r="I50" s="175"/>
      <c r="J50" s="43">
        <f>VLOOKUP($A50&amp;J$83,決統データ!$A$3:$DE$365,$E50+19,FALSE)</f>
        <v>0</v>
      </c>
      <c r="K50" s="275">
        <f t="shared" si="2"/>
        <v>0</v>
      </c>
    </row>
    <row r="51" spans="1:11" ht="18" customHeight="1">
      <c r="A51" s="27" t="str">
        <f t="shared" si="1"/>
        <v>1763201</v>
      </c>
      <c r="B51" s="28" t="s">
        <v>271</v>
      </c>
      <c r="C51" s="29">
        <v>32</v>
      </c>
      <c r="D51" s="28" t="s">
        <v>782</v>
      </c>
      <c r="E51" s="24">
        <v>49</v>
      </c>
      <c r="F51" s="596"/>
      <c r="G51" s="596"/>
      <c r="H51" s="175" t="s">
        <v>1317</v>
      </c>
      <c r="I51" s="175"/>
      <c r="J51" s="43">
        <f>VLOOKUP($A51&amp;J$83,決統データ!$A$3:$DE$365,$E51+19,FALSE)</f>
        <v>0</v>
      </c>
      <c r="K51" s="275">
        <f t="shared" si="2"/>
        <v>0</v>
      </c>
    </row>
    <row r="52" spans="1:11" ht="18" customHeight="1">
      <c r="A52" s="27" t="str">
        <f t="shared" si="1"/>
        <v>1763201</v>
      </c>
      <c r="B52" s="28" t="s">
        <v>271</v>
      </c>
      <c r="C52" s="29">
        <v>32</v>
      </c>
      <c r="D52" s="28" t="s">
        <v>782</v>
      </c>
      <c r="E52" s="24">
        <v>50</v>
      </c>
      <c r="F52" s="596"/>
      <c r="G52" s="596"/>
      <c r="H52" s="175" t="s">
        <v>731</v>
      </c>
      <c r="I52" s="175"/>
      <c r="J52" s="43">
        <f>VLOOKUP($A52&amp;J$83,決統データ!$A$3:$DE$365,$E52+19,FALSE)</f>
        <v>0</v>
      </c>
      <c r="K52" s="275">
        <f t="shared" si="2"/>
        <v>0</v>
      </c>
    </row>
    <row r="53" spans="1:11" ht="18" customHeight="1">
      <c r="A53" s="27" t="str">
        <f t="shared" si="1"/>
        <v>1763201</v>
      </c>
      <c r="B53" s="28" t="s">
        <v>271</v>
      </c>
      <c r="C53" s="29">
        <v>32</v>
      </c>
      <c r="D53" s="28" t="s">
        <v>782</v>
      </c>
      <c r="E53" s="24">
        <v>51</v>
      </c>
      <c r="F53" s="596" t="s">
        <v>1321</v>
      </c>
      <c r="G53" s="175" t="s">
        <v>370</v>
      </c>
      <c r="H53" s="175"/>
      <c r="I53" s="175"/>
      <c r="J53" s="43">
        <f>VLOOKUP($A53&amp;J$83,決統データ!$A$3:$DE$365,$E53+19,FALSE)</f>
        <v>6728</v>
      </c>
      <c r="K53" s="275">
        <f t="shared" si="2"/>
        <v>6728</v>
      </c>
    </row>
    <row r="54" spans="1:11" ht="18" customHeight="1">
      <c r="A54" s="27" t="str">
        <f t="shared" si="1"/>
        <v>1763201</v>
      </c>
      <c r="B54" s="28" t="s">
        <v>271</v>
      </c>
      <c r="C54" s="29">
        <v>32</v>
      </c>
      <c r="D54" s="28" t="s">
        <v>782</v>
      </c>
      <c r="E54" s="24">
        <v>52</v>
      </c>
      <c r="F54" s="596"/>
      <c r="G54" s="596" t="s">
        <v>644</v>
      </c>
      <c r="H54" s="175" t="s">
        <v>1314</v>
      </c>
      <c r="I54" s="175"/>
      <c r="J54" s="43">
        <f>VLOOKUP($A54&amp;J$83,決統データ!$A$3:$DE$365,$E54+19,FALSE)</f>
        <v>6589</v>
      </c>
      <c r="K54" s="275">
        <f t="shared" si="2"/>
        <v>6589</v>
      </c>
    </row>
    <row r="55" spans="1:11" ht="18" customHeight="1">
      <c r="A55" s="27" t="str">
        <f t="shared" si="1"/>
        <v>1763201</v>
      </c>
      <c r="B55" s="28" t="s">
        <v>271</v>
      </c>
      <c r="C55" s="29">
        <v>32</v>
      </c>
      <c r="D55" s="28" t="s">
        <v>782</v>
      </c>
      <c r="E55" s="24">
        <v>53</v>
      </c>
      <c r="F55" s="596"/>
      <c r="G55" s="596"/>
      <c r="H55" s="175" t="s">
        <v>1313</v>
      </c>
      <c r="I55" s="175"/>
      <c r="J55" s="43">
        <f>VLOOKUP($A55&amp;J$83,決統データ!$A$3:$DE$365,$E55+19,FALSE)</f>
        <v>101</v>
      </c>
      <c r="K55" s="275">
        <f t="shared" si="2"/>
        <v>101</v>
      </c>
    </row>
    <row r="56" spans="1:11" ht="18" customHeight="1">
      <c r="A56" s="27" t="str">
        <f t="shared" si="1"/>
        <v>1763201</v>
      </c>
      <c r="B56" s="28" t="s">
        <v>271</v>
      </c>
      <c r="C56" s="29">
        <v>32</v>
      </c>
      <c r="D56" s="28" t="s">
        <v>782</v>
      </c>
      <c r="E56" s="24">
        <v>54</v>
      </c>
      <c r="F56" s="596"/>
      <c r="G56" s="596"/>
      <c r="H56" s="175" t="s">
        <v>1317</v>
      </c>
      <c r="I56" s="175"/>
      <c r="J56" s="43">
        <f>VLOOKUP($A56&amp;J$83,決統データ!$A$3:$DE$365,$E56+19,FALSE)</f>
        <v>0</v>
      </c>
      <c r="K56" s="275">
        <f t="shared" si="2"/>
        <v>0</v>
      </c>
    </row>
    <row r="57" spans="1:11" ht="18" customHeight="1">
      <c r="A57" s="27" t="str">
        <f t="shared" si="1"/>
        <v>1763201</v>
      </c>
      <c r="B57" s="28" t="s">
        <v>271</v>
      </c>
      <c r="C57" s="29">
        <v>32</v>
      </c>
      <c r="D57" s="28" t="s">
        <v>782</v>
      </c>
      <c r="E57" s="24">
        <v>55</v>
      </c>
      <c r="F57" s="596"/>
      <c r="G57" s="596"/>
      <c r="H57" s="175" t="s">
        <v>1316</v>
      </c>
      <c r="I57" s="175"/>
      <c r="J57" s="43">
        <f>VLOOKUP($A57&amp;J$83,決統データ!$A$3:$DE$365,$E57+19,FALSE)</f>
        <v>0</v>
      </c>
      <c r="K57" s="275">
        <f t="shared" si="2"/>
        <v>0</v>
      </c>
    </row>
    <row r="58" spans="1:11" ht="18" customHeight="1">
      <c r="A58" s="27" t="str">
        <f t="shared" si="1"/>
        <v>1763201</v>
      </c>
      <c r="B58" s="28" t="s">
        <v>271</v>
      </c>
      <c r="C58" s="29">
        <v>32</v>
      </c>
      <c r="D58" s="28" t="s">
        <v>782</v>
      </c>
      <c r="E58" s="24">
        <v>56</v>
      </c>
      <c r="F58" s="596"/>
      <c r="G58" s="596"/>
      <c r="H58" s="175" t="s">
        <v>1312</v>
      </c>
      <c r="I58" s="175"/>
      <c r="J58" s="43">
        <f>VLOOKUP($A58&amp;J$83,決統データ!$A$3:$DE$365,$E58+19,FALSE)</f>
        <v>0</v>
      </c>
      <c r="K58" s="275">
        <f t="shared" si="2"/>
        <v>0</v>
      </c>
    </row>
    <row r="59" spans="1:11" ht="18" customHeight="1">
      <c r="A59" s="27" t="str">
        <f t="shared" si="1"/>
        <v>1763201</v>
      </c>
      <c r="B59" s="28" t="s">
        <v>271</v>
      </c>
      <c r="C59" s="29">
        <v>32</v>
      </c>
      <c r="D59" s="28" t="s">
        <v>782</v>
      </c>
      <c r="E59" s="24">
        <v>57</v>
      </c>
      <c r="F59" s="596"/>
      <c r="G59" s="596"/>
      <c r="H59" s="175" t="s">
        <v>731</v>
      </c>
      <c r="I59" s="175"/>
      <c r="J59" s="43">
        <f>VLOOKUP($A59&amp;J$83,決統データ!$A$3:$DE$365,$E59+19,FALSE)</f>
        <v>38</v>
      </c>
      <c r="K59" s="275">
        <f t="shared" si="2"/>
        <v>38</v>
      </c>
    </row>
    <row r="60" spans="1:11" ht="18" customHeight="1">
      <c r="A60" s="27" t="str">
        <f t="shared" si="1"/>
        <v>1763201</v>
      </c>
      <c r="B60" s="28" t="s">
        <v>271</v>
      </c>
      <c r="C60" s="29">
        <v>32</v>
      </c>
      <c r="D60" s="28" t="s">
        <v>782</v>
      </c>
      <c r="E60" s="24">
        <v>58</v>
      </c>
      <c r="F60" s="596"/>
      <c r="G60" s="175" t="s">
        <v>1319</v>
      </c>
      <c r="H60" s="175"/>
      <c r="I60" s="175"/>
      <c r="J60" s="43">
        <f>VLOOKUP($A60&amp;J$83,決統データ!$A$3:$DE$365,$E60+19,FALSE)</f>
        <v>71265</v>
      </c>
      <c r="K60" s="275">
        <f t="shared" si="2"/>
        <v>71265</v>
      </c>
    </row>
    <row r="61" spans="1:11" ht="18" customHeight="1">
      <c r="A61" s="27" t="str">
        <f t="shared" ref="A61:A69" si="3">+B61&amp;C61&amp;D61</f>
        <v>1763201</v>
      </c>
      <c r="B61" s="28" t="s">
        <v>271</v>
      </c>
      <c r="C61" s="29">
        <v>32</v>
      </c>
      <c r="D61" s="28" t="s">
        <v>782</v>
      </c>
      <c r="E61" s="24">
        <v>59</v>
      </c>
      <c r="F61" s="596"/>
      <c r="G61" s="621" t="s">
        <v>644</v>
      </c>
      <c r="H61" s="175" t="s">
        <v>1314</v>
      </c>
      <c r="I61" s="175"/>
      <c r="J61" s="43">
        <f>VLOOKUP($A61&amp;J$83,決統データ!$A$3:$DE$365,$E61+19,FALSE)</f>
        <v>69459</v>
      </c>
      <c r="K61" s="275">
        <f t="shared" si="2"/>
        <v>69459</v>
      </c>
    </row>
    <row r="62" spans="1:11" ht="18" customHeight="1">
      <c r="A62" s="27" t="str">
        <f t="shared" si="3"/>
        <v>1763201</v>
      </c>
      <c r="B62" s="28" t="s">
        <v>271</v>
      </c>
      <c r="C62" s="29">
        <v>32</v>
      </c>
      <c r="D62" s="28" t="s">
        <v>782</v>
      </c>
      <c r="E62" s="24">
        <v>60</v>
      </c>
      <c r="F62" s="596"/>
      <c r="G62" s="622"/>
      <c r="H62" s="175" t="s">
        <v>1313</v>
      </c>
      <c r="I62" s="175"/>
      <c r="J62" s="43">
        <f>VLOOKUP($A62&amp;J$83,決統データ!$A$3:$DE$365,$E62+19,FALSE)</f>
        <v>1329</v>
      </c>
      <c r="K62" s="275">
        <f t="shared" si="2"/>
        <v>1329</v>
      </c>
    </row>
    <row r="63" spans="1:11" ht="18" customHeight="1">
      <c r="A63" s="27" t="str">
        <f t="shared" si="3"/>
        <v>1763202</v>
      </c>
      <c r="B63" s="28" t="s">
        <v>271</v>
      </c>
      <c r="C63" s="29">
        <v>32</v>
      </c>
      <c r="D63" s="28" t="s">
        <v>788</v>
      </c>
      <c r="E63" s="24">
        <v>1</v>
      </c>
      <c r="F63" s="596"/>
      <c r="G63" s="622"/>
      <c r="H63" s="175" t="s">
        <v>1317</v>
      </c>
      <c r="I63" s="175"/>
      <c r="J63" s="43">
        <f>VLOOKUP($A63&amp;J$83,決統データ!$A$3:$DE$365,$E63+19,FALSE)</f>
        <v>0</v>
      </c>
      <c r="K63" s="275">
        <f t="shared" si="2"/>
        <v>0</v>
      </c>
    </row>
    <row r="64" spans="1:11" ht="18" customHeight="1">
      <c r="A64" s="27" t="str">
        <f t="shared" si="3"/>
        <v>1763202</v>
      </c>
      <c r="B64" s="28" t="s">
        <v>271</v>
      </c>
      <c r="C64" s="29">
        <v>32</v>
      </c>
      <c r="D64" s="28" t="s">
        <v>788</v>
      </c>
      <c r="E64" s="24">
        <v>2</v>
      </c>
      <c r="F64" s="596"/>
      <c r="G64" s="622"/>
      <c r="H64" s="175" t="s">
        <v>1316</v>
      </c>
      <c r="I64" s="175"/>
      <c r="J64" s="43">
        <f>VLOOKUP($A64&amp;J$83,決統データ!$A$3:$DE$365,$E64+19,FALSE)</f>
        <v>0</v>
      </c>
      <c r="K64" s="275">
        <f t="shared" si="2"/>
        <v>0</v>
      </c>
    </row>
    <row r="65" spans="1:11" ht="18" customHeight="1">
      <c r="A65" s="27" t="str">
        <f t="shared" si="3"/>
        <v>1763202</v>
      </c>
      <c r="B65" s="28" t="s">
        <v>271</v>
      </c>
      <c r="C65" s="29">
        <v>32</v>
      </c>
      <c r="D65" s="28" t="s">
        <v>788</v>
      </c>
      <c r="E65" s="24">
        <v>3</v>
      </c>
      <c r="F65" s="596"/>
      <c r="G65" s="622"/>
      <c r="H65" s="175" t="s">
        <v>1312</v>
      </c>
      <c r="I65" s="175"/>
      <c r="J65" s="43">
        <f>VLOOKUP($A65&amp;J$83,決統データ!$A$3:$DE$365,$E65+19,FALSE)</f>
        <v>0</v>
      </c>
      <c r="K65" s="275">
        <f t="shared" si="2"/>
        <v>0</v>
      </c>
    </row>
    <row r="66" spans="1:11" ht="18" customHeight="1">
      <c r="A66" s="27" t="str">
        <f t="shared" si="3"/>
        <v>1763202</v>
      </c>
      <c r="B66" s="28" t="s">
        <v>271</v>
      </c>
      <c r="C66" s="29">
        <v>32</v>
      </c>
      <c r="D66" s="28" t="s">
        <v>566</v>
      </c>
      <c r="E66" s="24">
        <v>4</v>
      </c>
      <c r="F66" s="596"/>
      <c r="G66" s="622"/>
      <c r="H66" s="176" t="s">
        <v>731</v>
      </c>
      <c r="I66" s="192"/>
      <c r="J66" s="43">
        <f>VLOOKUP($A66&amp;J$83,決統データ!$A$3:$DE$365,$E66+19,FALSE)</f>
        <v>477</v>
      </c>
      <c r="K66" s="275">
        <f t="shared" si="2"/>
        <v>477</v>
      </c>
    </row>
    <row r="67" spans="1:11" ht="18" customHeight="1">
      <c r="A67" s="27" t="str">
        <f t="shared" si="3"/>
        <v>1763202</v>
      </c>
      <c r="B67" s="28" t="s">
        <v>271</v>
      </c>
      <c r="C67" s="29">
        <v>32</v>
      </c>
      <c r="D67" s="28" t="s">
        <v>566</v>
      </c>
      <c r="E67" s="24">
        <v>6</v>
      </c>
      <c r="F67" s="596"/>
      <c r="G67" s="175" t="s">
        <v>381</v>
      </c>
      <c r="H67" s="176"/>
      <c r="I67" s="192"/>
      <c r="J67" s="43">
        <f>VLOOKUP($A67&amp;J$83,決統データ!$A$3:$DE$365,$E67+19,FALSE)</f>
        <v>0</v>
      </c>
      <c r="K67" s="275">
        <f t="shared" ref="K67:K78" si="4">SUM(J67:J67)</f>
        <v>0</v>
      </c>
    </row>
    <row r="68" spans="1:11" ht="18" customHeight="1">
      <c r="A68" s="27" t="str">
        <f t="shared" si="3"/>
        <v>1763202</v>
      </c>
      <c r="B68" s="28" t="s">
        <v>271</v>
      </c>
      <c r="C68" s="29">
        <v>32</v>
      </c>
      <c r="D68" s="28" t="s">
        <v>566</v>
      </c>
      <c r="E68" s="24">
        <v>7</v>
      </c>
      <c r="F68" s="596"/>
      <c r="G68" s="175" t="s">
        <v>1318</v>
      </c>
      <c r="H68" s="176"/>
      <c r="I68" s="192"/>
      <c r="J68" s="43">
        <f>VLOOKUP($A68&amp;J$83,決統データ!$A$3:$DE$365,$E68+19,FALSE)</f>
        <v>77993</v>
      </c>
      <c r="K68" s="275">
        <f t="shared" si="4"/>
        <v>77993</v>
      </c>
    </row>
    <row r="69" spans="1:11" ht="18" customHeight="1">
      <c r="A69" s="27" t="str">
        <f t="shared" si="3"/>
        <v>1763202</v>
      </c>
      <c r="B69" s="28" t="s">
        <v>271</v>
      </c>
      <c r="C69" s="29">
        <v>32</v>
      </c>
      <c r="D69" s="28" t="s">
        <v>566</v>
      </c>
      <c r="E69" s="24">
        <v>8</v>
      </c>
      <c r="F69" s="596"/>
      <c r="G69" s="596" t="s">
        <v>644</v>
      </c>
      <c r="H69" s="176" t="s">
        <v>1314</v>
      </c>
      <c r="I69" s="192"/>
      <c r="J69" s="43">
        <f>VLOOKUP($A69&amp;J$83,決統データ!$A$3:$DE$365,$E69+19,FALSE)</f>
        <v>76048</v>
      </c>
      <c r="K69" s="275">
        <f t="shared" si="4"/>
        <v>76048</v>
      </c>
    </row>
    <row r="70" spans="1:11" ht="18" customHeight="1">
      <c r="A70" s="27" t="str">
        <f t="shared" si="1"/>
        <v>1763202</v>
      </c>
      <c r="B70" s="28" t="s">
        <v>271</v>
      </c>
      <c r="C70" s="29">
        <v>32</v>
      </c>
      <c r="D70" s="28" t="s">
        <v>566</v>
      </c>
      <c r="E70" s="24">
        <v>9</v>
      </c>
      <c r="F70" s="596"/>
      <c r="G70" s="596"/>
      <c r="H70" s="176" t="s">
        <v>1313</v>
      </c>
      <c r="I70" s="192"/>
      <c r="J70" s="43">
        <f>VLOOKUP($A70&amp;J$83,決統データ!$A$3:$DE$365,$E70+19,FALSE)</f>
        <v>1430</v>
      </c>
      <c r="K70" s="275">
        <f t="shared" si="4"/>
        <v>1430</v>
      </c>
    </row>
    <row r="71" spans="1:11" ht="18" customHeight="1">
      <c r="A71" s="27" t="str">
        <f t="shared" si="1"/>
        <v>1763202</v>
      </c>
      <c r="B71" s="28" t="s">
        <v>271</v>
      </c>
      <c r="C71" s="29">
        <v>32</v>
      </c>
      <c r="D71" s="28" t="s">
        <v>566</v>
      </c>
      <c r="E71" s="24">
        <v>10</v>
      </c>
      <c r="F71" s="596"/>
      <c r="G71" s="596"/>
      <c r="H71" s="176" t="s">
        <v>1317</v>
      </c>
      <c r="I71" s="192"/>
      <c r="J71" s="43">
        <f>VLOOKUP($A71&amp;J$83,決統データ!$A$3:$DE$365,$E71+19,FALSE)</f>
        <v>0</v>
      </c>
      <c r="K71" s="275">
        <f t="shared" si="4"/>
        <v>0</v>
      </c>
    </row>
    <row r="72" spans="1:11" ht="18" customHeight="1">
      <c r="A72" s="27" t="str">
        <f t="shared" si="1"/>
        <v>1763202</v>
      </c>
      <c r="B72" s="28" t="s">
        <v>271</v>
      </c>
      <c r="C72" s="29">
        <v>32</v>
      </c>
      <c r="D72" s="28" t="s">
        <v>566</v>
      </c>
      <c r="E72" s="24">
        <v>11</v>
      </c>
      <c r="F72" s="596"/>
      <c r="G72" s="596"/>
      <c r="H72" s="176" t="s">
        <v>1316</v>
      </c>
      <c r="I72" s="192"/>
      <c r="J72" s="43">
        <f>VLOOKUP($A72&amp;J$83,決統データ!$A$3:$DE$365,$E72+19,FALSE)</f>
        <v>0</v>
      </c>
      <c r="K72" s="275">
        <f t="shared" si="4"/>
        <v>0</v>
      </c>
    </row>
    <row r="73" spans="1:11" ht="18" customHeight="1">
      <c r="A73" s="27" t="str">
        <f t="shared" si="1"/>
        <v>1763202</v>
      </c>
      <c r="B73" s="28" t="s">
        <v>271</v>
      </c>
      <c r="C73" s="29">
        <v>32</v>
      </c>
      <c r="D73" s="28" t="s">
        <v>788</v>
      </c>
      <c r="E73" s="24">
        <v>12</v>
      </c>
      <c r="F73" s="596"/>
      <c r="G73" s="596"/>
      <c r="H73" s="175" t="s">
        <v>1312</v>
      </c>
      <c r="I73" s="175"/>
      <c r="J73" s="43">
        <f>VLOOKUP($A73&amp;J$83,決統データ!$A$3:$DE$365,$E73+19,FALSE)</f>
        <v>0</v>
      </c>
      <c r="K73" s="275">
        <f t="shared" si="4"/>
        <v>0</v>
      </c>
    </row>
    <row r="74" spans="1:11" ht="18" customHeight="1">
      <c r="A74" s="27" t="str">
        <f t="shared" si="1"/>
        <v>1763202</v>
      </c>
      <c r="B74" s="28" t="s">
        <v>271</v>
      </c>
      <c r="C74" s="29">
        <v>32</v>
      </c>
      <c r="D74" s="28" t="s">
        <v>566</v>
      </c>
      <c r="E74" s="24">
        <v>13</v>
      </c>
      <c r="F74" s="596"/>
      <c r="G74" s="596"/>
      <c r="H74" s="176" t="s">
        <v>731</v>
      </c>
      <c r="I74" s="192"/>
      <c r="J74" s="43">
        <f>VLOOKUP($A74&amp;J$83,決統データ!$A$3:$DE$365,$E74+19,FALSE)</f>
        <v>515</v>
      </c>
      <c r="K74" s="275">
        <f t="shared" si="4"/>
        <v>515</v>
      </c>
    </row>
    <row r="75" spans="1:11" ht="18" customHeight="1">
      <c r="A75" s="27" t="str">
        <f t="shared" si="1"/>
        <v>1763202</v>
      </c>
      <c r="B75" s="28" t="s">
        <v>271</v>
      </c>
      <c r="C75" s="29">
        <v>32</v>
      </c>
      <c r="D75" s="28" t="s">
        <v>566</v>
      </c>
      <c r="E75" s="24">
        <v>15</v>
      </c>
      <c r="F75" s="175" t="s">
        <v>1315</v>
      </c>
      <c r="G75" s="175"/>
      <c r="H75" s="176"/>
      <c r="I75" s="192"/>
      <c r="J75" s="43">
        <f>VLOOKUP($A75&amp;J$83,決統データ!$A$3:$DE$365,$E75+19,FALSE)</f>
        <v>103016</v>
      </c>
      <c r="K75" s="275">
        <f t="shared" si="4"/>
        <v>103016</v>
      </c>
    </row>
    <row r="76" spans="1:11" ht="18" customHeight="1">
      <c r="A76" s="27" t="str">
        <f t="shared" si="1"/>
        <v>1763202</v>
      </c>
      <c r="B76" s="28" t="s">
        <v>271</v>
      </c>
      <c r="C76" s="29">
        <v>32</v>
      </c>
      <c r="D76" s="28" t="s">
        <v>566</v>
      </c>
      <c r="E76" s="24">
        <v>16</v>
      </c>
      <c r="F76" s="621" t="s">
        <v>644</v>
      </c>
      <c r="G76" s="192" t="s">
        <v>1314</v>
      </c>
      <c r="H76" s="176"/>
      <c r="I76" s="192"/>
      <c r="J76" s="43">
        <f>VLOOKUP($A76&amp;J$83,決統データ!$A$3:$DE$365,$E76+19,FALSE)</f>
        <v>101071</v>
      </c>
      <c r="K76" s="275">
        <f t="shared" si="4"/>
        <v>101071</v>
      </c>
    </row>
    <row r="77" spans="1:11" ht="18" customHeight="1">
      <c r="A77" s="27" t="str">
        <f>+B77&amp;C77&amp;D77</f>
        <v>1763202</v>
      </c>
      <c r="B77" s="28" t="s">
        <v>271</v>
      </c>
      <c r="C77" s="29">
        <v>32</v>
      </c>
      <c r="D77" s="28" t="s">
        <v>566</v>
      </c>
      <c r="E77" s="24">
        <v>17</v>
      </c>
      <c r="F77" s="622"/>
      <c r="G77" s="192" t="s">
        <v>1313</v>
      </c>
      <c r="H77" s="176"/>
      <c r="I77" s="192"/>
      <c r="J77" s="43">
        <f>VLOOKUP($A77&amp;J$83,決統データ!$A$3:$DE$365,$E77+19,FALSE)</f>
        <v>1430</v>
      </c>
      <c r="K77" s="275">
        <f t="shared" si="4"/>
        <v>1430</v>
      </c>
    </row>
    <row r="78" spans="1:11" ht="18" customHeight="1">
      <c r="A78" s="27" t="str">
        <f>+B78&amp;C78&amp;D78</f>
        <v>1763202</v>
      </c>
      <c r="B78" s="28" t="s">
        <v>271</v>
      </c>
      <c r="C78" s="29">
        <v>32</v>
      </c>
      <c r="D78" s="28" t="s">
        <v>566</v>
      </c>
      <c r="E78" s="24">
        <v>18</v>
      </c>
      <c r="F78" s="623"/>
      <c r="G78" s="192" t="s">
        <v>731</v>
      </c>
      <c r="H78" s="176"/>
      <c r="I78" s="192"/>
      <c r="J78" s="43">
        <f>VLOOKUP($A78&amp;J$83,決統データ!$A$3:$DE$365,$E78+19,FALSE)</f>
        <v>515</v>
      </c>
      <c r="K78" s="275">
        <f t="shared" si="4"/>
        <v>515</v>
      </c>
    </row>
    <row r="79" spans="1:11">
      <c r="F79" s="152"/>
      <c r="G79" s="152"/>
      <c r="H79" s="152"/>
      <c r="I79" s="152"/>
    </row>
    <row r="80" spans="1:11">
      <c r="F80" s="152"/>
      <c r="G80" s="152"/>
      <c r="H80" s="152"/>
      <c r="I80" s="152"/>
    </row>
    <row r="81" spans="6:10">
      <c r="F81" s="152"/>
      <c r="G81" s="152"/>
      <c r="H81" s="152"/>
      <c r="I81" s="152"/>
    </row>
    <row r="82" spans="6:10">
      <c r="F82" s="152"/>
      <c r="G82" s="152"/>
      <c r="H82" s="152"/>
      <c r="I82" s="152"/>
    </row>
    <row r="83" spans="6:10">
      <c r="J83" s="263" t="str">
        <f>+J84&amp;"000"</f>
        <v>264636000</v>
      </c>
    </row>
    <row r="84" spans="6:10">
      <c r="J84" s="263" t="s">
        <v>593</v>
      </c>
    </row>
    <row r="85" spans="6:10">
      <c r="J85" s="263" t="s">
        <v>478</v>
      </c>
    </row>
  </sheetData>
  <customSheetViews>
    <customSheetView guid="{247A5D4D-80F1-4466-92F7-7A3BC78E450F}" showPageBreaks="1" fitToPage="1" printArea="1" topLeftCell="A16">
      <selection activeCell="C43" sqref="C43"/>
      <pageMargins left="0.78740157480314965" right="1.5748031496062993" top="0.78740157480314965" bottom="0.78740157480314965" header="0.51181102362204722" footer="0.51181102362204722"/>
      <pageSetup paperSize="9" scale="54" fitToWidth="0" orientation="portrait" blackAndWhite="1" horizontalDpi="300" verticalDpi="300"/>
      <headerFooter alignWithMargins="0"/>
    </customSheetView>
  </customSheetViews>
  <mergeCells count="17">
    <mergeCell ref="G69:G74"/>
    <mergeCell ref="H38:I38"/>
    <mergeCell ref="G37:G44"/>
    <mergeCell ref="G46:G52"/>
    <mergeCell ref="F76:F78"/>
    <mergeCell ref="F53:F74"/>
    <mergeCell ref="G54:G59"/>
    <mergeCell ref="G61:G66"/>
    <mergeCell ref="F2:I2"/>
    <mergeCell ref="F3:F52"/>
    <mergeCell ref="G3:G12"/>
    <mergeCell ref="H10:H12"/>
    <mergeCell ref="G13:G24"/>
    <mergeCell ref="H22:H24"/>
    <mergeCell ref="G25:G36"/>
    <mergeCell ref="H34:H36"/>
    <mergeCell ref="H42:H44"/>
  </mergeCells>
  <phoneticPr fontId="3"/>
  <pageMargins left="0.78740157480314965" right="1.5748031496062993" top="0.78740157480314965" bottom="0.78740157480314965" header="0.51181102362204722" footer="0.51181102362204722"/>
  <pageSetup paperSize="9" scale="55" fitToWidth="0" orientation="portrait" blackAndWhite="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000"/>
  </sheetPr>
  <dimension ref="A1:M80"/>
  <sheetViews>
    <sheetView view="pageBreakPreview" topLeftCell="B1" zoomScaleNormal="100" zoomScaleSheetLayoutView="100" workbookViewId="0">
      <pane ySplit="2" topLeftCell="A66" activePane="bottomLeft" state="frozen"/>
      <selection pane="bottomLeft"/>
    </sheetView>
  </sheetViews>
  <sheetFormatPr defaultColWidth="9" defaultRowHeight="14.4"/>
  <cols>
    <col min="1" max="1" width="9.69921875" style="9" customWidth="1"/>
    <col min="2" max="2" width="4.296875" style="9" customWidth="1"/>
    <col min="3" max="4" width="3.296875" style="9" customWidth="1"/>
    <col min="5" max="5" width="6.296875" style="38" customWidth="1"/>
    <col min="6" max="6" width="5.19921875" style="9" customWidth="1"/>
    <col min="7" max="8" width="4.296875" style="9" customWidth="1"/>
    <col min="9" max="9" width="5.69921875" style="9" customWidth="1"/>
    <col min="10" max="10" width="15.796875" style="9" customWidth="1"/>
    <col min="11" max="11" width="9.69921875" style="9" customWidth="1"/>
    <col min="12" max="13" width="14.59765625" style="9" customWidth="1"/>
    <col min="14" max="16384" width="9" style="9"/>
  </cols>
  <sheetData>
    <row r="1" spans="1:13">
      <c r="F1" s="9" t="s">
        <v>79</v>
      </c>
    </row>
    <row r="2" spans="1:13" ht="34.5" customHeight="1">
      <c r="A2" s="26"/>
      <c r="B2" s="67" t="s">
        <v>778</v>
      </c>
      <c r="C2" s="26" t="s">
        <v>779</v>
      </c>
      <c r="D2" s="26" t="s">
        <v>780</v>
      </c>
      <c r="E2" s="30" t="s">
        <v>781</v>
      </c>
      <c r="F2" s="516"/>
      <c r="G2" s="643"/>
      <c r="H2" s="643"/>
      <c r="I2" s="643"/>
      <c r="J2" s="643"/>
      <c r="K2" s="644"/>
      <c r="L2" s="165" t="s">
        <v>478</v>
      </c>
      <c r="M2" s="11" t="s">
        <v>605</v>
      </c>
    </row>
    <row r="3" spans="1:13" s="1" customFormat="1" ht="16.05" customHeight="1">
      <c r="A3" s="27" t="str">
        <f t="shared" ref="A3:A8" si="0">+B3&amp;C3&amp;D3</f>
        <v>1763301</v>
      </c>
      <c r="B3" s="28" t="s">
        <v>271</v>
      </c>
      <c r="C3" s="29">
        <v>33</v>
      </c>
      <c r="D3" s="28" t="s">
        <v>782</v>
      </c>
      <c r="E3" s="24">
        <v>1</v>
      </c>
      <c r="F3" s="631" t="s">
        <v>78</v>
      </c>
      <c r="G3" s="693" t="s">
        <v>77</v>
      </c>
      <c r="H3" s="879" t="s">
        <v>76</v>
      </c>
      <c r="I3" s="656" t="s">
        <v>75</v>
      </c>
      <c r="J3" s="656"/>
      <c r="K3" s="656"/>
      <c r="L3" s="270"/>
      <c r="M3" s="273">
        <f>(COUNTIF(L3:L3,"○"))</f>
        <v>0</v>
      </c>
    </row>
    <row r="4" spans="1:13" s="1" customFormat="1" ht="16.05" customHeight="1">
      <c r="A4" s="27" t="str">
        <f t="shared" si="0"/>
        <v>1763301</v>
      </c>
      <c r="B4" s="28" t="s">
        <v>271</v>
      </c>
      <c r="C4" s="29">
        <v>33</v>
      </c>
      <c r="D4" s="28" t="s">
        <v>782</v>
      </c>
      <c r="E4" s="24">
        <v>1</v>
      </c>
      <c r="F4" s="631"/>
      <c r="G4" s="693"/>
      <c r="H4" s="879"/>
      <c r="I4" s="487" t="s">
        <v>191</v>
      </c>
      <c r="J4" s="487"/>
      <c r="K4" s="487"/>
      <c r="L4" s="268"/>
      <c r="M4" s="273">
        <f>(COUNTIF(L4:L4,"○"))</f>
        <v>0</v>
      </c>
    </row>
    <row r="5" spans="1:13" s="1" customFormat="1" ht="16.05" customHeight="1">
      <c r="A5" s="27" t="str">
        <f t="shared" si="0"/>
        <v>1763301</v>
      </c>
      <c r="B5" s="28" t="s">
        <v>271</v>
      </c>
      <c r="C5" s="29">
        <v>33</v>
      </c>
      <c r="D5" s="28" t="s">
        <v>782</v>
      </c>
      <c r="E5" s="24">
        <v>1</v>
      </c>
      <c r="F5" s="631"/>
      <c r="G5" s="693"/>
      <c r="H5" s="879"/>
      <c r="I5" s="487" t="s">
        <v>190</v>
      </c>
      <c r="J5" s="487"/>
      <c r="K5" s="487"/>
      <c r="L5" s="270"/>
      <c r="M5" s="273">
        <f>(COUNTIF(L5:L5,"○"))</f>
        <v>0</v>
      </c>
    </row>
    <row r="6" spans="1:13" s="1" customFormat="1" ht="16.05" customHeight="1">
      <c r="A6" s="27" t="str">
        <f t="shared" si="0"/>
        <v>1763301</v>
      </c>
      <c r="B6" s="28" t="s">
        <v>271</v>
      </c>
      <c r="C6" s="29">
        <v>33</v>
      </c>
      <c r="D6" s="28" t="s">
        <v>782</v>
      </c>
      <c r="E6" s="24">
        <v>1</v>
      </c>
      <c r="F6" s="631"/>
      <c r="G6" s="693"/>
      <c r="H6" s="879"/>
      <c r="I6" s="487" t="s">
        <v>72</v>
      </c>
      <c r="J6" s="487"/>
      <c r="K6" s="487"/>
      <c r="L6" s="380" t="s">
        <v>1532</v>
      </c>
      <c r="M6" s="273">
        <f>(COUNTIF(L6:L6,"○"))</f>
        <v>1</v>
      </c>
    </row>
    <row r="7" spans="1:13" s="1" customFormat="1" ht="16.05" customHeight="1">
      <c r="A7" s="27" t="str">
        <f t="shared" si="0"/>
        <v>1763301</v>
      </c>
      <c r="B7" s="28" t="s">
        <v>271</v>
      </c>
      <c r="C7" s="29">
        <v>33</v>
      </c>
      <c r="D7" s="28" t="s">
        <v>782</v>
      </c>
      <c r="E7" s="24">
        <v>1</v>
      </c>
      <c r="F7" s="631"/>
      <c r="G7" s="693"/>
      <c r="H7" s="880"/>
      <c r="I7" s="487" t="s">
        <v>71</v>
      </c>
      <c r="J7" s="487"/>
      <c r="K7" s="487"/>
      <c r="L7" s="268"/>
      <c r="M7" s="273">
        <f>(COUNTIF(L7:L7,"○"))</f>
        <v>0</v>
      </c>
    </row>
    <row r="8" spans="1:13" s="1" customFormat="1" ht="16.05" customHeight="1">
      <c r="A8" s="27" t="str">
        <f t="shared" si="0"/>
        <v>1763301</v>
      </c>
      <c r="B8" s="28" t="s">
        <v>271</v>
      </c>
      <c r="C8" s="29">
        <v>33</v>
      </c>
      <c r="D8" s="28" t="s">
        <v>782</v>
      </c>
      <c r="E8" s="24">
        <v>2</v>
      </c>
      <c r="F8" s="631"/>
      <c r="G8" s="694"/>
      <c r="H8" s="487" t="s">
        <v>70</v>
      </c>
      <c r="I8" s="487"/>
      <c r="J8" s="487"/>
      <c r="K8" s="487"/>
      <c r="L8" s="194">
        <f>VLOOKUP($A8&amp;L$78,決統データ!$A$3:$DE$365,$E8+19,FALSE)/10</f>
        <v>0</v>
      </c>
      <c r="M8" s="274">
        <v>0</v>
      </c>
    </row>
    <row r="9" spans="1:13" s="1" customFormat="1" ht="16.05" customHeight="1">
      <c r="E9" s="24"/>
      <c r="F9" s="631"/>
      <c r="G9" s="704" t="s">
        <v>69</v>
      </c>
      <c r="H9" s="487" t="s">
        <v>68</v>
      </c>
      <c r="I9" s="487"/>
      <c r="J9" s="487"/>
      <c r="K9" s="487"/>
      <c r="L9" s="267"/>
      <c r="M9" s="273">
        <f t="shared" ref="M9:M14" si="1">COUNTA(L9:L9)</f>
        <v>0</v>
      </c>
    </row>
    <row r="10" spans="1:13" s="1" customFormat="1" ht="16.05" customHeight="1">
      <c r="E10" s="24"/>
      <c r="F10" s="631"/>
      <c r="G10" s="705"/>
      <c r="H10" s="487" t="s">
        <v>67</v>
      </c>
      <c r="I10" s="487"/>
      <c r="J10" s="487"/>
      <c r="K10" s="487"/>
      <c r="L10" s="268" t="s">
        <v>267</v>
      </c>
      <c r="M10" s="273">
        <f t="shared" si="1"/>
        <v>1</v>
      </c>
    </row>
    <row r="11" spans="1:13" s="1" customFormat="1" ht="16.05" customHeight="1">
      <c r="E11" s="24"/>
      <c r="F11" s="631"/>
      <c r="G11" s="705"/>
      <c r="H11" s="487" t="s">
        <v>64</v>
      </c>
      <c r="I11" s="487"/>
      <c r="J11" s="487"/>
      <c r="K11" s="487"/>
      <c r="L11" s="268" t="s">
        <v>267</v>
      </c>
      <c r="M11" s="273">
        <f t="shared" si="1"/>
        <v>1</v>
      </c>
    </row>
    <row r="12" spans="1:13" s="1" customFormat="1" ht="16.05" customHeight="1">
      <c r="E12" s="24"/>
      <c r="F12" s="631"/>
      <c r="G12" s="705"/>
      <c r="H12" s="487" t="s">
        <v>66</v>
      </c>
      <c r="I12" s="487"/>
      <c r="J12" s="487"/>
      <c r="K12" s="487"/>
      <c r="L12" s="268"/>
      <c r="M12" s="273">
        <f t="shared" si="1"/>
        <v>0</v>
      </c>
    </row>
    <row r="13" spans="1:13" s="1" customFormat="1" ht="16.05" customHeight="1">
      <c r="E13" s="24"/>
      <c r="F13" s="631"/>
      <c r="G13" s="705"/>
      <c r="H13" s="487" t="s">
        <v>65</v>
      </c>
      <c r="I13" s="487"/>
      <c r="J13" s="487"/>
      <c r="K13" s="487"/>
      <c r="L13" s="268"/>
      <c r="M13" s="273">
        <f t="shared" si="1"/>
        <v>0</v>
      </c>
    </row>
    <row r="14" spans="1:13" s="1" customFormat="1" ht="16.05" customHeight="1">
      <c r="E14" s="24"/>
      <c r="F14" s="631"/>
      <c r="G14" s="706"/>
      <c r="H14" s="487" t="s">
        <v>731</v>
      </c>
      <c r="I14" s="487"/>
      <c r="J14" s="487"/>
      <c r="K14" s="487"/>
      <c r="L14" s="268"/>
      <c r="M14" s="273">
        <f t="shared" si="1"/>
        <v>0</v>
      </c>
    </row>
    <row r="15" spans="1:13" s="1" customFormat="1" ht="16.05" customHeight="1">
      <c r="A15" s="27" t="str">
        <f>+B15&amp;C15&amp;D15</f>
        <v>1763301</v>
      </c>
      <c r="B15" s="28" t="s">
        <v>271</v>
      </c>
      <c r="C15" s="29">
        <v>33</v>
      </c>
      <c r="D15" s="28" t="s">
        <v>782</v>
      </c>
      <c r="E15" s="24">
        <v>4</v>
      </c>
      <c r="F15" s="631"/>
      <c r="G15" s="692" t="s">
        <v>64</v>
      </c>
      <c r="H15" s="487" t="s">
        <v>63</v>
      </c>
      <c r="I15" s="487"/>
      <c r="J15" s="487"/>
      <c r="K15" s="487"/>
      <c r="L15" s="42">
        <f>VLOOKUP($A15&amp;L$78,決統データ!$A$3:$DE$365,$E15+19,FALSE)</f>
        <v>4</v>
      </c>
      <c r="M15" s="275">
        <f>SUM(L15:L15)/COUNTIF(L15:L15,"&gt;0")</f>
        <v>4</v>
      </c>
    </row>
    <row r="16" spans="1:13" s="1" customFormat="1" ht="16.05" customHeight="1">
      <c r="A16" s="27" t="str">
        <f>+B16&amp;C16&amp;D16</f>
        <v>1763301</v>
      </c>
      <c r="B16" s="28" t="s">
        <v>271</v>
      </c>
      <c r="C16" s="29">
        <v>33</v>
      </c>
      <c r="D16" s="28" t="s">
        <v>782</v>
      </c>
      <c r="E16" s="24">
        <v>5</v>
      </c>
      <c r="F16" s="631"/>
      <c r="G16" s="693"/>
      <c r="H16" s="949" t="s">
        <v>269</v>
      </c>
      <c r="I16" s="950"/>
      <c r="J16" s="950"/>
      <c r="K16" s="951"/>
      <c r="L16" s="42">
        <f>VLOOKUP($A16&amp;L$78,決統データ!$A$3:$DE$365,$E16+19,FALSE)</f>
        <v>150</v>
      </c>
      <c r="M16" s="275">
        <f>SUM(L16:L16)/COUNTIF(L16:L16,"&gt;0")</f>
        <v>150</v>
      </c>
    </row>
    <row r="17" spans="1:13" s="1" customFormat="1" ht="16.05" customHeight="1">
      <c r="A17" s="27" t="str">
        <f>+B17&amp;C17&amp;D17</f>
        <v>1763301</v>
      </c>
      <c r="B17" s="28" t="s">
        <v>271</v>
      </c>
      <c r="C17" s="29">
        <v>33</v>
      </c>
      <c r="D17" s="28" t="s">
        <v>782</v>
      </c>
      <c r="E17" s="24">
        <v>6</v>
      </c>
      <c r="F17" s="631"/>
      <c r="G17" s="693"/>
      <c r="H17" s="949" t="s">
        <v>268</v>
      </c>
      <c r="I17" s="950"/>
      <c r="J17" s="950"/>
      <c r="K17" s="951"/>
      <c r="L17" s="42">
        <f>VLOOKUP($A17&amp;L$78,決統データ!$A$3:$DE$365,$E17+19,FALSE)</f>
        <v>220</v>
      </c>
      <c r="M17" s="275">
        <f>SUM(L17:L17)/COUNTIF(L17:L17,"&gt;0")</f>
        <v>220</v>
      </c>
    </row>
    <row r="18" spans="1:13" s="1" customFormat="1" ht="16.05" customHeight="1">
      <c r="A18" s="27" t="str">
        <f>+B18&amp;C18&amp;D18</f>
        <v>1763301</v>
      </c>
      <c r="B18" s="28" t="s">
        <v>271</v>
      </c>
      <c r="C18" s="29">
        <v>33</v>
      </c>
      <c r="D18" s="28" t="s">
        <v>782</v>
      </c>
      <c r="E18" s="24">
        <v>7</v>
      </c>
      <c r="F18" s="631"/>
      <c r="G18" s="694"/>
      <c r="H18" s="487" t="s">
        <v>60</v>
      </c>
      <c r="I18" s="487"/>
      <c r="J18" s="487"/>
      <c r="K18" s="487"/>
      <c r="L18" s="42">
        <f>VLOOKUP($A18&amp;L$78,決統データ!$A$3:$DE$365,$E18+19,FALSE)</f>
        <v>15</v>
      </c>
      <c r="M18" s="275">
        <f>SUM(L18:L18)/COUNTIF(L18:L18,"&gt;0")</f>
        <v>15</v>
      </c>
    </row>
    <row r="19" spans="1:13" s="1" customFormat="1" ht="16.05" customHeight="1">
      <c r="E19" s="24"/>
      <c r="F19" s="631"/>
      <c r="G19" s="691" t="s">
        <v>59</v>
      </c>
      <c r="H19" s="487" t="s">
        <v>58</v>
      </c>
      <c r="I19" s="487"/>
      <c r="J19" s="487"/>
      <c r="K19" s="487"/>
      <c r="L19" s="269"/>
      <c r="M19" s="273">
        <f t="shared" ref="M19:M26" si="2">COUNTA(L19:L19)</f>
        <v>0</v>
      </c>
    </row>
    <row r="20" spans="1:13" s="1" customFormat="1" ht="16.05" customHeight="1">
      <c r="E20" s="24"/>
      <c r="F20" s="631"/>
      <c r="G20" s="691"/>
      <c r="H20" s="487" t="s">
        <v>57</v>
      </c>
      <c r="I20" s="487"/>
      <c r="J20" s="487"/>
      <c r="K20" s="487"/>
      <c r="L20" s="268" t="s">
        <v>267</v>
      </c>
      <c r="M20" s="273">
        <f t="shared" si="2"/>
        <v>1</v>
      </c>
    </row>
    <row r="21" spans="1:13" s="1" customFormat="1" ht="16.05" customHeight="1">
      <c r="E21" s="24"/>
      <c r="F21" s="631"/>
      <c r="G21" s="691"/>
      <c r="H21" s="487" t="s">
        <v>731</v>
      </c>
      <c r="I21" s="487"/>
      <c r="J21" s="487"/>
      <c r="K21" s="487"/>
      <c r="L21" s="268"/>
      <c r="M21" s="273">
        <f t="shared" si="2"/>
        <v>0</v>
      </c>
    </row>
    <row r="22" spans="1:13" s="1" customFormat="1" ht="16.05" customHeight="1">
      <c r="E22" s="24"/>
      <c r="F22" s="631"/>
      <c r="G22" s="692" t="s">
        <v>56</v>
      </c>
      <c r="H22" s="704" t="s">
        <v>55</v>
      </c>
      <c r="I22" s="496" t="s">
        <v>54</v>
      </c>
      <c r="J22" s="518"/>
      <c r="K22" s="510"/>
      <c r="L22" s="267"/>
      <c r="M22" s="273">
        <f t="shared" si="2"/>
        <v>0</v>
      </c>
    </row>
    <row r="23" spans="1:13" s="1" customFormat="1" ht="16.05" customHeight="1">
      <c r="E23" s="24"/>
      <c r="F23" s="631"/>
      <c r="G23" s="693"/>
      <c r="H23" s="705"/>
      <c r="I23" s="496" t="s">
        <v>53</v>
      </c>
      <c r="J23" s="518"/>
      <c r="K23" s="510"/>
      <c r="L23" s="268" t="s">
        <v>267</v>
      </c>
      <c r="M23" s="273">
        <f t="shared" si="2"/>
        <v>1</v>
      </c>
    </row>
    <row r="24" spans="1:13" s="1" customFormat="1" ht="16.05" customHeight="1">
      <c r="E24" s="24"/>
      <c r="F24" s="631"/>
      <c r="G24" s="693"/>
      <c r="H24" s="705"/>
      <c r="I24" s="496" t="s">
        <v>52</v>
      </c>
      <c r="J24" s="518"/>
      <c r="K24" s="510"/>
      <c r="L24" s="268" t="s">
        <v>267</v>
      </c>
      <c r="M24" s="273">
        <f t="shared" si="2"/>
        <v>1</v>
      </c>
    </row>
    <row r="25" spans="1:13" s="1" customFormat="1" ht="16.05" customHeight="1">
      <c r="E25" s="24"/>
      <c r="F25" s="631"/>
      <c r="G25" s="693"/>
      <c r="H25" s="705"/>
      <c r="I25" s="64" t="s">
        <v>382</v>
      </c>
      <c r="J25" s="65"/>
      <c r="K25" s="62"/>
      <c r="L25" s="268"/>
      <c r="M25" s="273">
        <f t="shared" si="2"/>
        <v>0</v>
      </c>
    </row>
    <row r="26" spans="1:13" s="1" customFormat="1" ht="16.05" customHeight="1">
      <c r="E26" s="24"/>
      <c r="F26" s="631"/>
      <c r="G26" s="693"/>
      <c r="H26" s="705"/>
      <c r="I26" s="496" t="s">
        <v>369</v>
      </c>
      <c r="J26" s="518"/>
      <c r="K26" s="510"/>
      <c r="L26" s="268"/>
      <c r="M26" s="273">
        <f t="shared" si="2"/>
        <v>0</v>
      </c>
    </row>
    <row r="27" spans="1:13" s="1" customFormat="1" ht="16.05" customHeight="1">
      <c r="E27" s="448"/>
      <c r="F27" s="631"/>
      <c r="G27" s="693"/>
      <c r="H27" s="706"/>
      <c r="I27" s="445" t="s">
        <v>1565</v>
      </c>
      <c r="J27" s="447"/>
      <c r="K27" s="446"/>
      <c r="L27" s="268"/>
      <c r="M27" s="273">
        <f>COUNTA(#REF!)</f>
        <v>1</v>
      </c>
    </row>
    <row r="28" spans="1:13" s="1" customFormat="1" ht="16.05" customHeight="1">
      <c r="E28" s="24"/>
      <c r="F28" s="631"/>
      <c r="G28" s="693"/>
      <c r="H28" s="639" t="s">
        <v>51</v>
      </c>
      <c r="I28" s="496" t="s">
        <v>50</v>
      </c>
      <c r="J28" s="518"/>
      <c r="K28" s="510"/>
      <c r="L28" s="268" t="s">
        <v>267</v>
      </c>
      <c r="M28" s="273">
        <f>COUNTA(L28:L28)</f>
        <v>1</v>
      </c>
    </row>
    <row r="29" spans="1:13" s="1" customFormat="1" ht="16.05" customHeight="1">
      <c r="E29" s="24"/>
      <c r="F29" s="631"/>
      <c r="G29" s="693"/>
      <c r="H29" s="640"/>
      <c r="I29" s="496" t="s">
        <v>49</v>
      </c>
      <c r="J29" s="518"/>
      <c r="K29" s="510"/>
      <c r="L29" s="271"/>
      <c r="M29" s="273">
        <f>COUNTA(L29:L29)</f>
        <v>0</v>
      </c>
    </row>
    <row r="30" spans="1:13" s="1" customFormat="1" ht="16.05" customHeight="1">
      <c r="E30" s="24"/>
      <c r="F30" s="631"/>
      <c r="G30" s="693"/>
      <c r="H30" s="640"/>
      <c r="I30" s="496" t="s">
        <v>48</v>
      </c>
      <c r="J30" s="518"/>
      <c r="K30" s="510"/>
      <c r="L30" s="271"/>
      <c r="M30" s="273">
        <f>COUNTA(L30:L30)</f>
        <v>0</v>
      </c>
    </row>
    <row r="31" spans="1:13" s="1" customFormat="1" ht="16.05" customHeight="1">
      <c r="E31" s="24"/>
      <c r="F31" s="631"/>
      <c r="G31" s="694"/>
      <c r="H31" s="641"/>
      <c r="I31" s="496" t="s">
        <v>47</v>
      </c>
      <c r="J31" s="518"/>
      <c r="K31" s="510"/>
      <c r="L31" s="270"/>
      <c r="M31" s="273">
        <f>COUNTA(L31:L31)</f>
        <v>0</v>
      </c>
    </row>
    <row r="32" spans="1:13" s="99" customFormat="1" ht="16.05" customHeight="1">
      <c r="A32" s="27" t="str">
        <f t="shared" ref="A32:A50" si="3">+B32&amp;C32&amp;D32</f>
        <v>1763301</v>
      </c>
      <c r="B32" s="28" t="s">
        <v>271</v>
      </c>
      <c r="C32" s="29">
        <v>33</v>
      </c>
      <c r="D32" s="28" t="s">
        <v>782</v>
      </c>
      <c r="E32" s="250">
        <v>11</v>
      </c>
      <c r="F32" s="631"/>
      <c r="G32" s="952" t="s">
        <v>46</v>
      </c>
      <c r="H32" s="953"/>
      <c r="I32" s="953"/>
      <c r="J32" s="953"/>
      <c r="K32" s="954"/>
      <c r="L32" s="35">
        <f>VLOOKUP($A32&amp;L$78,決統データ!$A$3:$DE$365,$E32+19,FALSE)</f>
        <v>4280401</v>
      </c>
      <c r="M32" s="276"/>
    </row>
    <row r="33" spans="1:13" s="99" customFormat="1" ht="16.05" customHeight="1">
      <c r="A33" s="27" t="str">
        <f t="shared" si="3"/>
        <v>1763301</v>
      </c>
      <c r="B33" s="28" t="s">
        <v>271</v>
      </c>
      <c r="C33" s="29">
        <v>33</v>
      </c>
      <c r="D33" s="28" t="s">
        <v>782</v>
      </c>
      <c r="E33" s="250">
        <v>12</v>
      </c>
      <c r="F33" s="631"/>
      <c r="G33" s="952" t="s">
        <v>45</v>
      </c>
      <c r="H33" s="953"/>
      <c r="I33" s="953"/>
      <c r="J33" s="953"/>
      <c r="K33" s="954"/>
      <c r="L33" s="35">
        <f>VLOOKUP($A33&amp;L$78,決統データ!$A$3:$DE$365,$E33+19,FALSE)</f>
        <v>4180401</v>
      </c>
      <c r="M33" s="276"/>
    </row>
    <row r="34" spans="1:13" s="1" customFormat="1" ht="16.05" customHeight="1">
      <c r="A34" s="27" t="str">
        <f t="shared" si="3"/>
        <v>1763301</v>
      </c>
      <c r="B34" s="28" t="s">
        <v>271</v>
      </c>
      <c r="C34" s="29">
        <v>33</v>
      </c>
      <c r="D34" s="28" t="s">
        <v>782</v>
      </c>
      <c r="E34" s="24">
        <v>13</v>
      </c>
      <c r="F34" s="631"/>
      <c r="G34" s="679" t="s">
        <v>44</v>
      </c>
      <c r="H34" s="730" t="s">
        <v>43</v>
      </c>
      <c r="I34" s="730"/>
      <c r="J34" s="730"/>
      <c r="K34" s="730"/>
      <c r="L34" s="443">
        <f>VLOOKUP($A34&amp;L$78,決統データ!$A$3:$DE$365,$E34+19,FALSE)</f>
        <v>3500</v>
      </c>
      <c r="M34" s="275">
        <f>SUM(L34:L34)/COUNTIF(L34:L34,"&gt;0")</f>
        <v>3500</v>
      </c>
    </row>
    <row r="35" spans="1:13" s="1" customFormat="1" ht="16.05" customHeight="1">
      <c r="A35" s="27" t="str">
        <f t="shared" si="3"/>
        <v>1763301</v>
      </c>
      <c r="B35" s="28" t="s">
        <v>271</v>
      </c>
      <c r="C35" s="29">
        <v>33</v>
      </c>
      <c r="D35" s="28" t="s">
        <v>782</v>
      </c>
      <c r="E35" s="24">
        <v>14</v>
      </c>
      <c r="F35" s="631"/>
      <c r="G35" s="679"/>
      <c r="H35" s="730" t="s">
        <v>42</v>
      </c>
      <c r="I35" s="730"/>
      <c r="J35" s="730"/>
      <c r="K35" s="730"/>
      <c r="L35" s="443">
        <f>VLOOKUP($A35&amp;L$78,決統データ!$A$3:$DE$365,$E35+19,FALSE)</f>
        <v>0</v>
      </c>
      <c r="M35" s="275">
        <v>0</v>
      </c>
    </row>
    <row r="36" spans="1:13" s="1" customFormat="1" ht="16.05" customHeight="1">
      <c r="A36" s="27" t="str">
        <f t="shared" si="3"/>
        <v>1763301</v>
      </c>
      <c r="B36" s="28" t="s">
        <v>271</v>
      </c>
      <c r="C36" s="29">
        <v>33</v>
      </c>
      <c r="D36" s="28" t="s">
        <v>782</v>
      </c>
      <c r="E36" s="24">
        <v>15</v>
      </c>
      <c r="F36" s="631"/>
      <c r="G36" s="679"/>
      <c r="H36" s="730" t="s">
        <v>266</v>
      </c>
      <c r="I36" s="730"/>
      <c r="J36" s="730"/>
      <c r="K36" s="730"/>
      <c r="L36" s="443">
        <f>VLOOKUP($A36&amp;L$78,決統データ!$A$3:$DE$365,$E36+19,FALSE)</f>
        <v>0</v>
      </c>
      <c r="M36" s="275">
        <v>0</v>
      </c>
    </row>
    <row r="37" spans="1:13" s="1" customFormat="1" ht="16.05" customHeight="1">
      <c r="A37" s="27" t="str">
        <f t="shared" si="3"/>
        <v>1763301</v>
      </c>
      <c r="B37" s="28" t="s">
        <v>271</v>
      </c>
      <c r="C37" s="29">
        <v>33</v>
      </c>
      <c r="D37" s="28" t="s">
        <v>782</v>
      </c>
      <c r="E37" s="24">
        <v>16</v>
      </c>
      <c r="F37" s="631"/>
      <c r="G37" s="679"/>
      <c r="H37" s="730" t="s">
        <v>265</v>
      </c>
      <c r="I37" s="730"/>
      <c r="J37" s="730"/>
      <c r="K37" s="730"/>
      <c r="L37" s="443">
        <f>VLOOKUP($A37&amp;L$78,決統データ!$A$3:$DE$365,$E37+19,FALSE)</f>
        <v>0</v>
      </c>
      <c r="M37" s="275">
        <v>0</v>
      </c>
    </row>
    <row r="38" spans="1:13" s="1" customFormat="1" ht="16.05" customHeight="1">
      <c r="A38" s="27" t="str">
        <f t="shared" si="3"/>
        <v>1763301</v>
      </c>
      <c r="B38" s="28" t="s">
        <v>271</v>
      </c>
      <c r="C38" s="29">
        <v>33</v>
      </c>
      <c r="D38" s="28" t="s">
        <v>782</v>
      </c>
      <c r="E38" s="24">
        <v>17</v>
      </c>
      <c r="F38" s="631"/>
      <c r="G38" s="679"/>
      <c r="H38" s="730" t="s">
        <v>264</v>
      </c>
      <c r="I38" s="730"/>
      <c r="J38" s="730"/>
      <c r="K38" s="730"/>
      <c r="L38" s="443">
        <f>VLOOKUP($A38&amp;L$78,決統データ!$A$3:$DE$365,$E38+19,FALSE)</f>
        <v>0</v>
      </c>
      <c r="M38" s="275">
        <v>0</v>
      </c>
    </row>
    <row r="39" spans="1:13" s="1" customFormat="1" ht="16.05" customHeight="1">
      <c r="A39" s="27" t="str">
        <f t="shared" si="3"/>
        <v>1763301</v>
      </c>
      <c r="B39" s="28" t="s">
        <v>271</v>
      </c>
      <c r="C39" s="29">
        <v>33</v>
      </c>
      <c r="D39" s="28" t="s">
        <v>782</v>
      </c>
      <c r="E39" s="24">
        <v>18</v>
      </c>
      <c r="F39" s="631"/>
      <c r="G39" s="679"/>
      <c r="H39" s="730" t="s">
        <v>263</v>
      </c>
      <c r="I39" s="730"/>
      <c r="J39" s="730"/>
      <c r="K39" s="730"/>
      <c r="L39" s="443">
        <f>VLOOKUP($A39&amp;L$78,決統データ!$A$3:$DE$365,$E39+19,FALSE)</f>
        <v>0</v>
      </c>
      <c r="M39" s="275">
        <v>0</v>
      </c>
    </row>
    <row r="40" spans="1:13" s="1" customFormat="1" ht="16.05" customHeight="1">
      <c r="A40" s="27" t="str">
        <f t="shared" si="3"/>
        <v>1763301</v>
      </c>
      <c r="B40" s="28" t="s">
        <v>271</v>
      </c>
      <c r="C40" s="29">
        <v>33</v>
      </c>
      <c r="D40" s="28" t="s">
        <v>782</v>
      </c>
      <c r="E40" s="24">
        <v>19</v>
      </c>
      <c r="F40" s="631"/>
      <c r="G40" s="873" t="s">
        <v>37</v>
      </c>
      <c r="H40" s="487" t="s">
        <v>36</v>
      </c>
      <c r="I40" s="487"/>
      <c r="J40" s="487"/>
      <c r="K40" s="487"/>
      <c r="L40" s="443">
        <f>VLOOKUP($A40&amp;L$78,決統データ!$A$3:$DE$365,$E40+19,FALSE)</f>
        <v>41762</v>
      </c>
      <c r="M40" s="275">
        <f>SUM(L40:L40)/COUNTIF(L40:L40,"&gt;0")</f>
        <v>41762</v>
      </c>
    </row>
    <row r="41" spans="1:13" s="1" customFormat="1" ht="16.05" customHeight="1">
      <c r="A41" s="27" t="str">
        <f t="shared" si="3"/>
        <v>1763301</v>
      </c>
      <c r="B41" s="28" t="s">
        <v>271</v>
      </c>
      <c r="C41" s="29">
        <v>33</v>
      </c>
      <c r="D41" s="28" t="s">
        <v>782</v>
      </c>
      <c r="E41" s="24">
        <v>20</v>
      </c>
      <c r="F41" s="631"/>
      <c r="G41" s="873"/>
      <c r="H41" s="487" t="s">
        <v>35</v>
      </c>
      <c r="I41" s="487"/>
      <c r="J41" s="487"/>
      <c r="K41" s="487"/>
      <c r="L41" s="443">
        <f>VLOOKUP($A41&amp;L$78,決統データ!$A$3:$DE$365,$E41+19,FALSE)</f>
        <v>51258</v>
      </c>
      <c r="M41" s="275">
        <f>SUM(L41:L41)/COUNTIF(L41:L41,"&gt;0")</f>
        <v>51258</v>
      </c>
    </row>
    <row r="42" spans="1:13" s="1" customFormat="1" ht="16.05" customHeight="1">
      <c r="A42" s="27" t="str">
        <f t="shared" si="3"/>
        <v>1763301</v>
      </c>
      <c r="B42" s="28" t="s">
        <v>271</v>
      </c>
      <c r="C42" s="29">
        <v>33</v>
      </c>
      <c r="D42" s="28" t="s">
        <v>782</v>
      </c>
      <c r="E42" s="24">
        <v>21</v>
      </c>
      <c r="F42" s="631"/>
      <c r="G42" s="873"/>
      <c r="H42" s="487" t="s">
        <v>34</v>
      </c>
      <c r="I42" s="487"/>
      <c r="J42" s="487"/>
      <c r="K42" s="487"/>
      <c r="L42" s="443">
        <f>VLOOKUP($A42&amp;L$78,決統データ!$A$3:$DE$365,$E42+19,FALSE)</f>
        <v>3529</v>
      </c>
      <c r="M42" s="275">
        <f>SUM(L42:L42)/COUNTIF(L42:L42,"&gt;0")</f>
        <v>3529</v>
      </c>
    </row>
    <row r="43" spans="1:13" s="1" customFormat="1" ht="16.05" customHeight="1">
      <c r="A43" s="27" t="str">
        <f t="shared" si="3"/>
        <v>1763301</v>
      </c>
      <c r="B43" s="28" t="s">
        <v>271</v>
      </c>
      <c r="C43" s="29">
        <v>33</v>
      </c>
      <c r="D43" s="28" t="s">
        <v>782</v>
      </c>
      <c r="E43" s="24">
        <v>22</v>
      </c>
      <c r="F43" s="631"/>
      <c r="G43" s="873"/>
      <c r="H43" s="487" t="s">
        <v>33</v>
      </c>
      <c r="I43" s="487"/>
      <c r="J43" s="487"/>
      <c r="K43" s="487"/>
      <c r="L43" s="443">
        <f>VLOOKUP($A43&amp;L$78,決統データ!$A$3:$DE$365,$E43+19,FALSE)</f>
        <v>3167</v>
      </c>
      <c r="M43" s="275">
        <f>SUM(L43:L43)/COUNTIF(L43:L43,"&gt;0")</f>
        <v>3167</v>
      </c>
    </row>
    <row r="44" spans="1:13" s="1" customFormat="1" ht="16.05" customHeight="1">
      <c r="A44" s="27" t="str">
        <f t="shared" si="3"/>
        <v>1763301</v>
      </c>
      <c r="B44" s="28" t="s">
        <v>271</v>
      </c>
      <c r="C44" s="29">
        <v>33</v>
      </c>
      <c r="D44" s="28" t="s">
        <v>782</v>
      </c>
      <c r="E44" s="24">
        <v>23</v>
      </c>
      <c r="F44" s="631"/>
      <c r="G44" s="873"/>
      <c r="H44" s="487" t="s">
        <v>32</v>
      </c>
      <c r="I44" s="487"/>
      <c r="J44" s="487"/>
      <c r="K44" s="487"/>
      <c r="L44" s="443">
        <f>VLOOKUP($A44&amp;L$78,決統データ!$A$3:$DE$365,$E44+19,FALSE)</f>
        <v>0</v>
      </c>
      <c r="M44" s="275">
        <v>0</v>
      </c>
    </row>
    <row r="45" spans="1:13" s="1" customFormat="1" ht="16.05" customHeight="1">
      <c r="A45" s="27" t="str">
        <f t="shared" si="3"/>
        <v>1763301</v>
      </c>
      <c r="B45" s="28" t="s">
        <v>271</v>
      </c>
      <c r="C45" s="29">
        <v>33</v>
      </c>
      <c r="D45" s="28" t="s">
        <v>782</v>
      </c>
      <c r="E45" s="24">
        <v>24</v>
      </c>
      <c r="F45" s="631"/>
      <c r="G45" s="874"/>
      <c r="H45" s="487" t="s">
        <v>31</v>
      </c>
      <c r="I45" s="487"/>
      <c r="J45" s="487"/>
      <c r="K45" s="487"/>
      <c r="L45" s="443">
        <f>VLOOKUP($A45&amp;L$78,決統データ!$A$3:$DE$365,$E45+19,FALSE)</f>
        <v>0</v>
      </c>
      <c r="M45" s="275">
        <v>0</v>
      </c>
    </row>
    <row r="46" spans="1:13" s="1" customFormat="1" ht="16.05" customHeight="1">
      <c r="A46" s="27" t="str">
        <f t="shared" si="3"/>
        <v>1763301</v>
      </c>
      <c r="B46" s="28" t="s">
        <v>271</v>
      </c>
      <c r="C46" s="29">
        <v>33</v>
      </c>
      <c r="D46" s="28" t="s">
        <v>782</v>
      </c>
      <c r="E46" s="24">
        <v>25</v>
      </c>
      <c r="F46" s="731"/>
      <c r="G46" s="955" t="s">
        <v>262</v>
      </c>
      <c r="H46" s="510" t="s">
        <v>29</v>
      </c>
      <c r="I46" s="487"/>
      <c r="J46" s="487"/>
      <c r="K46" s="487"/>
      <c r="L46" s="443">
        <f>VLOOKUP($A46&amp;L$78,決統データ!$A$3:$DE$365,$E46+19,FALSE)</f>
        <v>0</v>
      </c>
      <c r="M46" s="275">
        <v>0</v>
      </c>
    </row>
    <row r="47" spans="1:13" s="1" customFormat="1" ht="16.05" customHeight="1">
      <c r="A47" s="27" t="str">
        <f t="shared" si="3"/>
        <v>1763301</v>
      </c>
      <c r="B47" s="28" t="s">
        <v>271</v>
      </c>
      <c r="C47" s="29">
        <v>33</v>
      </c>
      <c r="D47" s="28" t="s">
        <v>782</v>
      </c>
      <c r="E47" s="24">
        <v>26</v>
      </c>
      <c r="F47" s="731"/>
      <c r="G47" s="956"/>
      <c r="H47" s="510" t="s">
        <v>28</v>
      </c>
      <c r="I47" s="487"/>
      <c r="J47" s="487"/>
      <c r="K47" s="487"/>
      <c r="L47" s="443">
        <f>VLOOKUP($A47&amp;L$78,決統データ!$A$3:$DE$365,$E47+19,FALSE)</f>
        <v>0</v>
      </c>
      <c r="M47" s="275">
        <v>0</v>
      </c>
    </row>
    <row r="48" spans="1:13" s="1" customFormat="1" ht="16.05" customHeight="1">
      <c r="A48" s="27" t="str">
        <f t="shared" si="3"/>
        <v>1763301</v>
      </c>
      <c r="B48" s="28" t="s">
        <v>271</v>
      </c>
      <c r="C48" s="29">
        <v>33</v>
      </c>
      <c r="D48" s="28" t="s">
        <v>782</v>
      </c>
      <c r="E48" s="24">
        <v>32</v>
      </c>
      <c r="F48" s="631"/>
      <c r="G48" s="957" t="s">
        <v>228</v>
      </c>
      <c r="H48" s="709" t="s">
        <v>26</v>
      </c>
      <c r="I48" s="709"/>
      <c r="J48" s="60" t="s">
        <v>25</v>
      </c>
      <c r="K48" s="60"/>
      <c r="L48" s="118">
        <f>VLOOKUP($A48&amp;L$78,決統データ!$A$3:$DE$365,$E48+19,FALSE)/10</f>
        <v>0</v>
      </c>
      <c r="M48" s="277">
        <v>0</v>
      </c>
    </row>
    <row r="49" spans="1:13" s="1" customFormat="1" ht="16.05" customHeight="1">
      <c r="A49" s="27" t="str">
        <f t="shared" si="3"/>
        <v>1763301</v>
      </c>
      <c r="B49" s="28" t="s">
        <v>271</v>
      </c>
      <c r="C49" s="29">
        <v>33</v>
      </c>
      <c r="D49" s="28" t="s">
        <v>782</v>
      </c>
      <c r="E49" s="24">
        <v>33</v>
      </c>
      <c r="F49" s="631"/>
      <c r="G49" s="871"/>
      <c r="H49" s="709"/>
      <c r="I49" s="709"/>
      <c r="J49" s="496" t="s">
        <v>24</v>
      </c>
      <c r="K49" s="510"/>
      <c r="L49" s="118">
        <f>VLOOKUP($A49&amp;L$78,決統データ!$A$3:$DE$365,$E49+19,FALSE)/10</f>
        <v>0</v>
      </c>
      <c r="M49" s="277">
        <v>0</v>
      </c>
    </row>
    <row r="50" spans="1:13" s="1" customFormat="1" ht="16.05" customHeight="1">
      <c r="A50" s="27" t="str">
        <f t="shared" si="3"/>
        <v>1763301</v>
      </c>
      <c r="B50" s="28" t="s">
        <v>271</v>
      </c>
      <c r="C50" s="29">
        <v>33</v>
      </c>
      <c r="D50" s="28" t="s">
        <v>782</v>
      </c>
      <c r="E50" s="24">
        <v>34</v>
      </c>
      <c r="F50" s="631"/>
      <c r="G50" s="872"/>
      <c r="H50" s="487" t="s">
        <v>23</v>
      </c>
      <c r="I50" s="487"/>
      <c r="J50" s="487"/>
      <c r="K50" s="487"/>
      <c r="L50" s="42">
        <f>VLOOKUP($A50&amp;L$78,決統データ!$A$3:$DE$365,$E50+19,FALSE)</f>
        <v>0</v>
      </c>
      <c r="M50" s="275">
        <v>0</v>
      </c>
    </row>
    <row r="51" spans="1:13" s="1" customFormat="1" ht="16.05" customHeight="1">
      <c r="A51" s="27" t="str">
        <f>+B51&amp;C51&amp;D51</f>
        <v>1763301</v>
      </c>
      <c r="B51" s="28" t="s">
        <v>271</v>
      </c>
      <c r="C51" s="29">
        <v>33</v>
      </c>
      <c r="D51" s="28" t="s">
        <v>782</v>
      </c>
      <c r="E51" s="24">
        <v>35</v>
      </c>
      <c r="F51" s="631"/>
      <c r="G51" s="713" t="s">
        <v>22</v>
      </c>
      <c r="H51" s="714"/>
      <c r="I51" s="487" t="s">
        <v>367</v>
      </c>
      <c r="J51" s="487"/>
      <c r="K51" s="487"/>
      <c r="L51" s="270" t="s">
        <v>19</v>
      </c>
      <c r="M51" s="273">
        <f t="shared" ref="M51:M56" si="4">(COUNTIF(L51:L51,"○"))</f>
        <v>1</v>
      </c>
    </row>
    <row r="52" spans="1:13" s="1" customFormat="1" ht="16.05" customHeight="1">
      <c r="A52" s="27" t="str">
        <f>+B52&amp;C52&amp;D52</f>
        <v>1763301</v>
      </c>
      <c r="B52" s="28" t="s">
        <v>271</v>
      </c>
      <c r="C52" s="29">
        <v>33</v>
      </c>
      <c r="D52" s="28" t="s">
        <v>782</v>
      </c>
      <c r="E52" s="24">
        <v>35</v>
      </c>
      <c r="F52" s="631"/>
      <c r="G52" s="715"/>
      <c r="H52" s="716"/>
      <c r="I52" s="487" t="s">
        <v>21</v>
      </c>
      <c r="J52" s="487"/>
      <c r="K52" s="487"/>
      <c r="L52" s="270"/>
      <c r="M52" s="273">
        <f t="shared" si="4"/>
        <v>0</v>
      </c>
    </row>
    <row r="53" spans="1:13" s="1" customFormat="1" ht="16.05" customHeight="1">
      <c r="A53" s="27" t="str">
        <f>+B53&amp;C53&amp;D53</f>
        <v>1763301</v>
      </c>
      <c r="B53" s="28" t="s">
        <v>271</v>
      </c>
      <c r="C53" s="29">
        <v>33</v>
      </c>
      <c r="D53" s="28" t="s">
        <v>782</v>
      </c>
      <c r="E53" s="24">
        <v>35</v>
      </c>
      <c r="F53" s="632"/>
      <c r="G53" s="717"/>
      <c r="H53" s="718"/>
      <c r="I53" s="487" t="s">
        <v>20</v>
      </c>
      <c r="J53" s="487"/>
      <c r="K53" s="487"/>
      <c r="L53" s="270"/>
      <c r="M53" s="273">
        <f t="shared" si="4"/>
        <v>0</v>
      </c>
    </row>
    <row r="54" spans="1:13" s="1" customFormat="1" ht="16.05" customHeight="1">
      <c r="E54" s="24"/>
      <c r="F54" s="710" t="s">
        <v>227</v>
      </c>
      <c r="G54" s="930" t="s">
        <v>226</v>
      </c>
      <c r="H54" s="932"/>
      <c r="I54" s="487" t="s">
        <v>16</v>
      </c>
      <c r="J54" s="487"/>
      <c r="K54" s="487"/>
      <c r="L54" s="267"/>
      <c r="M54" s="273">
        <f t="shared" si="4"/>
        <v>0</v>
      </c>
    </row>
    <row r="55" spans="1:13" s="1" customFormat="1" ht="16.05" customHeight="1">
      <c r="E55" s="24"/>
      <c r="F55" s="936"/>
      <c r="G55" s="938"/>
      <c r="H55" s="939"/>
      <c r="I55" s="487" t="s">
        <v>15</v>
      </c>
      <c r="J55" s="487"/>
      <c r="K55" s="487"/>
      <c r="L55" s="267"/>
      <c r="M55" s="273">
        <f t="shared" si="4"/>
        <v>0</v>
      </c>
    </row>
    <row r="56" spans="1:13" s="1" customFormat="1" ht="16.05" customHeight="1">
      <c r="E56" s="24"/>
      <c r="F56" s="936"/>
      <c r="G56" s="933"/>
      <c r="H56" s="935"/>
      <c r="I56" s="487" t="s">
        <v>731</v>
      </c>
      <c r="J56" s="487"/>
      <c r="K56" s="487"/>
      <c r="L56" s="267"/>
      <c r="M56" s="273">
        <f t="shared" si="4"/>
        <v>0</v>
      </c>
    </row>
    <row r="57" spans="1:13" s="1" customFormat="1" ht="16.05" customHeight="1">
      <c r="A57" s="27" t="str">
        <f t="shared" ref="A57:A73" si="5">+B57&amp;C57&amp;D57</f>
        <v>1763301</v>
      </c>
      <c r="B57" s="28" t="s">
        <v>271</v>
      </c>
      <c r="C57" s="29">
        <v>33</v>
      </c>
      <c r="D57" s="28" t="s">
        <v>782</v>
      </c>
      <c r="E57" s="24">
        <v>39</v>
      </c>
      <c r="F57" s="936"/>
      <c r="G57" s="496" t="s">
        <v>14</v>
      </c>
      <c r="H57" s="518"/>
      <c r="I57" s="518"/>
      <c r="J57" s="518"/>
      <c r="K57" s="510"/>
      <c r="L57" s="42">
        <f>VLOOKUP($A57&amp;L$78,決統データ!$A$3:$DE$365,$E57+19,FALSE)</f>
        <v>0</v>
      </c>
      <c r="M57" s="273">
        <v>0</v>
      </c>
    </row>
    <row r="58" spans="1:13" s="1" customFormat="1" ht="16.05" customHeight="1">
      <c r="A58" s="27" t="str">
        <f t="shared" si="5"/>
        <v>1763301</v>
      </c>
      <c r="B58" s="28" t="s">
        <v>271</v>
      </c>
      <c r="C58" s="29">
        <v>33</v>
      </c>
      <c r="D58" s="28" t="s">
        <v>782</v>
      </c>
      <c r="E58" s="24">
        <v>40</v>
      </c>
      <c r="F58" s="936"/>
      <c r="G58" s="628" t="s">
        <v>225</v>
      </c>
      <c r="H58" s="628"/>
      <c r="I58" s="487" t="s">
        <v>12</v>
      </c>
      <c r="J58" s="487"/>
      <c r="K58" s="487"/>
      <c r="L58" s="118">
        <f>VLOOKUP($A58&amp;L$78,決統データ!$A$3:$DE$365,$E58+19,FALSE)</f>
        <v>0</v>
      </c>
      <c r="M58" s="460">
        <v>0</v>
      </c>
    </row>
    <row r="59" spans="1:13" s="1" customFormat="1" ht="16.05" customHeight="1">
      <c r="A59" s="27" t="str">
        <f t="shared" si="5"/>
        <v>1763301</v>
      </c>
      <c r="B59" s="28" t="s">
        <v>271</v>
      </c>
      <c r="C59" s="29">
        <v>33</v>
      </c>
      <c r="D59" s="28" t="s">
        <v>782</v>
      </c>
      <c r="E59" s="24">
        <v>41</v>
      </c>
      <c r="F59" s="936"/>
      <c r="G59" s="628"/>
      <c r="H59" s="628"/>
      <c r="I59" s="487" t="s">
        <v>11</v>
      </c>
      <c r="J59" s="487"/>
      <c r="K59" s="487"/>
      <c r="L59" s="42">
        <f>VLOOKUP($A59&amp;L$78,決統データ!$A$3:$DE$365,$E59+19,FALSE)</f>
        <v>0</v>
      </c>
      <c r="M59" s="273">
        <v>0</v>
      </c>
    </row>
    <row r="60" spans="1:13" s="1" customFormat="1" ht="16.05" customHeight="1">
      <c r="A60" s="27" t="str">
        <f t="shared" si="5"/>
        <v>1763301</v>
      </c>
      <c r="B60" s="28" t="s">
        <v>271</v>
      </c>
      <c r="C60" s="29">
        <v>33</v>
      </c>
      <c r="D60" s="28" t="s">
        <v>782</v>
      </c>
      <c r="E60" s="24">
        <v>42</v>
      </c>
      <c r="F60" s="937"/>
      <c r="G60" s="487" t="s">
        <v>10</v>
      </c>
      <c r="H60" s="487"/>
      <c r="I60" s="487"/>
      <c r="J60" s="487"/>
      <c r="K60" s="487"/>
      <c r="L60" s="42">
        <f>VLOOKUP($A60&amp;L$78,決統データ!$A$3:$DE$365,$E60+19,FALSE)</f>
        <v>0</v>
      </c>
      <c r="M60" s="273">
        <f>SUM(L60:L60)</f>
        <v>0</v>
      </c>
    </row>
    <row r="61" spans="1:13" s="99" customFormat="1" ht="16.05" customHeight="1">
      <c r="A61" s="27" t="str">
        <f t="shared" si="5"/>
        <v>1763301</v>
      </c>
      <c r="B61" s="28" t="s">
        <v>271</v>
      </c>
      <c r="C61" s="29">
        <v>33</v>
      </c>
      <c r="D61" s="28" t="s">
        <v>782</v>
      </c>
      <c r="E61" s="24">
        <v>43</v>
      </c>
      <c r="F61" s="630" t="s">
        <v>9</v>
      </c>
      <c r="G61" s="692" t="s">
        <v>8</v>
      </c>
      <c r="H61" s="958" t="s">
        <v>7</v>
      </c>
      <c r="I61" s="959"/>
      <c r="J61" s="959"/>
      <c r="K61" s="960"/>
      <c r="L61" s="35">
        <f>VLOOKUP($A61&amp;L$78,決統データ!$A$3:$DE$365,$E61+19,FALSE)</f>
        <v>4070401</v>
      </c>
      <c r="M61" s="276"/>
    </row>
    <row r="62" spans="1:13" s="1" customFormat="1" ht="16.05" customHeight="1">
      <c r="A62" s="27" t="str">
        <f t="shared" si="5"/>
        <v>1763301</v>
      </c>
      <c r="B62" s="28" t="s">
        <v>271</v>
      </c>
      <c r="C62" s="29">
        <v>33</v>
      </c>
      <c r="D62" s="28" t="s">
        <v>782</v>
      </c>
      <c r="E62" s="24">
        <v>44</v>
      </c>
      <c r="F62" s="631"/>
      <c r="G62" s="693"/>
      <c r="H62" s="487" t="s">
        <v>6</v>
      </c>
      <c r="I62" s="487"/>
      <c r="J62" s="64" t="s">
        <v>5</v>
      </c>
      <c r="K62" s="62"/>
      <c r="L62" s="118">
        <f>VLOOKUP($A62&amp;L$78,決統データ!$A$3:$DE$365,$E62+19,FALSE)/10</f>
        <v>5</v>
      </c>
      <c r="M62" s="274">
        <f>SUM(I62:L62)/COUNTIF(I62:L62,"&gt;0")</f>
        <v>5</v>
      </c>
    </row>
    <row r="63" spans="1:13" s="1" customFormat="1" ht="16.05" customHeight="1">
      <c r="A63" s="27" t="str">
        <f t="shared" si="5"/>
        <v>1763301</v>
      </c>
      <c r="B63" s="28" t="s">
        <v>271</v>
      </c>
      <c r="C63" s="29">
        <v>33</v>
      </c>
      <c r="D63" s="28" t="s">
        <v>782</v>
      </c>
      <c r="E63" s="24">
        <v>45</v>
      </c>
      <c r="F63" s="631"/>
      <c r="G63" s="693"/>
      <c r="H63" s="487"/>
      <c r="I63" s="487"/>
      <c r="J63" s="496" t="s">
        <v>4</v>
      </c>
      <c r="K63" s="510"/>
      <c r="L63" s="118">
        <f>VLOOKUP($A63&amp;L$78,決統データ!$A$3:$DE$365,$E63+19,FALSE)/10</f>
        <v>0</v>
      </c>
      <c r="M63" s="274">
        <v>0</v>
      </c>
    </row>
    <row r="64" spans="1:13" s="1" customFormat="1" ht="16.05" customHeight="1">
      <c r="A64" s="27" t="str">
        <f t="shared" si="5"/>
        <v>1763301</v>
      </c>
      <c r="B64" s="28" t="s">
        <v>271</v>
      </c>
      <c r="C64" s="29">
        <v>33</v>
      </c>
      <c r="D64" s="28" t="s">
        <v>782</v>
      </c>
      <c r="E64" s="24">
        <v>46</v>
      </c>
      <c r="F64" s="631"/>
      <c r="G64" s="693"/>
      <c r="H64" s="487" t="s">
        <v>3</v>
      </c>
      <c r="I64" s="487"/>
      <c r="J64" s="487"/>
      <c r="K64" s="487"/>
      <c r="L64" s="42">
        <f>VLOOKUP($A64&amp;L$78,決統データ!$A$3:$DE$365,$E64+19,FALSE)</f>
        <v>0</v>
      </c>
      <c r="M64" s="337">
        <v>0</v>
      </c>
    </row>
    <row r="65" spans="1:13" s="1" customFormat="1" ht="16.05" customHeight="1">
      <c r="A65" s="27" t="str">
        <f t="shared" si="5"/>
        <v>1763301</v>
      </c>
      <c r="B65" s="28" t="s">
        <v>271</v>
      </c>
      <c r="C65" s="29">
        <v>33</v>
      </c>
      <c r="D65" s="28" t="s">
        <v>782</v>
      </c>
      <c r="E65" s="24">
        <v>47</v>
      </c>
      <c r="F65" s="631"/>
      <c r="G65" s="693"/>
      <c r="H65" s="487" t="s">
        <v>180</v>
      </c>
      <c r="I65" s="487"/>
      <c r="J65" s="487"/>
      <c r="K65" s="487"/>
      <c r="L65" s="42">
        <f>VLOOKUP($A65&amp;L$78,決統データ!$A$3:$DE$365,$E65+19,FALSE)</f>
        <v>0</v>
      </c>
      <c r="M65" s="337">
        <v>0</v>
      </c>
    </row>
    <row r="66" spans="1:13" s="1" customFormat="1" ht="16.05" customHeight="1">
      <c r="A66" s="27" t="str">
        <f t="shared" si="5"/>
        <v>1763301</v>
      </c>
      <c r="B66" s="28" t="s">
        <v>271</v>
      </c>
      <c r="C66" s="29">
        <v>33</v>
      </c>
      <c r="D66" s="28" t="s">
        <v>782</v>
      </c>
      <c r="E66" s="24">
        <v>48</v>
      </c>
      <c r="F66" s="631"/>
      <c r="G66" s="693"/>
      <c r="H66" s="496" t="s">
        <v>1</v>
      </c>
      <c r="I66" s="518"/>
      <c r="J66" s="518"/>
      <c r="K66" s="510"/>
      <c r="L66" s="42">
        <f>VLOOKUP($A66&amp;L$78,決統データ!$A$3:$DE$365,$E66+19,FALSE)</f>
        <v>300000</v>
      </c>
      <c r="M66" s="337">
        <f>SUM(I66:L66)/COUNTIF(I66:L66,"&gt;0")</f>
        <v>300000</v>
      </c>
    </row>
    <row r="67" spans="1:13" s="99" customFormat="1" ht="16.05" customHeight="1">
      <c r="A67" s="27" t="str">
        <f t="shared" si="5"/>
        <v>1763301</v>
      </c>
      <c r="B67" s="28" t="s">
        <v>271</v>
      </c>
      <c r="C67" s="29">
        <v>33</v>
      </c>
      <c r="D67" s="28" t="s">
        <v>782</v>
      </c>
      <c r="E67" s="24">
        <v>49</v>
      </c>
      <c r="F67" s="631"/>
      <c r="G67" s="693"/>
      <c r="H67" s="860" t="s">
        <v>0</v>
      </c>
      <c r="I67" s="861"/>
      <c r="J67" s="861"/>
      <c r="K67" s="862"/>
      <c r="L67" s="42">
        <f>VLOOKUP($A67&amp;L$78,決統データ!$A$3:$DE$365,$E67+19,FALSE)</f>
        <v>0</v>
      </c>
      <c r="M67" s="275"/>
    </row>
    <row r="68" spans="1:13" s="1" customFormat="1" ht="16.05" customHeight="1">
      <c r="A68" s="27" t="str">
        <f t="shared" si="5"/>
        <v>1763301</v>
      </c>
      <c r="B68" s="28" t="s">
        <v>271</v>
      </c>
      <c r="C68" s="29">
        <v>33</v>
      </c>
      <c r="D68" s="28" t="s">
        <v>782</v>
      </c>
      <c r="E68" s="24">
        <v>50</v>
      </c>
      <c r="F68" s="631"/>
      <c r="G68" s="694"/>
      <c r="H68" s="487" t="s">
        <v>1340</v>
      </c>
      <c r="I68" s="487"/>
      <c r="J68" s="487"/>
      <c r="K68" s="487"/>
      <c r="L68" s="42">
        <f>VLOOKUP($A68&amp;L$78,決統データ!$A$3:$DE$365,$E68+19,FALSE)</f>
        <v>2513</v>
      </c>
      <c r="M68" s="275">
        <f t="shared" ref="M68:M73" si="6">SUM(L68:L68)</f>
        <v>2513</v>
      </c>
    </row>
    <row r="69" spans="1:13" s="1" customFormat="1" ht="16.05" customHeight="1">
      <c r="A69" s="27" t="str">
        <f t="shared" si="5"/>
        <v>1763301</v>
      </c>
      <c r="B69" s="28" t="s">
        <v>271</v>
      </c>
      <c r="C69" s="29">
        <v>33</v>
      </c>
      <c r="D69" s="28" t="s">
        <v>782</v>
      </c>
      <c r="E69" s="24">
        <v>51</v>
      </c>
      <c r="F69" s="631"/>
      <c r="G69" s="961" t="s">
        <v>261</v>
      </c>
      <c r="H69" s="962"/>
      <c r="I69" s="963"/>
      <c r="J69" s="487" t="s">
        <v>1338</v>
      </c>
      <c r="K69" s="487"/>
      <c r="L69" s="42">
        <f>VLOOKUP($A69&amp;L$78,決統データ!$A$3:$DE$365,$E69+19,FALSE)</f>
        <v>0</v>
      </c>
      <c r="M69" s="275">
        <f t="shared" si="6"/>
        <v>0</v>
      </c>
    </row>
    <row r="70" spans="1:13" s="1" customFormat="1" ht="16.05" customHeight="1">
      <c r="A70" s="27" t="str">
        <f t="shared" si="5"/>
        <v>1763301</v>
      </c>
      <c r="B70" s="28" t="s">
        <v>271</v>
      </c>
      <c r="C70" s="29">
        <v>33</v>
      </c>
      <c r="D70" s="28" t="s">
        <v>782</v>
      </c>
      <c r="E70" s="24">
        <v>52</v>
      </c>
      <c r="F70" s="631"/>
      <c r="G70" s="964"/>
      <c r="H70" s="965"/>
      <c r="I70" s="966"/>
      <c r="J70" s="487" t="s">
        <v>1337</v>
      </c>
      <c r="K70" s="487"/>
      <c r="L70" s="42">
        <f>VLOOKUP($A70&amp;L$78,決統データ!$A$3:$DE$365,$E70+19,FALSE)</f>
        <v>0</v>
      </c>
      <c r="M70" s="275">
        <f t="shared" si="6"/>
        <v>0</v>
      </c>
    </row>
    <row r="71" spans="1:13" s="1" customFormat="1" ht="16.05" customHeight="1">
      <c r="A71" s="27" t="str">
        <f t="shared" si="5"/>
        <v>1763301</v>
      </c>
      <c r="B71" s="28" t="s">
        <v>271</v>
      </c>
      <c r="C71" s="29">
        <v>33</v>
      </c>
      <c r="D71" s="28" t="s">
        <v>782</v>
      </c>
      <c r="E71" s="24">
        <v>53</v>
      </c>
      <c r="F71" s="631"/>
      <c r="G71" s="496" t="s">
        <v>1336</v>
      </c>
      <c r="H71" s="518"/>
      <c r="I71" s="518"/>
      <c r="J71" s="518"/>
      <c r="K71" s="510"/>
      <c r="L71" s="42">
        <f>VLOOKUP($A71&amp;L$78,決統データ!$A$3:$DE$365,$E71+19,FALSE)</f>
        <v>0</v>
      </c>
      <c r="M71" s="275">
        <f t="shared" si="6"/>
        <v>0</v>
      </c>
    </row>
    <row r="72" spans="1:13" s="1" customFormat="1" ht="16.05" customHeight="1">
      <c r="A72" s="27" t="str">
        <f t="shared" si="5"/>
        <v>1763301</v>
      </c>
      <c r="B72" s="28" t="s">
        <v>271</v>
      </c>
      <c r="C72" s="29">
        <v>33</v>
      </c>
      <c r="D72" s="28" t="s">
        <v>782</v>
      </c>
      <c r="E72" s="24">
        <v>54</v>
      </c>
      <c r="F72" s="632"/>
      <c r="G72" s="487" t="s">
        <v>1335</v>
      </c>
      <c r="H72" s="487"/>
      <c r="I72" s="487"/>
      <c r="J72" s="487"/>
      <c r="K72" s="487"/>
      <c r="L72" s="42">
        <f>VLOOKUP($A72&amp;L$78,決統データ!$A$3:$DE$365,$E72+19,FALSE)</f>
        <v>2513</v>
      </c>
      <c r="M72" s="275">
        <f t="shared" si="6"/>
        <v>2513</v>
      </c>
    </row>
    <row r="73" spans="1:13" s="1" customFormat="1" ht="16.05" customHeight="1">
      <c r="A73" s="27" t="str">
        <f t="shared" si="5"/>
        <v>1763302</v>
      </c>
      <c r="B73" s="28" t="s">
        <v>271</v>
      </c>
      <c r="C73" s="29">
        <v>33</v>
      </c>
      <c r="D73" s="28" t="s">
        <v>788</v>
      </c>
      <c r="E73" s="24">
        <v>5</v>
      </c>
      <c r="F73" s="487" t="s">
        <v>1334</v>
      </c>
      <c r="G73" s="487"/>
      <c r="H73" s="487"/>
      <c r="I73" s="487"/>
      <c r="J73" s="487"/>
      <c r="K73" s="487"/>
      <c r="L73" s="42">
        <f>VLOOKUP($A73&amp;L$78,決統データ!$A$3:$DE$365,$E73+19,FALSE)</f>
        <v>0</v>
      </c>
      <c r="M73" s="275">
        <f t="shared" si="6"/>
        <v>0</v>
      </c>
    </row>
    <row r="74" spans="1:13">
      <c r="F74" s="9" t="s">
        <v>1333</v>
      </c>
    </row>
    <row r="75" spans="1:13">
      <c r="L75" s="9" t="s">
        <v>1599</v>
      </c>
    </row>
    <row r="78" spans="1:13">
      <c r="L78" s="263" t="str">
        <f>+L79&amp;"000"</f>
        <v>264636000</v>
      </c>
    </row>
    <row r="79" spans="1:13">
      <c r="L79" s="263" t="s">
        <v>593</v>
      </c>
    </row>
    <row r="80" spans="1:13">
      <c r="L80" s="263" t="s">
        <v>478</v>
      </c>
    </row>
  </sheetData>
  <customSheetViews>
    <customSheetView guid="{247A5D4D-80F1-4466-92F7-7A3BC78E450F}" showPageBreaks="1" printArea="1" topLeftCell="A22">
      <selection activeCell="L10" sqref="L10"/>
      <pageMargins left="0.78740157480314965" right="1.5748031496062993" top="0.78740157480314965" bottom="0.78740157480314965" header="0.51181102362204722" footer="0.51181102362204722"/>
      <pageSetup paperSize="9" scale="60" orientation="portrait" blackAndWhite="1" horizontalDpi="300" verticalDpi="300"/>
      <headerFooter alignWithMargins="0"/>
    </customSheetView>
  </customSheetViews>
  <mergeCells count="90">
    <mergeCell ref="F73:K73"/>
    <mergeCell ref="G71:K71"/>
    <mergeCell ref="G72:K72"/>
    <mergeCell ref="G60:K60"/>
    <mergeCell ref="F61:F72"/>
    <mergeCell ref="G61:G68"/>
    <mergeCell ref="H61:K61"/>
    <mergeCell ref="H62:I63"/>
    <mergeCell ref="J63:K63"/>
    <mergeCell ref="H64:K64"/>
    <mergeCell ref="H65:K65"/>
    <mergeCell ref="H68:K68"/>
    <mergeCell ref="G69:I70"/>
    <mergeCell ref="J69:K69"/>
    <mergeCell ref="J70:K70"/>
    <mergeCell ref="H66:K66"/>
    <mergeCell ref="I54:K54"/>
    <mergeCell ref="H67:K67"/>
    <mergeCell ref="F54:F60"/>
    <mergeCell ref="G54:H56"/>
    <mergeCell ref="I55:K55"/>
    <mergeCell ref="I56:K56"/>
    <mergeCell ref="G57:K57"/>
    <mergeCell ref="G58:H59"/>
    <mergeCell ref="I58:K58"/>
    <mergeCell ref="I59:K59"/>
    <mergeCell ref="G51:H53"/>
    <mergeCell ref="I51:K51"/>
    <mergeCell ref="I52:K52"/>
    <mergeCell ref="I53:K53"/>
    <mergeCell ref="G46:G47"/>
    <mergeCell ref="H46:K46"/>
    <mergeCell ref="H47:K47"/>
    <mergeCell ref="G48:G50"/>
    <mergeCell ref="H48:I49"/>
    <mergeCell ref="J49:K49"/>
    <mergeCell ref="H50:K50"/>
    <mergeCell ref="G40:G45"/>
    <mergeCell ref="H40:K40"/>
    <mergeCell ref="H41:K41"/>
    <mergeCell ref="H42:K42"/>
    <mergeCell ref="H43:K43"/>
    <mergeCell ref="H44:K44"/>
    <mergeCell ref="H45:K45"/>
    <mergeCell ref="G32:K32"/>
    <mergeCell ref="G33:K33"/>
    <mergeCell ref="G34:G39"/>
    <mergeCell ref="H34:K34"/>
    <mergeCell ref="H35:K35"/>
    <mergeCell ref="H36:K36"/>
    <mergeCell ref="H37:K37"/>
    <mergeCell ref="H38:K38"/>
    <mergeCell ref="H39:K39"/>
    <mergeCell ref="G22:G31"/>
    <mergeCell ref="I22:K22"/>
    <mergeCell ref="I23:K23"/>
    <mergeCell ref="I26:K26"/>
    <mergeCell ref="H28:H31"/>
    <mergeCell ref="I28:K28"/>
    <mergeCell ref="I29:K29"/>
    <mergeCell ref="I30:K30"/>
    <mergeCell ref="I31:K31"/>
    <mergeCell ref="I24:K24"/>
    <mergeCell ref="H22:H27"/>
    <mergeCell ref="H14:K14"/>
    <mergeCell ref="G19:G21"/>
    <mergeCell ref="H19:K19"/>
    <mergeCell ref="H20:K20"/>
    <mergeCell ref="H21:K21"/>
    <mergeCell ref="G15:G18"/>
    <mergeCell ref="H15:K15"/>
    <mergeCell ref="H16:K16"/>
    <mergeCell ref="H17:K17"/>
    <mergeCell ref="H18:K18"/>
    <mergeCell ref="F2:K2"/>
    <mergeCell ref="F3:F53"/>
    <mergeCell ref="G3:G8"/>
    <mergeCell ref="H3:H7"/>
    <mergeCell ref="I3:K3"/>
    <mergeCell ref="I4:K4"/>
    <mergeCell ref="I5:K5"/>
    <mergeCell ref="I6:K6"/>
    <mergeCell ref="I7:K7"/>
    <mergeCell ref="H8:K8"/>
    <mergeCell ref="G9:G14"/>
    <mergeCell ref="H9:K9"/>
    <mergeCell ref="H10:K10"/>
    <mergeCell ref="H11:K11"/>
    <mergeCell ref="H12:K12"/>
    <mergeCell ref="H13:K13"/>
  </mergeCells>
  <phoneticPr fontId="3"/>
  <pageMargins left="0.78740157480314965" right="1.5748031496062993" top="0.78740157480314965" bottom="0.78740157480314965" header="0.51181102362204722" footer="0.51181102362204722"/>
  <pageSetup paperSize="9" scale="60"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Q100"/>
  <sheetViews>
    <sheetView view="pageBreakPreview" zoomScaleNormal="80" zoomScaleSheetLayoutView="100" workbookViewId="0">
      <pane ySplit="2" topLeftCell="A18" activePane="bottomLeft" state="frozen"/>
      <selection pane="bottomLeft"/>
    </sheetView>
  </sheetViews>
  <sheetFormatPr defaultColWidth="9" defaultRowHeight="14.4"/>
  <cols>
    <col min="1" max="1" width="9.69921875" style="6" customWidth="1"/>
    <col min="2" max="2" width="4.796875" style="6" customWidth="1"/>
    <col min="3" max="4" width="3.296875" style="6" customWidth="1"/>
    <col min="5" max="5" width="6.296875" style="37" customWidth="1"/>
    <col min="6" max="6" width="4.09765625" style="6" customWidth="1"/>
    <col min="7" max="7" width="4.19921875" style="6" customWidth="1"/>
    <col min="8" max="8" width="3.796875" style="6" customWidth="1"/>
    <col min="9" max="10" width="4.59765625" style="6" customWidth="1"/>
    <col min="11" max="11" width="21.796875" style="6" customWidth="1"/>
    <col min="12" max="17" width="12.59765625" style="6" customWidth="1"/>
    <col min="18" max="16384" width="9" style="6"/>
  </cols>
  <sheetData>
    <row r="1" spans="1:17">
      <c r="F1" s="6" t="s">
        <v>527</v>
      </c>
      <c r="N1" s="7"/>
      <c r="O1" s="7"/>
      <c r="Q1" s="7" t="s">
        <v>529</v>
      </c>
    </row>
    <row r="2" spans="1:17" ht="30" customHeight="1">
      <c r="A2" s="26"/>
      <c r="B2" s="26" t="s">
        <v>778</v>
      </c>
      <c r="C2" s="26" t="s">
        <v>779</v>
      </c>
      <c r="D2" s="26" t="s">
        <v>780</v>
      </c>
      <c r="E2" s="30" t="s">
        <v>781</v>
      </c>
      <c r="F2" s="558"/>
      <c r="G2" s="558"/>
      <c r="H2" s="558"/>
      <c r="I2" s="558"/>
      <c r="J2" s="558"/>
      <c r="K2" s="558"/>
      <c r="L2" s="11" t="s">
        <v>474</v>
      </c>
      <c r="M2" s="11" t="s">
        <v>475</v>
      </c>
      <c r="N2" s="11" t="s">
        <v>476</v>
      </c>
      <c r="O2" s="11" t="s">
        <v>477</v>
      </c>
      <c r="P2" s="11" t="s">
        <v>597</v>
      </c>
      <c r="Q2" s="36" t="s">
        <v>605</v>
      </c>
    </row>
    <row r="3" spans="1:17">
      <c r="A3" s="27" t="str">
        <f>+B3&amp;C3&amp;D3</f>
        <v>0102601</v>
      </c>
      <c r="B3" s="28" t="s">
        <v>790</v>
      </c>
      <c r="C3" s="29">
        <v>26</v>
      </c>
      <c r="D3" s="28" t="s">
        <v>782</v>
      </c>
      <c r="E3" s="31" t="s">
        <v>783</v>
      </c>
      <c r="F3" s="559" t="s">
        <v>717</v>
      </c>
      <c r="G3" s="45" t="s">
        <v>484</v>
      </c>
      <c r="H3" s="531" t="s">
        <v>658</v>
      </c>
      <c r="I3" s="531"/>
      <c r="J3" s="531"/>
      <c r="K3" s="532"/>
      <c r="L3" s="42">
        <f>VLOOKUP($A3&amp;L$100,決統データ!$A$3:$DE$365,$E3+19,FALSE)</f>
        <v>36312</v>
      </c>
      <c r="M3" s="42">
        <f>VLOOKUP($A3&amp;M$100,決統データ!$A$3:$DE$365,$E3+19,FALSE)</f>
        <v>38182</v>
      </c>
      <c r="N3" s="42">
        <f>VLOOKUP($A3&amp;N$100,決統データ!$A$3:$DE$365,$E3+19,FALSE)</f>
        <v>122693</v>
      </c>
      <c r="O3" s="42">
        <f>VLOOKUP($A3&amp;O$100,決統データ!$A$3:$DE$365,$E3+19,FALSE)</f>
        <v>118046</v>
      </c>
      <c r="P3" s="42">
        <f>VLOOKUP($A3&amp;P$100,決統データ!$A$3:$DE$365,$E3+19,FALSE)</f>
        <v>64783</v>
      </c>
      <c r="Q3" s="41">
        <f t="shared" ref="Q3:Q34" si="0">SUM(L3:P3)</f>
        <v>380016</v>
      </c>
    </row>
    <row r="4" spans="1:17">
      <c r="A4" s="27" t="str">
        <f t="shared" ref="A4:A67" si="1">+B4&amp;C4&amp;D4</f>
        <v>0102601</v>
      </c>
      <c r="B4" s="28" t="s">
        <v>790</v>
      </c>
      <c r="C4" s="29">
        <v>26</v>
      </c>
      <c r="D4" s="28" t="s">
        <v>782</v>
      </c>
      <c r="E4" s="37">
        <v>2</v>
      </c>
      <c r="F4" s="560"/>
      <c r="G4" s="46"/>
      <c r="H4" s="531" t="s">
        <v>659</v>
      </c>
      <c r="I4" s="531"/>
      <c r="J4" s="531"/>
      <c r="K4" s="532"/>
      <c r="L4" s="42">
        <f>VLOOKUP($A4&amp;L$100,決統データ!$A$3:$DE$365,$E4+19,FALSE)</f>
        <v>32325</v>
      </c>
      <c r="M4" s="42">
        <f>VLOOKUP($A4&amp;M$100,決統データ!$A$3:$DE$365,$E4+19,FALSE)</f>
        <v>25480</v>
      </c>
      <c r="N4" s="42">
        <f>VLOOKUP($A4&amp;N$100,決統データ!$A$3:$DE$365,$E4+19,FALSE)</f>
        <v>80093</v>
      </c>
      <c r="O4" s="42">
        <f>VLOOKUP($A4&amp;O$100,決統データ!$A$3:$DE$365,$E4+19,FALSE)</f>
        <v>60604</v>
      </c>
      <c r="P4" s="42">
        <f>VLOOKUP($A4&amp;P$100,決統データ!$A$3:$DE$365,$E4+19,FALSE)</f>
        <v>50127</v>
      </c>
      <c r="Q4" s="41">
        <f t="shared" si="0"/>
        <v>248629</v>
      </c>
    </row>
    <row r="5" spans="1:17">
      <c r="A5" s="27" t="str">
        <f t="shared" si="1"/>
        <v>0102601</v>
      </c>
      <c r="B5" s="28" t="s">
        <v>790</v>
      </c>
      <c r="C5" s="29">
        <v>26</v>
      </c>
      <c r="D5" s="28" t="s">
        <v>782</v>
      </c>
      <c r="E5" s="37">
        <v>3</v>
      </c>
      <c r="F5" s="560"/>
      <c r="G5" s="46"/>
      <c r="H5" s="531" t="s">
        <v>660</v>
      </c>
      <c r="I5" s="531"/>
      <c r="J5" s="531"/>
      <c r="K5" s="532"/>
      <c r="L5" s="42">
        <f>VLOOKUP($A5&amp;L$100,決統データ!$A$3:$DE$365,$E5+19,FALSE)</f>
        <v>32260</v>
      </c>
      <c r="M5" s="42">
        <f>VLOOKUP($A5&amp;M$100,決統データ!$A$3:$DE$365,$E5+19,FALSE)</f>
        <v>25445</v>
      </c>
      <c r="N5" s="42">
        <f>VLOOKUP($A5&amp;N$100,決統データ!$A$3:$DE$365,$E5+19,FALSE)</f>
        <v>78034</v>
      </c>
      <c r="O5" s="42">
        <f>VLOOKUP($A5&amp;O$100,決統データ!$A$3:$DE$365,$E5+19,FALSE)</f>
        <v>60460</v>
      </c>
      <c r="P5" s="42">
        <f>VLOOKUP($A5&amp;P$100,決統データ!$A$3:$DE$365,$E5+19,FALSE)</f>
        <v>50019</v>
      </c>
      <c r="Q5" s="41">
        <f t="shared" si="0"/>
        <v>246218</v>
      </c>
    </row>
    <row r="6" spans="1:17">
      <c r="A6" s="27" t="str">
        <f t="shared" si="1"/>
        <v>0102601</v>
      </c>
      <c r="B6" s="28" t="s">
        <v>790</v>
      </c>
      <c r="C6" s="29">
        <v>26</v>
      </c>
      <c r="D6" s="28" t="s">
        <v>782</v>
      </c>
      <c r="E6" s="37">
        <v>5</v>
      </c>
      <c r="F6" s="560"/>
      <c r="G6" s="46"/>
      <c r="H6" s="531" t="s">
        <v>661</v>
      </c>
      <c r="I6" s="531"/>
      <c r="J6" s="531"/>
      <c r="K6" s="532"/>
      <c r="L6" s="42">
        <f>VLOOKUP($A6&amp;L$100,決統データ!$A$3:$DE$365,$E6+19,FALSE)</f>
        <v>0</v>
      </c>
      <c r="M6" s="42">
        <f>VLOOKUP($A6&amp;M$100,決統データ!$A$3:$DE$365,$E6+19,FALSE)</f>
        <v>0</v>
      </c>
      <c r="N6" s="42">
        <f>VLOOKUP($A6&amp;N$100,決統データ!$A$3:$DE$365,$E6+19,FALSE)</f>
        <v>0</v>
      </c>
      <c r="O6" s="42">
        <f>VLOOKUP($A6&amp;O$100,決統データ!$A$3:$DE$365,$E6+19,FALSE)</f>
        <v>0</v>
      </c>
      <c r="P6" s="42">
        <f>VLOOKUP($A6&amp;P$100,決統データ!$A$3:$DE$365,$E6+19,FALSE)</f>
        <v>0</v>
      </c>
      <c r="Q6" s="41">
        <f t="shared" si="0"/>
        <v>0</v>
      </c>
    </row>
    <row r="7" spans="1:17">
      <c r="A7" s="27" t="str">
        <f t="shared" si="1"/>
        <v>0102601</v>
      </c>
      <c r="B7" s="28" t="s">
        <v>790</v>
      </c>
      <c r="C7" s="29">
        <v>26</v>
      </c>
      <c r="D7" s="28" t="s">
        <v>782</v>
      </c>
      <c r="E7" s="37">
        <v>6</v>
      </c>
      <c r="F7" s="560"/>
      <c r="G7" s="46"/>
      <c r="H7" s="531" t="s">
        <v>662</v>
      </c>
      <c r="I7" s="531"/>
      <c r="J7" s="531"/>
      <c r="K7" s="532"/>
      <c r="L7" s="42">
        <f>VLOOKUP($A7&amp;L$100,決統データ!$A$3:$DE$365,$E7+19,FALSE)</f>
        <v>65</v>
      </c>
      <c r="M7" s="42">
        <f>VLOOKUP($A7&amp;M$100,決統データ!$A$3:$DE$365,$E7+19,FALSE)</f>
        <v>35</v>
      </c>
      <c r="N7" s="42">
        <f>VLOOKUP($A7&amp;N$100,決統データ!$A$3:$DE$365,$E7+19,FALSE)</f>
        <v>2059</v>
      </c>
      <c r="O7" s="42">
        <f>VLOOKUP($A7&amp;O$100,決統データ!$A$3:$DE$365,$E7+19,FALSE)</f>
        <v>144</v>
      </c>
      <c r="P7" s="42">
        <f>VLOOKUP($A7&amp;P$100,決統データ!$A$3:$DE$365,$E7+19,FALSE)</f>
        <v>108</v>
      </c>
      <c r="Q7" s="41">
        <f t="shared" si="0"/>
        <v>2411</v>
      </c>
    </row>
    <row r="8" spans="1:17">
      <c r="A8" s="27" t="str">
        <f t="shared" si="1"/>
        <v>0102601</v>
      </c>
      <c r="B8" s="28" t="s">
        <v>790</v>
      </c>
      <c r="C8" s="29">
        <v>26</v>
      </c>
      <c r="D8" s="28" t="s">
        <v>782</v>
      </c>
      <c r="E8" s="37">
        <v>7</v>
      </c>
      <c r="F8" s="560"/>
      <c r="G8" s="46"/>
      <c r="H8" s="531" t="s">
        <v>663</v>
      </c>
      <c r="I8" s="531"/>
      <c r="J8" s="531"/>
      <c r="K8" s="532"/>
      <c r="L8" s="42">
        <f>VLOOKUP($A8&amp;L$100,決統データ!$A$3:$DE$365,$E8+19,FALSE)</f>
        <v>3987</v>
      </c>
      <c r="M8" s="42">
        <f>VLOOKUP($A8&amp;M$100,決統データ!$A$3:$DE$365,$E8+19,FALSE)</f>
        <v>12702</v>
      </c>
      <c r="N8" s="42">
        <f>VLOOKUP($A8&amp;N$100,決統データ!$A$3:$DE$365,$E8+19,FALSE)</f>
        <v>42600</v>
      </c>
      <c r="O8" s="42">
        <f>VLOOKUP($A8&amp;O$100,決統データ!$A$3:$DE$365,$E8+19,FALSE)</f>
        <v>57442</v>
      </c>
      <c r="P8" s="42">
        <f>VLOOKUP($A8&amp;P$100,決統データ!$A$3:$DE$365,$E8+19,FALSE)</f>
        <v>14656</v>
      </c>
      <c r="Q8" s="41">
        <f t="shared" si="0"/>
        <v>131387</v>
      </c>
    </row>
    <row r="9" spans="1:17">
      <c r="A9" s="27" t="str">
        <f t="shared" si="1"/>
        <v>0102601</v>
      </c>
      <c r="B9" s="28" t="s">
        <v>790</v>
      </c>
      <c r="C9" s="29">
        <v>26</v>
      </c>
      <c r="D9" s="28" t="s">
        <v>782</v>
      </c>
      <c r="E9" s="37">
        <v>8</v>
      </c>
      <c r="F9" s="560"/>
      <c r="G9" s="46"/>
      <c r="H9" s="531" t="s">
        <v>664</v>
      </c>
      <c r="I9" s="531"/>
      <c r="J9" s="531"/>
      <c r="K9" s="532"/>
      <c r="L9" s="42">
        <f>VLOOKUP($A9&amp;L$100,決統データ!$A$3:$DE$365,$E9+19,FALSE)</f>
        <v>3718</v>
      </c>
      <c r="M9" s="42">
        <f>VLOOKUP($A9&amp;M$100,決統データ!$A$3:$DE$365,$E9+19,FALSE)</f>
        <v>0</v>
      </c>
      <c r="N9" s="42">
        <f>VLOOKUP($A9&amp;N$100,決統データ!$A$3:$DE$365,$E9+19,FALSE)</f>
        <v>34219</v>
      </c>
      <c r="O9" s="42">
        <f>VLOOKUP($A9&amp;O$100,決統データ!$A$3:$DE$365,$E9+19,FALSE)</f>
        <v>0</v>
      </c>
      <c r="P9" s="42">
        <f>VLOOKUP($A9&amp;P$100,決統データ!$A$3:$DE$365,$E9+19,FALSE)</f>
        <v>0</v>
      </c>
      <c r="Q9" s="41">
        <f t="shared" si="0"/>
        <v>37937</v>
      </c>
    </row>
    <row r="10" spans="1:17">
      <c r="A10" s="27" t="str">
        <f t="shared" si="1"/>
        <v>0102601</v>
      </c>
      <c r="B10" s="28" t="s">
        <v>790</v>
      </c>
      <c r="C10" s="29">
        <v>26</v>
      </c>
      <c r="D10" s="28" t="s">
        <v>782</v>
      </c>
      <c r="E10" s="37">
        <v>9</v>
      </c>
      <c r="F10" s="560"/>
      <c r="G10" s="46"/>
      <c r="H10" s="531" t="s">
        <v>665</v>
      </c>
      <c r="I10" s="531"/>
      <c r="J10" s="531"/>
      <c r="K10" s="532"/>
      <c r="L10" s="42">
        <f>VLOOKUP($A10&amp;L$100,決統データ!$A$3:$DE$365,$E10+19,FALSE)</f>
        <v>0</v>
      </c>
      <c r="M10" s="42">
        <f>VLOOKUP($A10&amp;M$100,決統データ!$A$3:$DE$365,$E10+19,FALSE)</f>
        <v>0</v>
      </c>
      <c r="N10" s="42">
        <f>VLOOKUP($A10&amp;N$100,決統データ!$A$3:$DE$365,$E10+19,FALSE)</f>
        <v>0</v>
      </c>
      <c r="O10" s="42">
        <f>VLOOKUP($A10&amp;O$100,決統データ!$A$3:$DE$365,$E10+19,FALSE)</f>
        <v>0</v>
      </c>
      <c r="P10" s="42">
        <f>VLOOKUP($A10&amp;P$100,決統データ!$A$3:$DE$365,$E10+19,FALSE)</f>
        <v>0</v>
      </c>
      <c r="Q10" s="41">
        <f t="shared" si="0"/>
        <v>0</v>
      </c>
    </row>
    <row r="11" spans="1:17">
      <c r="A11" s="27" t="str">
        <f t="shared" si="1"/>
        <v>0102601</v>
      </c>
      <c r="B11" s="28" t="s">
        <v>790</v>
      </c>
      <c r="C11" s="29">
        <v>26</v>
      </c>
      <c r="D11" s="28" t="s">
        <v>782</v>
      </c>
      <c r="E11" s="37">
        <v>10</v>
      </c>
      <c r="F11" s="560"/>
      <c r="G11" s="46"/>
      <c r="H11" s="531" t="s">
        <v>666</v>
      </c>
      <c r="I11" s="531"/>
      <c r="J11" s="531"/>
      <c r="K11" s="532"/>
      <c r="L11" s="42">
        <f>VLOOKUP($A11&amp;L$100,決統データ!$A$3:$DE$365,$E11+19,FALSE)</f>
        <v>167</v>
      </c>
      <c r="M11" s="42">
        <f>VLOOKUP($A11&amp;M$100,決統データ!$A$3:$DE$365,$E11+19,FALSE)</f>
        <v>12701</v>
      </c>
      <c r="N11" s="42">
        <f>VLOOKUP($A11&amp;N$100,決統データ!$A$3:$DE$365,$E11+19,FALSE)</f>
        <v>8141</v>
      </c>
      <c r="O11" s="42">
        <f>VLOOKUP($A11&amp;O$100,決統データ!$A$3:$DE$365,$E11+19,FALSE)</f>
        <v>57442</v>
      </c>
      <c r="P11" s="42">
        <f>VLOOKUP($A11&amp;P$100,決統データ!$A$3:$DE$365,$E11+19,FALSE)</f>
        <v>14656</v>
      </c>
      <c r="Q11" s="41">
        <f t="shared" si="0"/>
        <v>93107</v>
      </c>
    </row>
    <row r="12" spans="1:17">
      <c r="A12" s="27" t="str">
        <f t="shared" si="1"/>
        <v>0102601</v>
      </c>
      <c r="B12" s="28" t="s">
        <v>790</v>
      </c>
      <c r="C12" s="29">
        <v>26</v>
      </c>
      <c r="D12" s="28" t="s">
        <v>782</v>
      </c>
      <c r="E12" s="37">
        <v>11</v>
      </c>
      <c r="F12" s="560"/>
      <c r="G12" s="46"/>
      <c r="H12" s="531" t="s">
        <v>667</v>
      </c>
      <c r="I12" s="531"/>
      <c r="J12" s="531"/>
      <c r="K12" s="532"/>
      <c r="L12" s="42">
        <f>VLOOKUP($A12&amp;L$100,決統データ!$A$3:$DE$365,$E12+19,FALSE)</f>
        <v>102</v>
      </c>
      <c r="M12" s="42">
        <f>VLOOKUP($A12&amp;M$100,決統データ!$A$3:$DE$365,$E12+19,FALSE)</f>
        <v>1</v>
      </c>
      <c r="N12" s="42">
        <f>VLOOKUP($A12&amp;N$100,決統データ!$A$3:$DE$365,$E12+19,FALSE)</f>
        <v>240</v>
      </c>
      <c r="O12" s="42">
        <f>VLOOKUP($A12&amp;O$100,決統データ!$A$3:$DE$365,$E12+19,FALSE)</f>
        <v>0</v>
      </c>
      <c r="P12" s="42">
        <f>VLOOKUP($A12&amp;P$100,決統データ!$A$3:$DE$365,$E12+19,FALSE)</f>
        <v>0</v>
      </c>
      <c r="Q12" s="41">
        <f t="shared" si="0"/>
        <v>343</v>
      </c>
    </row>
    <row r="13" spans="1:17">
      <c r="A13" s="27" t="str">
        <f t="shared" si="1"/>
        <v>0102601</v>
      </c>
      <c r="B13" s="28" t="s">
        <v>790</v>
      </c>
      <c r="C13" s="29">
        <v>26</v>
      </c>
      <c r="D13" s="28" t="s">
        <v>782</v>
      </c>
      <c r="E13" s="37">
        <v>12</v>
      </c>
      <c r="F13" s="560"/>
      <c r="G13" s="47" t="s">
        <v>485</v>
      </c>
      <c r="H13" s="531" t="s">
        <v>668</v>
      </c>
      <c r="I13" s="531"/>
      <c r="J13" s="531"/>
      <c r="K13" s="532"/>
      <c r="L13" s="42">
        <f>VLOOKUP($A13&amp;L$100,決統データ!$A$3:$DE$365,$E13+19,FALSE)</f>
        <v>27607</v>
      </c>
      <c r="M13" s="42">
        <f>VLOOKUP($A13&amp;M$100,決統データ!$A$3:$DE$365,$E13+19,FALSE)</f>
        <v>38430</v>
      </c>
      <c r="N13" s="42">
        <f>VLOOKUP($A13&amp;N$100,決統データ!$A$3:$DE$365,$E13+19,FALSE)</f>
        <v>88590</v>
      </c>
      <c r="O13" s="42">
        <f>VLOOKUP($A13&amp;O$100,決統データ!$A$3:$DE$365,$E13+19,FALSE)</f>
        <v>99861</v>
      </c>
      <c r="P13" s="42">
        <f>VLOOKUP($A13&amp;P$100,決統データ!$A$3:$DE$365,$E13+19,FALSE)</f>
        <v>36629</v>
      </c>
      <c r="Q13" s="41">
        <f t="shared" si="0"/>
        <v>291117</v>
      </c>
    </row>
    <row r="14" spans="1:17">
      <c r="A14" s="27" t="str">
        <f t="shared" si="1"/>
        <v>0102601</v>
      </c>
      <c r="B14" s="28" t="s">
        <v>790</v>
      </c>
      <c r="C14" s="29">
        <v>26</v>
      </c>
      <c r="D14" s="28" t="s">
        <v>782</v>
      </c>
      <c r="E14" s="37">
        <v>13</v>
      </c>
      <c r="F14" s="560"/>
      <c r="G14" s="46"/>
      <c r="H14" s="531" t="s">
        <v>669</v>
      </c>
      <c r="I14" s="531"/>
      <c r="J14" s="531"/>
      <c r="K14" s="532"/>
      <c r="L14" s="42">
        <f>VLOOKUP($A14&amp;L$100,決統データ!$A$3:$DE$365,$E14+19,FALSE)</f>
        <v>25369</v>
      </c>
      <c r="M14" s="42">
        <f>VLOOKUP($A14&amp;M$100,決統データ!$A$3:$DE$365,$E14+19,FALSE)</f>
        <v>36651</v>
      </c>
      <c r="N14" s="42">
        <f>VLOOKUP($A14&amp;N$100,決統データ!$A$3:$DE$365,$E14+19,FALSE)</f>
        <v>72697</v>
      </c>
      <c r="O14" s="42">
        <f>VLOOKUP($A14&amp;O$100,決統データ!$A$3:$DE$365,$E14+19,FALSE)</f>
        <v>81443</v>
      </c>
      <c r="P14" s="42">
        <f>VLOOKUP($A14&amp;P$100,決統データ!$A$3:$DE$365,$E14+19,FALSE)</f>
        <v>28183</v>
      </c>
      <c r="Q14" s="41">
        <f t="shared" si="0"/>
        <v>244343</v>
      </c>
    </row>
    <row r="15" spans="1:17">
      <c r="A15" s="27" t="str">
        <f t="shared" si="1"/>
        <v>0102601</v>
      </c>
      <c r="B15" s="28" t="s">
        <v>790</v>
      </c>
      <c r="C15" s="29">
        <v>26</v>
      </c>
      <c r="D15" s="28" t="s">
        <v>782</v>
      </c>
      <c r="E15" s="37">
        <v>14</v>
      </c>
      <c r="F15" s="560"/>
      <c r="G15" s="46"/>
      <c r="H15" s="531" t="s">
        <v>670</v>
      </c>
      <c r="I15" s="531"/>
      <c r="J15" s="531"/>
      <c r="K15" s="532"/>
      <c r="L15" s="42">
        <f>VLOOKUP($A15&amp;L$100,決統データ!$A$3:$DE$365,$E15+19,FALSE)</f>
        <v>6677</v>
      </c>
      <c r="M15" s="42">
        <f>VLOOKUP($A15&amp;M$100,決統データ!$A$3:$DE$365,$E15+19,FALSE)</f>
        <v>12364</v>
      </c>
      <c r="N15" s="42">
        <f>VLOOKUP($A15&amp;N$100,決統データ!$A$3:$DE$365,$E15+19,FALSE)</f>
        <v>12395</v>
      </c>
      <c r="O15" s="42">
        <f>VLOOKUP($A15&amp;O$100,決統データ!$A$3:$DE$365,$E15+19,FALSE)</f>
        <v>19314</v>
      </c>
      <c r="P15" s="42">
        <f>VLOOKUP($A15&amp;P$100,決統データ!$A$3:$DE$365,$E15+19,FALSE)</f>
        <v>4752</v>
      </c>
      <c r="Q15" s="41">
        <f t="shared" si="0"/>
        <v>55502</v>
      </c>
    </row>
    <row r="16" spans="1:17">
      <c r="A16" s="27" t="str">
        <f t="shared" si="1"/>
        <v>0102601</v>
      </c>
      <c r="B16" s="28" t="s">
        <v>790</v>
      </c>
      <c r="C16" s="29">
        <v>26</v>
      </c>
      <c r="D16" s="28" t="s">
        <v>782</v>
      </c>
      <c r="E16" s="37">
        <v>15</v>
      </c>
      <c r="F16" s="560"/>
      <c r="G16" s="46"/>
      <c r="H16" s="531" t="s">
        <v>671</v>
      </c>
      <c r="I16" s="531"/>
      <c r="J16" s="531"/>
      <c r="K16" s="532"/>
      <c r="L16" s="42">
        <f>VLOOKUP($A16&amp;L$100,決統データ!$A$3:$DE$365,$E16+19,FALSE)</f>
        <v>0</v>
      </c>
      <c r="M16" s="42">
        <f>VLOOKUP($A16&amp;M$100,決統データ!$A$3:$DE$365,$E16+19,FALSE)</f>
        <v>0</v>
      </c>
      <c r="N16" s="42">
        <f>VLOOKUP($A16&amp;N$100,決統データ!$A$3:$DE$365,$E16+19,FALSE)</f>
        <v>0</v>
      </c>
      <c r="O16" s="42">
        <f>VLOOKUP($A16&amp;O$100,決統データ!$A$3:$DE$365,$E16+19,FALSE)</f>
        <v>0</v>
      </c>
      <c r="P16" s="42">
        <f>VLOOKUP($A16&amp;P$100,決統データ!$A$3:$DE$365,$E16+19,FALSE)</f>
        <v>0</v>
      </c>
      <c r="Q16" s="41">
        <f t="shared" si="0"/>
        <v>0</v>
      </c>
    </row>
    <row r="17" spans="1:17">
      <c r="A17" s="27" t="str">
        <f t="shared" si="1"/>
        <v>0102601</v>
      </c>
      <c r="B17" s="28" t="s">
        <v>790</v>
      </c>
      <c r="C17" s="29">
        <v>26</v>
      </c>
      <c r="D17" s="28" t="s">
        <v>782</v>
      </c>
      <c r="E17" s="37">
        <v>16</v>
      </c>
      <c r="F17" s="560"/>
      <c r="G17" s="46"/>
      <c r="H17" s="531" t="s">
        <v>662</v>
      </c>
      <c r="I17" s="531"/>
      <c r="J17" s="531"/>
      <c r="K17" s="532"/>
      <c r="L17" s="42">
        <f>VLOOKUP($A17&amp;L$100,決統データ!$A$3:$DE$365,$E17+19,FALSE)</f>
        <v>18692</v>
      </c>
      <c r="M17" s="42">
        <f>VLOOKUP($A17&amp;M$100,決統データ!$A$3:$DE$365,$E17+19,FALSE)</f>
        <v>24287</v>
      </c>
      <c r="N17" s="42">
        <f>VLOOKUP($A17&amp;N$100,決統データ!$A$3:$DE$365,$E17+19,FALSE)</f>
        <v>60302</v>
      </c>
      <c r="O17" s="42">
        <f>VLOOKUP($A17&amp;O$100,決統データ!$A$3:$DE$365,$E17+19,FALSE)</f>
        <v>62129</v>
      </c>
      <c r="P17" s="42">
        <f>VLOOKUP($A17&amp;P$100,決統データ!$A$3:$DE$365,$E17+19,FALSE)</f>
        <v>23431</v>
      </c>
      <c r="Q17" s="41">
        <f t="shared" si="0"/>
        <v>188841</v>
      </c>
    </row>
    <row r="18" spans="1:17">
      <c r="A18" s="27" t="str">
        <f t="shared" si="1"/>
        <v>0102601</v>
      </c>
      <c r="B18" s="28" t="s">
        <v>790</v>
      </c>
      <c r="C18" s="29">
        <v>26</v>
      </c>
      <c r="D18" s="28" t="s">
        <v>782</v>
      </c>
      <c r="E18" s="37">
        <v>17</v>
      </c>
      <c r="F18" s="560"/>
      <c r="G18" s="46"/>
      <c r="H18" s="531" t="s">
        <v>672</v>
      </c>
      <c r="I18" s="531"/>
      <c r="J18" s="531"/>
      <c r="K18" s="532"/>
      <c r="L18" s="42">
        <f>VLOOKUP($A18&amp;L$100,決統データ!$A$3:$DE$365,$E18+19,FALSE)</f>
        <v>2238</v>
      </c>
      <c r="M18" s="42">
        <f>VLOOKUP($A18&amp;M$100,決統データ!$A$3:$DE$365,$E18+19,FALSE)</f>
        <v>1779</v>
      </c>
      <c r="N18" s="42">
        <f>VLOOKUP($A18&amp;N$100,決統データ!$A$3:$DE$365,$E18+19,FALSE)</f>
        <v>15893</v>
      </c>
      <c r="O18" s="42">
        <f>VLOOKUP($A18&amp;O$100,決統データ!$A$3:$DE$365,$E18+19,FALSE)</f>
        <v>18418</v>
      </c>
      <c r="P18" s="42">
        <f>VLOOKUP($A18&amp;P$100,決統データ!$A$3:$DE$365,$E18+19,FALSE)</f>
        <v>8446</v>
      </c>
      <c r="Q18" s="41">
        <f t="shared" si="0"/>
        <v>46774</v>
      </c>
    </row>
    <row r="19" spans="1:17">
      <c r="A19" s="27" t="str">
        <f t="shared" si="1"/>
        <v>0102601</v>
      </c>
      <c r="B19" s="28" t="s">
        <v>790</v>
      </c>
      <c r="C19" s="29">
        <v>26</v>
      </c>
      <c r="D19" s="28" t="s">
        <v>782</v>
      </c>
      <c r="E19" s="37">
        <v>18</v>
      </c>
      <c r="F19" s="560"/>
      <c r="G19" s="48"/>
      <c r="H19" s="531" t="s">
        <v>673</v>
      </c>
      <c r="I19" s="531"/>
      <c r="J19" s="531"/>
      <c r="K19" s="532"/>
      <c r="L19" s="42">
        <f>VLOOKUP($A19&amp;L$100,決統データ!$A$3:$DE$365,$E19+19,FALSE)</f>
        <v>1239</v>
      </c>
      <c r="M19" s="42">
        <f>VLOOKUP($A19&amp;M$100,決統データ!$A$3:$DE$365,$E19+19,FALSE)</f>
        <v>1779</v>
      </c>
      <c r="N19" s="42">
        <f>VLOOKUP($A19&amp;N$100,決統データ!$A$3:$DE$365,$E19+19,FALSE)</f>
        <v>15858</v>
      </c>
      <c r="O19" s="42">
        <f>VLOOKUP($A19&amp;O$100,決統データ!$A$3:$DE$365,$E19+19,FALSE)</f>
        <v>18418</v>
      </c>
      <c r="P19" s="42">
        <f>VLOOKUP($A19&amp;P$100,決統データ!$A$3:$DE$365,$E19+19,FALSE)</f>
        <v>7152</v>
      </c>
      <c r="Q19" s="41">
        <f t="shared" si="0"/>
        <v>44446</v>
      </c>
    </row>
    <row r="20" spans="1:17">
      <c r="A20" s="27" t="str">
        <f t="shared" si="1"/>
        <v>0102601</v>
      </c>
      <c r="B20" s="28" t="s">
        <v>790</v>
      </c>
      <c r="C20" s="29">
        <v>26</v>
      </c>
      <c r="D20" s="28" t="s">
        <v>782</v>
      </c>
      <c r="E20" s="37">
        <v>19</v>
      </c>
      <c r="F20" s="560"/>
      <c r="G20" s="46"/>
      <c r="H20" s="569" t="s">
        <v>674</v>
      </c>
      <c r="I20" s="569"/>
      <c r="J20" s="569"/>
      <c r="K20" s="570"/>
      <c r="L20" s="42">
        <f>VLOOKUP($A20&amp;L$100,決統データ!$A$3:$DE$365,$E20+19,FALSE)</f>
        <v>1239</v>
      </c>
      <c r="M20" s="42">
        <f>VLOOKUP($A20&amp;M$100,決統データ!$A$3:$DE$365,$E20+19,FALSE)</f>
        <v>1779</v>
      </c>
      <c r="N20" s="42">
        <f>VLOOKUP($A20&amp;N$100,決統データ!$A$3:$DE$365,$E20+19,FALSE)</f>
        <v>15858</v>
      </c>
      <c r="O20" s="42">
        <f>VLOOKUP($A20&amp;O$100,決統データ!$A$3:$DE$365,$E20+19,FALSE)</f>
        <v>18418</v>
      </c>
      <c r="P20" s="42">
        <f>VLOOKUP($A20&amp;P$100,決統データ!$A$3:$DE$365,$E20+19,FALSE)</f>
        <v>7152</v>
      </c>
      <c r="Q20" s="41">
        <f t="shared" si="0"/>
        <v>44446</v>
      </c>
    </row>
    <row r="21" spans="1:17">
      <c r="A21" s="27" t="str">
        <f t="shared" si="1"/>
        <v>0102601</v>
      </c>
      <c r="B21" s="28" t="s">
        <v>790</v>
      </c>
      <c r="C21" s="29">
        <v>26</v>
      </c>
      <c r="D21" s="28" t="s">
        <v>782</v>
      </c>
      <c r="E21" s="37">
        <v>20</v>
      </c>
      <c r="F21" s="560"/>
      <c r="G21" s="46"/>
      <c r="H21" s="569" t="s">
        <v>1520</v>
      </c>
      <c r="I21" s="569"/>
      <c r="J21" s="569"/>
      <c r="K21" s="570"/>
      <c r="L21" s="42">
        <f>VLOOKUP($A21&amp;L$100,決統データ!$A$3:$DE$365,$E21+19,FALSE)</f>
        <v>0</v>
      </c>
      <c r="M21" s="42">
        <f>VLOOKUP($A21&amp;M$100,決統データ!$A$3:$DE$365,$E21+19,FALSE)</f>
        <v>0</v>
      </c>
      <c r="N21" s="42">
        <f>VLOOKUP($A21&amp;N$100,決統データ!$A$3:$DE$365,$E21+19,FALSE)</f>
        <v>0</v>
      </c>
      <c r="O21" s="42">
        <f>VLOOKUP($A21&amp;O$100,決統データ!$A$3:$DE$365,$E21+19,FALSE)</f>
        <v>0</v>
      </c>
      <c r="P21" s="42">
        <f>VLOOKUP($A21&amp;P$100,決統データ!$A$3:$DE$365,$E21+19,FALSE)</f>
        <v>0</v>
      </c>
      <c r="Q21" s="41">
        <f t="shared" si="0"/>
        <v>0</v>
      </c>
    </row>
    <row r="22" spans="1:17">
      <c r="A22" s="27" t="str">
        <f t="shared" si="1"/>
        <v>0102601</v>
      </c>
      <c r="B22" s="28" t="s">
        <v>790</v>
      </c>
      <c r="C22" s="29">
        <v>26</v>
      </c>
      <c r="D22" s="28" t="s">
        <v>782</v>
      </c>
      <c r="E22" s="37">
        <v>21</v>
      </c>
      <c r="F22" s="560"/>
      <c r="G22" s="46"/>
      <c r="H22" s="531" t="s">
        <v>675</v>
      </c>
      <c r="I22" s="531"/>
      <c r="J22" s="531"/>
      <c r="K22" s="532"/>
      <c r="L22" s="42">
        <f>VLOOKUP($A22&amp;L$100,決統データ!$A$3:$DE$365,$E22+19,FALSE)</f>
        <v>999</v>
      </c>
      <c r="M22" s="42">
        <f>VLOOKUP($A22&amp;M$100,決統データ!$A$3:$DE$365,$E22+19,FALSE)</f>
        <v>0</v>
      </c>
      <c r="N22" s="42">
        <f>VLOOKUP($A22&amp;N$100,決統データ!$A$3:$DE$365,$E22+19,FALSE)</f>
        <v>35</v>
      </c>
      <c r="O22" s="42">
        <f>VLOOKUP($A22&amp;O$100,決統データ!$A$3:$DE$365,$E22+19,FALSE)</f>
        <v>0</v>
      </c>
      <c r="P22" s="42">
        <f>VLOOKUP($A22&amp;P$100,決統データ!$A$3:$DE$365,$E22+19,FALSE)</f>
        <v>1294</v>
      </c>
      <c r="Q22" s="41">
        <f t="shared" si="0"/>
        <v>2328</v>
      </c>
    </row>
    <row r="23" spans="1:17">
      <c r="A23" s="27" t="str">
        <f t="shared" si="1"/>
        <v>0102601</v>
      </c>
      <c r="B23" s="28" t="s">
        <v>790</v>
      </c>
      <c r="C23" s="29">
        <v>26</v>
      </c>
      <c r="D23" s="28" t="s">
        <v>782</v>
      </c>
      <c r="E23" s="37">
        <v>22</v>
      </c>
      <c r="F23" s="561"/>
      <c r="G23" s="45" t="s">
        <v>487</v>
      </c>
      <c r="H23" s="531" t="s">
        <v>676</v>
      </c>
      <c r="I23" s="531"/>
      <c r="J23" s="531"/>
      <c r="K23" s="532"/>
      <c r="L23" s="42">
        <f>VLOOKUP($A23&amp;L$100,決統データ!$A$3:$DE$365,$E23+19,FALSE)</f>
        <v>8705</v>
      </c>
      <c r="M23" s="42">
        <f>VLOOKUP($A23&amp;M$100,決統データ!$A$3:$DE$365,$E23+19,FALSE)</f>
        <v>-248</v>
      </c>
      <c r="N23" s="42">
        <f>VLOOKUP($A23&amp;N$100,決統データ!$A$3:$DE$365,$E23+19,FALSE)</f>
        <v>34103</v>
      </c>
      <c r="O23" s="42">
        <f>VLOOKUP($A23&amp;O$100,決統データ!$A$3:$DE$365,$E23+19,FALSE)</f>
        <v>18185</v>
      </c>
      <c r="P23" s="42">
        <f>VLOOKUP($A23&amp;P$100,決統データ!$A$3:$DE$365,$E23+19,FALSE)</f>
        <v>28154</v>
      </c>
      <c r="Q23" s="41">
        <f t="shared" si="0"/>
        <v>88899</v>
      </c>
    </row>
    <row r="24" spans="1:17">
      <c r="A24" s="27" t="str">
        <f t="shared" si="1"/>
        <v>0102601</v>
      </c>
      <c r="B24" s="28" t="s">
        <v>790</v>
      </c>
      <c r="C24" s="29">
        <v>26</v>
      </c>
      <c r="D24" s="28" t="s">
        <v>782</v>
      </c>
      <c r="E24" s="37">
        <v>23</v>
      </c>
      <c r="F24" s="559" t="s">
        <v>718</v>
      </c>
      <c r="G24" s="45" t="s">
        <v>522</v>
      </c>
      <c r="H24" s="531" t="s">
        <v>677</v>
      </c>
      <c r="I24" s="531"/>
      <c r="J24" s="531"/>
      <c r="K24" s="532"/>
      <c r="L24" s="42">
        <f>VLOOKUP($A24&amp;L$100,決統データ!$A$3:$DE$365,$E24+19,FALSE)</f>
        <v>10842</v>
      </c>
      <c r="M24" s="42">
        <f>VLOOKUP($A24&amp;M$100,決統データ!$A$3:$DE$365,$E24+19,FALSE)</f>
        <v>14819</v>
      </c>
      <c r="N24" s="42">
        <f>VLOOKUP($A24&amp;N$100,決統データ!$A$3:$DE$365,$E24+19,FALSE)</f>
        <v>76574</v>
      </c>
      <c r="O24" s="42">
        <f>VLOOKUP($A24&amp;O$100,決統データ!$A$3:$DE$365,$E24+19,FALSE)</f>
        <v>136412</v>
      </c>
      <c r="P24" s="42">
        <f>VLOOKUP($A24&amp;P$100,決統データ!$A$3:$DE$365,$E24+19,FALSE)</f>
        <v>60211</v>
      </c>
      <c r="Q24" s="41">
        <f t="shared" si="0"/>
        <v>298858</v>
      </c>
    </row>
    <row r="25" spans="1:17">
      <c r="A25" s="27" t="str">
        <f t="shared" si="1"/>
        <v>0102601</v>
      </c>
      <c r="B25" s="28" t="s">
        <v>790</v>
      </c>
      <c r="C25" s="29">
        <v>26</v>
      </c>
      <c r="D25" s="28" t="s">
        <v>782</v>
      </c>
      <c r="E25" s="37">
        <v>24</v>
      </c>
      <c r="F25" s="560"/>
      <c r="G25" s="46"/>
      <c r="H25" s="531" t="s">
        <v>678</v>
      </c>
      <c r="I25" s="531"/>
      <c r="J25" s="531"/>
      <c r="K25" s="532"/>
      <c r="L25" s="42">
        <f>VLOOKUP($A25&amp;L$100,決統データ!$A$3:$DE$365,$E25+19,FALSE)</f>
        <v>1700</v>
      </c>
      <c r="M25" s="42">
        <f>VLOOKUP($A25&amp;M$100,決統データ!$A$3:$DE$365,$E25+19,FALSE)</f>
        <v>3900</v>
      </c>
      <c r="N25" s="42">
        <f>VLOOKUP($A25&amp;N$100,決統データ!$A$3:$DE$365,$E25+19,FALSE)</f>
        <v>14000</v>
      </c>
      <c r="O25" s="42">
        <f>VLOOKUP($A25&amp;O$100,決統データ!$A$3:$DE$365,$E25+19,FALSE)</f>
        <v>49100</v>
      </c>
      <c r="P25" s="42">
        <f>VLOOKUP($A25&amp;P$100,決統データ!$A$3:$DE$365,$E25+19,FALSE)</f>
        <v>19700</v>
      </c>
      <c r="Q25" s="41">
        <f t="shared" si="0"/>
        <v>88400</v>
      </c>
    </row>
    <row r="26" spans="1:17">
      <c r="A26" s="27" t="str">
        <f t="shared" si="1"/>
        <v>0102601</v>
      </c>
      <c r="B26" s="28" t="s">
        <v>790</v>
      </c>
      <c r="C26" s="29">
        <v>26</v>
      </c>
      <c r="D26" s="28" t="s">
        <v>782</v>
      </c>
      <c r="E26" s="37">
        <v>25</v>
      </c>
      <c r="F26" s="560"/>
      <c r="G26" s="46"/>
      <c r="H26" s="531" t="s">
        <v>679</v>
      </c>
      <c r="I26" s="531"/>
      <c r="J26" s="531"/>
      <c r="K26" s="532"/>
      <c r="L26" s="42">
        <f>VLOOKUP($A26&amp;L$100,決統データ!$A$3:$DE$365,$E26+19,FALSE)</f>
        <v>0</v>
      </c>
      <c r="M26" s="42">
        <f>VLOOKUP($A26&amp;M$100,決統データ!$A$3:$DE$365,$E26+19,FALSE)</f>
        <v>0</v>
      </c>
      <c r="N26" s="42">
        <f>VLOOKUP($A26&amp;N$100,決統データ!$A$3:$DE$365,$E26+19,FALSE)</f>
        <v>0</v>
      </c>
      <c r="O26" s="42">
        <f>VLOOKUP($A26&amp;O$100,決統データ!$A$3:$DE$365,$E26+19,FALSE)</f>
        <v>0</v>
      </c>
      <c r="P26" s="42">
        <f>VLOOKUP($A26&amp;P$100,決統データ!$A$3:$DE$365,$E26+19,FALSE)</f>
        <v>0</v>
      </c>
      <c r="Q26" s="41">
        <f t="shared" si="0"/>
        <v>0</v>
      </c>
    </row>
    <row r="27" spans="1:17">
      <c r="A27" s="27" t="str">
        <f t="shared" si="1"/>
        <v>0102601</v>
      </c>
      <c r="B27" s="28" t="s">
        <v>790</v>
      </c>
      <c r="C27" s="29">
        <v>26</v>
      </c>
      <c r="D27" s="28" t="s">
        <v>782</v>
      </c>
      <c r="E27" s="37">
        <v>26</v>
      </c>
      <c r="F27" s="560"/>
      <c r="G27" s="46"/>
      <c r="H27" s="531" t="s">
        <v>680</v>
      </c>
      <c r="I27" s="531"/>
      <c r="J27" s="531"/>
      <c r="K27" s="532"/>
      <c r="L27" s="42">
        <f>VLOOKUP($A27&amp;L$100,決統データ!$A$3:$DE$365,$E27+19,FALSE)</f>
        <v>8298</v>
      </c>
      <c r="M27" s="42">
        <f>VLOOKUP($A27&amp;M$100,決統データ!$A$3:$DE$365,$E27+19,FALSE)</f>
        <v>10919</v>
      </c>
      <c r="N27" s="42">
        <f>VLOOKUP($A27&amp;N$100,決統データ!$A$3:$DE$365,$E27+19,FALSE)</f>
        <v>54049</v>
      </c>
      <c r="O27" s="42">
        <f>VLOOKUP($A27&amp;O$100,決統データ!$A$3:$DE$365,$E27+19,FALSE)</f>
        <v>84607</v>
      </c>
      <c r="P27" s="42">
        <f>VLOOKUP($A27&amp;P$100,決統データ!$A$3:$DE$365,$E27+19,FALSE)</f>
        <v>22670</v>
      </c>
      <c r="Q27" s="41">
        <f t="shared" si="0"/>
        <v>180543</v>
      </c>
    </row>
    <row r="28" spans="1:17">
      <c r="A28" s="27" t="str">
        <f t="shared" si="1"/>
        <v>0102601</v>
      </c>
      <c r="B28" s="28" t="s">
        <v>790</v>
      </c>
      <c r="C28" s="29">
        <v>26</v>
      </c>
      <c r="D28" s="28" t="s">
        <v>782</v>
      </c>
      <c r="E28" s="37">
        <v>27</v>
      </c>
      <c r="F28" s="560"/>
      <c r="G28" s="46"/>
      <c r="H28" s="531" t="s">
        <v>681</v>
      </c>
      <c r="I28" s="531"/>
      <c r="J28" s="531"/>
      <c r="K28" s="532"/>
      <c r="L28" s="42">
        <f>VLOOKUP($A28&amp;L$100,決統データ!$A$3:$DE$365,$E28+19,FALSE)</f>
        <v>0</v>
      </c>
      <c r="M28" s="42">
        <f>VLOOKUP($A28&amp;M$100,決統データ!$A$3:$DE$365,$E28+19,FALSE)</f>
        <v>0</v>
      </c>
      <c r="N28" s="42">
        <f>VLOOKUP($A28&amp;N$100,決統データ!$A$3:$DE$365,$E28+19,FALSE)</f>
        <v>0</v>
      </c>
      <c r="O28" s="42">
        <f>VLOOKUP($A28&amp;O$100,決統データ!$A$3:$DE$365,$E28+19,FALSE)</f>
        <v>0</v>
      </c>
      <c r="P28" s="42">
        <f>VLOOKUP($A28&amp;P$100,決統データ!$A$3:$DE$365,$E28+19,FALSE)</f>
        <v>0</v>
      </c>
      <c r="Q28" s="41">
        <f t="shared" si="0"/>
        <v>0</v>
      </c>
    </row>
    <row r="29" spans="1:17">
      <c r="A29" s="27" t="str">
        <f t="shared" si="1"/>
        <v>0102601</v>
      </c>
      <c r="B29" s="28" t="s">
        <v>790</v>
      </c>
      <c r="C29" s="29">
        <v>26</v>
      </c>
      <c r="D29" s="28" t="s">
        <v>782</v>
      </c>
      <c r="E29" s="37">
        <v>28</v>
      </c>
      <c r="F29" s="560"/>
      <c r="G29" s="46"/>
      <c r="H29" s="531" t="s">
        <v>682</v>
      </c>
      <c r="I29" s="531"/>
      <c r="J29" s="531"/>
      <c r="K29" s="532"/>
      <c r="L29" s="42">
        <f>VLOOKUP($A29&amp;L$100,決統データ!$A$3:$DE$365,$E29+19,FALSE)</f>
        <v>0</v>
      </c>
      <c r="M29" s="42">
        <f>VLOOKUP($A29&amp;M$100,決統データ!$A$3:$DE$365,$E29+19,FALSE)</f>
        <v>0</v>
      </c>
      <c r="N29" s="42">
        <f>VLOOKUP($A29&amp;N$100,決統データ!$A$3:$DE$365,$E29+19,FALSE)</f>
        <v>0</v>
      </c>
      <c r="O29" s="42">
        <f>VLOOKUP($A29&amp;O$100,決統データ!$A$3:$DE$365,$E29+19,FALSE)</f>
        <v>0</v>
      </c>
      <c r="P29" s="42">
        <f>VLOOKUP($A29&amp;P$100,決統データ!$A$3:$DE$365,$E29+19,FALSE)</f>
        <v>0</v>
      </c>
      <c r="Q29" s="41">
        <f t="shared" si="0"/>
        <v>0</v>
      </c>
    </row>
    <row r="30" spans="1:17">
      <c r="A30" s="27" t="str">
        <f t="shared" si="1"/>
        <v>0102601</v>
      </c>
      <c r="B30" s="28" t="s">
        <v>790</v>
      </c>
      <c r="C30" s="29">
        <v>26</v>
      </c>
      <c r="D30" s="28" t="s">
        <v>782</v>
      </c>
      <c r="E30" s="37">
        <v>29</v>
      </c>
      <c r="F30" s="560"/>
      <c r="G30" s="46"/>
      <c r="H30" s="531" t="s">
        <v>683</v>
      </c>
      <c r="I30" s="531"/>
      <c r="J30" s="531"/>
      <c r="K30" s="532"/>
      <c r="L30" s="42">
        <f>VLOOKUP($A30&amp;L$100,決統データ!$A$3:$DE$365,$E30+19,FALSE)</f>
        <v>0</v>
      </c>
      <c r="M30" s="42">
        <f>VLOOKUP($A30&amp;M$100,決統データ!$A$3:$DE$365,$E30+19,FALSE)</f>
        <v>0</v>
      </c>
      <c r="N30" s="42">
        <f>VLOOKUP($A30&amp;N$100,決統データ!$A$3:$DE$365,$E30+19,FALSE)</f>
        <v>0</v>
      </c>
      <c r="O30" s="42">
        <f>VLOOKUP($A30&amp;O$100,決統データ!$A$3:$DE$365,$E30+19,FALSE)</f>
        <v>905</v>
      </c>
      <c r="P30" s="42">
        <f>VLOOKUP($A30&amp;P$100,決統データ!$A$3:$DE$365,$E30+19,FALSE)</f>
        <v>0</v>
      </c>
      <c r="Q30" s="41">
        <f t="shared" si="0"/>
        <v>905</v>
      </c>
    </row>
    <row r="31" spans="1:17">
      <c r="A31" s="27" t="str">
        <f t="shared" si="1"/>
        <v>0102601</v>
      </c>
      <c r="B31" s="28" t="s">
        <v>790</v>
      </c>
      <c r="C31" s="29">
        <v>26</v>
      </c>
      <c r="D31" s="28" t="s">
        <v>782</v>
      </c>
      <c r="E31" s="37">
        <v>30</v>
      </c>
      <c r="F31" s="560"/>
      <c r="G31" s="46"/>
      <c r="H31" s="531" t="s">
        <v>684</v>
      </c>
      <c r="I31" s="531"/>
      <c r="J31" s="531"/>
      <c r="K31" s="532"/>
      <c r="L31" s="42">
        <f>VLOOKUP($A31&amp;L$100,決統データ!$A$3:$DE$365,$E31+19,FALSE)</f>
        <v>0</v>
      </c>
      <c r="M31" s="42">
        <f>VLOOKUP($A31&amp;M$100,決統データ!$A$3:$DE$365,$E31+19,FALSE)</f>
        <v>0</v>
      </c>
      <c r="N31" s="42">
        <f>VLOOKUP($A31&amp;N$100,決統データ!$A$3:$DE$365,$E31+19,FALSE)</f>
        <v>0</v>
      </c>
      <c r="O31" s="42">
        <f>VLOOKUP($A31&amp;O$100,決統データ!$A$3:$DE$365,$E31+19,FALSE)</f>
        <v>0</v>
      </c>
      <c r="P31" s="42">
        <f>VLOOKUP($A31&amp;P$100,決統データ!$A$3:$DE$365,$E31+19,FALSE)</f>
        <v>17841</v>
      </c>
      <c r="Q31" s="41">
        <f t="shared" si="0"/>
        <v>17841</v>
      </c>
    </row>
    <row r="32" spans="1:17">
      <c r="A32" s="27" t="str">
        <f t="shared" si="1"/>
        <v>0102601</v>
      </c>
      <c r="B32" s="28" t="s">
        <v>790</v>
      </c>
      <c r="C32" s="29">
        <v>26</v>
      </c>
      <c r="D32" s="28" t="s">
        <v>782</v>
      </c>
      <c r="E32" s="37">
        <v>31</v>
      </c>
      <c r="F32" s="560"/>
      <c r="G32" s="46"/>
      <c r="H32" s="531" t="s">
        <v>685</v>
      </c>
      <c r="I32" s="531"/>
      <c r="J32" s="531"/>
      <c r="K32" s="532"/>
      <c r="L32" s="42">
        <f>VLOOKUP($A32&amp;L$100,決統データ!$A$3:$DE$365,$E32+19,FALSE)</f>
        <v>0</v>
      </c>
      <c r="M32" s="42">
        <f>VLOOKUP($A32&amp;M$100,決統データ!$A$3:$DE$365,$E32+19,FALSE)</f>
        <v>0</v>
      </c>
      <c r="N32" s="42">
        <f>VLOOKUP($A32&amp;N$100,決統データ!$A$3:$DE$365,$E32+19,FALSE)</f>
        <v>8525</v>
      </c>
      <c r="O32" s="42">
        <f>VLOOKUP($A32&amp;O$100,決統データ!$A$3:$DE$365,$E32+19,FALSE)</f>
        <v>1800</v>
      </c>
      <c r="P32" s="42">
        <f>VLOOKUP($A32&amp;P$100,決統データ!$A$3:$DE$365,$E32+19,FALSE)</f>
        <v>0</v>
      </c>
      <c r="Q32" s="41">
        <f t="shared" si="0"/>
        <v>10325</v>
      </c>
    </row>
    <row r="33" spans="1:17">
      <c r="A33" s="27" t="str">
        <f t="shared" si="1"/>
        <v>0102601</v>
      </c>
      <c r="B33" s="28" t="s">
        <v>790</v>
      </c>
      <c r="C33" s="29">
        <v>26</v>
      </c>
      <c r="D33" s="28" t="s">
        <v>782</v>
      </c>
      <c r="E33" s="37">
        <v>32</v>
      </c>
      <c r="F33" s="560"/>
      <c r="G33" s="46"/>
      <c r="H33" s="531" t="s">
        <v>686</v>
      </c>
      <c r="I33" s="531"/>
      <c r="J33" s="531"/>
      <c r="K33" s="532"/>
      <c r="L33" s="42">
        <f>VLOOKUP($A33&amp;L$100,決統データ!$A$3:$DE$365,$E33+19,FALSE)</f>
        <v>844</v>
      </c>
      <c r="M33" s="42">
        <f>VLOOKUP($A33&amp;M$100,決統データ!$A$3:$DE$365,$E33+19,FALSE)</f>
        <v>0</v>
      </c>
      <c r="N33" s="42">
        <f>VLOOKUP($A33&amp;N$100,決統データ!$A$3:$DE$365,$E33+19,FALSE)</f>
        <v>0</v>
      </c>
      <c r="O33" s="42">
        <f>VLOOKUP($A33&amp;O$100,決統データ!$A$3:$DE$365,$E33+19,FALSE)</f>
        <v>0</v>
      </c>
      <c r="P33" s="42">
        <f>VLOOKUP($A33&amp;P$100,決統データ!$A$3:$DE$365,$E33+19,FALSE)</f>
        <v>0</v>
      </c>
      <c r="Q33" s="41">
        <f t="shared" si="0"/>
        <v>844</v>
      </c>
    </row>
    <row r="34" spans="1:17">
      <c r="A34" s="27" t="str">
        <f t="shared" si="1"/>
        <v>0102601</v>
      </c>
      <c r="B34" s="28" t="s">
        <v>790</v>
      </c>
      <c r="C34" s="29">
        <v>26</v>
      </c>
      <c r="D34" s="28" t="s">
        <v>782</v>
      </c>
      <c r="E34" s="37">
        <v>33</v>
      </c>
      <c r="F34" s="560"/>
      <c r="G34" s="47" t="s">
        <v>485</v>
      </c>
      <c r="H34" s="531" t="s">
        <v>687</v>
      </c>
      <c r="I34" s="531"/>
      <c r="J34" s="531"/>
      <c r="K34" s="532"/>
      <c r="L34" s="42">
        <f>VLOOKUP($A34&amp;L$100,決統データ!$A$3:$DE$365,$E34+19,FALSE)</f>
        <v>18396</v>
      </c>
      <c r="M34" s="42">
        <f>VLOOKUP($A34&amp;M$100,決統データ!$A$3:$DE$365,$E34+19,FALSE)</f>
        <v>14883</v>
      </c>
      <c r="N34" s="42">
        <f>VLOOKUP($A34&amp;N$100,決統データ!$A$3:$DE$365,$E34+19,FALSE)</f>
        <v>115116</v>
      </c>
      <c r="O34" s="42">
        <f>VLOOKUP($A34&amp;O$100,決統データ!$A$3:$DE$365,$E34+19,FALSE)</f>
        <v>151004</v>
      </c>
      <c r="P34" s="42">
        <f>VLOOKUP($A34&amp;P$100,決統データ!$A$3:$DE$365,$E34+19,FALSE)</f>
        <v>85841</v>
      </c>
      <c r="Q34" s="41">
        <f t="shared" si="0"/>
        <v>385240</v>
      </c>
    </row>
    <row r="35" spans="1:17">
      <c r="A35" s="27" t="str">
        <f t="shared" si="1"/>
        <v>0102601</v>
      </c>
      <c r="B35" s="28" t="s">
        <v>790</v>
      </c>
      <c r="C35" s="29">
        <v>26</v>
      </c>
      <c r="D35" s="28" t="s">
        <v>782</v>
      </c>
      <c r="E35" s="37">
        <v>34</v>
      </c>
      <c r="F35" s="560"/>
      <c r="G35" s="49"/>
      <c r="H35" s="531" t="s">
        <v>688</v>
      </c>
      <c r="I35" s="531"/>
      <c r="J35" s="531"/>
      <c r="K35" s="532"/>
      <c r="L35" s="42">
        <f>VLOOKUP($A35&amp;L$100,決統データ!$A$3:$DE$365,$E35+19,FALSE)</f>
        <v>1705</v>
      </c>
      <c r="M35" s="42">
        <f>VLOOKUP($A35&amp;M$100,決統データ!$A$3:$DE$365,$E35+19,FALSE)</f>
        <v>0</v>
      </c>
      <c r="N35" s="42">
        <f>VLOOKUP($A35&amp;N$100,決統データ!$A$3:$DE$365,$E35+19,FALSE)</f>
        <v>8525</v>
      </c>
      <c r="O35" s="42">
        <f>VLOOKUP($A35&amp;O$100,決統データ!$A$3:$DE$365,$E35+19,FALSE)</f>
        <v>54686</v>
      </c>
      <c r="P35" s="42">
        <f>VLOOKUP($A35&amp;P$100,決統データ!$A$3:$DE$365,$E35+19,FALSE)</f>
        <v>38232</v>
      </c>
      <c r="Q35" s="41">
        <f t="shared" ref="Q35:Q66" si="2">SUM(L35:P35)</f>
        <v>103148</v>
      </c>
    </row>
    <row r="36" spans="1:17">
      <c r="A36" s="27" t="str">
        <f t="shared" si="1"/>
        <v>0102601</v>
      </c>
      <c r="B36" s="28" t="s">
        <v>790</v>
      </c>
      <c r="C36" s="29">
        <v>26</v>
      </c>
      <c r="D36" s="28" t="s">
        <v>782</v>
      </c>
      <c r="E36" s="37">
        <v>35</v>
      </c>
      <c r="F36" s="560"/>
      <c r="G36" s="571" t="s">
        <v>537</v>
      </c>
      <c r="H36" s="572"/>
      <c r="I36" s="568" t="s">
        <v>689</v>
      </c>
      <c r="J36" s="531"/>
      <c r="K36" s="532"/>
      <c r="L36" s="42">
        <f>VLOOKUP($A36&amp;L$100,決統データ!$A$3:$DE$365,$E36+19,FALSE)</f>
        <v>0</v>
      </c>
      <c r="M36" s="42">
        <f>VLOOKUP($A36&amp;M$100,決統データ!$A$3:$DE$365,$E36+19,FALSE)</f>
        <v>0</v>
      </c>
      <c r="N36" s="42">
        <f>VLOOKUP($A36&amp;N$100,決統データ!$A$3:$DE$365,$E36+19,FALSE)</f>
        <v>0</v>
      </c>
      <c r="O36" s="42">
        <f>VLOOKUP($A36&amp;O$100,決統データ!$A$3:$DE$365,$E36+19,FALSE)</f>
        <v>0</v>
      </c>
      <c r="P36" s="42">
        <f>VLOOKUP($A36&amp;P$100,決統データ!$A$3:$DE$365,$E36+19,FALSE)</f>
        <v>3691</v>
      </c>
      <c r="Q36" s="41">
        <f t="shared" si="2"/>
        <v>3691</v>
      </c>
    </row>
    <row r="37" spans="1:17">
      <c r="A37" s="27" t="str">
        <f t="shared" si="1"/>
        <v>0102601</v>
      </c>
      <c r="B37" s="28" t="s">
        <v>790</v>
      </c>
      <c r="C37" s="29">
        <v>26</v>
      </c>
      <c r="D37" s="28" t="s">
        <v>782</v>
      </c>
      <c r="E37" s="37">
        <v>36</v>
      </c>
      <c r="F37" s="560"/>
      <c r="G37" s="573"/>
      <c r="H37" s="574"/>
      <c r="I37" s="568" t="s">
        <v>690</v>
      </c>
      <c r="J37" s="531"/>
      <c r="K37" s="532"/>
      <c r="L37" s="42">
        <f>VLOOKUP($A37&amp;L$100,決統データ!$A$3:$DE$365,$E37+19,FALSE)</f>
        <v>0</v>
      </c>
      <c r="M37" s="42">
        <f>VLOOKUP($A37&amp;M$100,決統データ!$A$3:$DE$365,$E37+19,FALSE)</f>
        <v>0</v>
      </c>
      <c r="N37" s="42">
        <f>VLOOKUP($A37&amp;N$100,決統データ!$A$3:$DE$365,$E37+19,FALSE)</f>
        <v>0</v>
      </c>
      <c r="O37" s="42">
        <f>VLOOKUP($A37&amp;O$100,決統データ!$A$3:$DE$365,$E37+19,FALSE)</f>
        <v>0</v>
      </c>
      <c r="P37" s="42">
        <f>VLOOKUP($A37&amp;P$100,決統データ!$A$3:$DE$365,$E37+19,FALSE)</f>
        <v>0</v>
      </c>
      <c r="Q37" s="41">
        <f t="shared" si="2"/>
        <v>0</v>
      </c>
    </row>
    <row r="38" spans="1:17">
      <c r="A38" s="27" t="str">
        <f t="shared" si="1"/>
        <v>0102601</v>
      </c>
      <c r="B38" s="28" t="s">
        <v>790</v>
      </c>
      <c r="C38" s="29">
        <v>26</v>
      </c>
      <c r="D38" s="28" t="s">
        <v>782</v>
      </c>
      <c r="E38" s="37">
        <v>37</v>
      </c>
      <c r="F38" s="560"/>
      <c r="G38" s="562" t="s">
        <v>515</v>
      </c>
      <c r="H38" s="568" t="s">
        <v>691</v>
      </c>
      <c r="I38" s="531"/>
      <c r="J38" s="531"/>
      <c r="K38" s="532"/>
      <c r="L38" s="42">
        <f>VLOOKUP($A38&amp;L$100,決統データ!$A$3:$DE$365,$E38+19,FALSE)</f>
        <v>0</v>
      </c>
      <c r="M38" s="42">
        <f>VLOOKUP($A38&amp;M$100,決統データ!$A$3:$DE$365,$E38+19,FALSE)</f>
        <v>0</v>
      </c>
      <c r="N38" s="42">
        <f>VLOOKUP($A38&amp;N$100,決統データ!$A$3:$DE$365,$E38+19,FALSE)</f>
        <v>0</v>
      </c>
      <c r="O38" s="42">
        <f>VLOOKUP($A38&amp;O$100,決統データ!$A$3:$DE$365,$E38+19,FALSE)</f>
        <v>3057</v>
      </c>
      <c r="P38" s="42">
        <f>VLOOKUP($A38&amp;P$100,決統データ!$A$3:$DE$365,$E38+19,FALSE)</f>
        <v>27448</v>
      </c>
      <c r="Q38" s="41">
        <f t="shared" si="2"/>
        <v>30505</v>
      </c>
    </row>
    <row r="39" spans="1:17">
      <c r="A39" s="27" t="str">
        <f t="shared" si="1"/>
        <v>0102601</v>
      </c>
      <c r="B39" s="28" t="s">
        <v>790</v>
      </c>
      <c r="C39" s="29">
        <v>26</v>
      </c>
      <c r="D39" s="28" t="s">
        <v>782</v>
      </c>
      <c r="E39" s="37">
        <v>38</v>
      </c>
      <c r="F39" s="560"/>
      <c r="G39" s="563"/>
      <c r="H39" s="46"/>
      <c r="I39" s="577" t="s">
        <v>523</v>
      </c>
      <c r="J39" s="577"/>
      <c r="K39" s="578"/>
      <c r="L39" s="42">
        <f>VLOOKUP($A39&amp;L$100,決統データ!$A$3:$DE$365,$E39+19,FALSE)</f>
        <v>0</v>
      </c>
      <c r="M39" s="42">
        <f>VLOOKUP($A39&amp;M$100,決統データ!$A$3:$DE$365,$E39+19,FALSE)</f>
        <v>0</v>
      </c>
      <c r="N39" s="42">
        <f>VLOOKUP($A39&amp;N$100,決統データ!$A$3:$DE$365,$E39+19,FALSE)</f>
        <v>0</v>
      </c>
      <c r="O39" s="42">
        <f>VLOOKUP($A39&amp;O$100,決統データ!$A$3:$DE$365,$E39+19,FALSE)</f>
        <v>1000</v>
      </c>
      <c r="P39" s="42">
        <f>VLOOKUP($A39&amp;P$100,決統データ!$A$3:$DE$365,$E39+19,FALSE)</f>
        <v>9600</v>
      </c>
      <c r="Q39" s="41">
        <f t="shared" si="2"/>
        <v>10600</v>
      </c>
    </row>
    <row r="40" spans="1:17">
      <c r="A40" s="27" t="str">
        <f t="shared" si="1"/>
        <v>0102601</v>
      </c>
      <c r="B40" s="28" t="s">
        <v>790</v>
      </c>
      <c r="C40" s="29">
        <v>26</v>
      </c>
      <c r="D40" s="28" t="s">
        <v>782</v>
      </c>
      <c r="E40" s="37">
        <v>39</v>
      </c>
      <c r="F40" s="560"/>
      <c r="G40" s="563"/>
      <c r="H40" s="568" t="s">
        <v>692</v>
      </c>
      <c r="I40" s="531"/>
      <c r="J40" s="531"/>
      <c r="K40" s="532"/>
      <c r="L40" s="42">
        <f>VLOOKUP($A40&amp;L$100,決統データ!$A$3:$DE$365,$E40+19,FALSE)</f>
        <v>1705</v>
      </c>
      <c r="M40" s="42">
        <f>VLOOKUP($A40&amp;M$100,決統データ!$A$3:$DE$365,$E40+19,FALSE)</f>
        <v>0</v>
      </c>
      <c r="N40" s="42">
        <f>VLOOKUP($A40&amp;N$100,決統データ!$A$3:$DE$365,$E40+19,FALSE)</f>
        <v>8525</v>
      </c>
      <c r="O40" s="42">
        <f>VLOOKUP($A40&amp;O$100,決統データ!$A$3:$DE$365,$E40+19,FALSE)</f>
        <v>51629</v>
      </c>
      <c r="P40" s="42">
        <f>VLOOKUP($A40&amp;P$100,決統データ!$A$3:$DE$365,$E40+19,FALSE)</f>
        <v>10784</v>
      </c>
      <c r="Q40" s="41">
        <f t="shared" si="2"/>
        <v>72643</v>
      </c>
    </row>
    <row r="41" spans="1:17">
      <c r="A41" s="27" t="str">
        <f t="shared" si="1"/>
        <v>0102601</v>
      </c>
      <c r="B41" s="28" t="s">
        <v>790</v>
      </c>
      <c r="C41" s="29">
        <v>26</v>
      </c>
      <c r="D41" s="28" t="s">
        <v>782</v>
      </c>
      <c r="E41" s="37">
        <v>40</v>
      </c>
      <c r="F41" s="560"/>
      <c r="G41" s="564"/>
      <c r="H41" s="46"/>
      <c r="I41" s="579" t="s">
        <v>523</v>
      </c>
      <c r="J41" s="579"/>
      <c r="K41" s="580"/>
      <c r="L41" s="42">
        <f>VLOOKUP($A41&amp;L$100,決統データ!$A$3:$DE$365,$E41+19,FALSE)</f>
        <v>1700</v>
      </c>
      <c r="M41" s="42">
        <f>VLOOKUP($A41&amp;M$100,決統データ!$A$3:$DE$365,$E41+19,FALSE)</f>
        <v>0</v>
      </c>
      <c r="N41" s="42">
        <f>VLOOKUP($A41&amp;N$100,決統データ!$A$3:$DE$365,$E41+19,FALSE)</f>
        <v>0</v>
      </c>
      <c r="O41" s="42">
        <f>VLOOKUP($A41&amp;O$100,決統データ!$A$3:$DE$365,$E41+19,FALSE)</f>
        <v>48100</v>
      </c>
      <c r="P41" s="42">
        <f>VLOOKUP($A41&amp;P$100,決統データ!$A$3:$DE$365,$E41+19,FALSE)</f>
        <v>10100</v>
      </c>
      <c r="Q41" s="41">
        <f t="shared" si="2"/>
        <v>59900</v>
      </c>
    </row>
    <row r="42" spans="1:17">
      <c r="A42" s="27" t="str">
        <f t="shared" si="1"/>
        <v>0102601</v>
      </c>
      <c r="B42" s="28" t="s">
        <v>790</v>
      </c>
      <c r="C42" s="29">
        <v>26</v>
      </c>
      <c r="D42" s="28" t="s">
        <v>782</v>
      </c>
      <c r="E42" s="37">
        <v>41</v>
      </c>
      <c r="F42" s="560"/>
      <c r="G42" s="565" t="s">
        <v>530</v>
      </c>
      <c r="H42" s="582" t="s">
        <v>493</v>
      </c>
      <c r="I42" s="583"/>
      <c r="J42" s="581" t="s">
        <v>644</v>
      </c>
      <c r="K42" s="50" t="s">
        <v>364</v>
      </c>
      <c r="L42" s="42">
        <f>VLOOKUP($A42&amp;L$100,決統データ!$A$3:$DE$365,$E42+19,FALSE)</f>
        <v>0</v>
      </c>
      <c r="M42" s="42">
        <f>VLOOKUP($A42&amp;M$100,決統データ!$A$3:$DE$365,$E42+19,FALSE)</f>
        <v>0</v>
      </c>
      <c r="N42" s="42">
        <f>VLOOKUP($A42&amp;N$100,決統データ!$A$3:$DE$365,$E42+19,FALSE)</f>
        <v>0</v>
      </c>
      <c r="O42" s="42">
        <f>VLOOKUP($A42&amp;O$100,決統データ!$A$3:$DE$365,$E42+19,FALSE)</f>
        <v>31900</v>
      </c>
      <c r="P42" s="42">
        <f>VLOOKUP($A42&amp;P$100,決統データ!$A$3:$DE$365,$E42+19,FALSE)</f>
        <v>0</v>
      </c>
      <c r="Q42" s="41">
        <f t="shared" si="2"/>
        <v>31900</v>
      </c>
    </row>
    <row r="43" spans="1:17">
      <c r="A43" s="27" t="str">
        <f t="shared" si="1"/>
        <v>0102601</v>
      </c>
      <c r="B43" s="28" t="s">
        <v>790</v>
      </c>
      <c r="C43" s="29">
        <v>26</v>
      </c>
      <c r="D43" s="28" t="s">
        <v>782</v>
      </c>
      <c r="E43" s="37">
        <v>42</v>
      </c>
      <c r="F43" s="560"/>
      <c r="G43" s="566"/>
      <c r="H43" s="584"/>
      <c r="I43" s="585"/>
      <c r="J43" s="560"/>
      <c r="K43" s="50" t="s">
        <v>365</v>
      </c>
      <c r="L43" s="42">
        <f>VLOOKUP($A43&amp;L$100,決統データ!$A$3:$DE$365,$E43+19,FALSE)</f>
        <v>1700</v>
      </c>
      <c r="M43" s="42">
        <f>VLOOKUP($A43&amp;M$100,決統データ!$A$3:$DE$365,$E43+19,FALSE)</f>
        <v>0</v>
      </c>
      <c r="N43" s="42">
        <f>VLOOKUP($A43&amp;N$100,決統データ!$A$3:$DE$365,$E43+19,FALSE)</f>
        <v>0</v>
      </c>
      <c r="O43" s="42">
        <f>VLOOKUP($A43&amp;O$100,決統データ!$A$3:$DE$365,$E43+19,FALSE)</f>
        <v>14300</v>
      </c>
      <c r="P43" s="42">
        <f>VLOOKUP($A43&amp;P$100,決統データ!$A$3:$DE$365,$E43+19,FALSE)</f>
        <v>19700</v>
      </c>
      <c r="Q43" s="41">
        <f t="shared" si="2"/>
        <v>35700</v>
      </c>
    </row>
    <row r="44" spans="1:17">
      <c r="A44" s="27" t="str">
        <f t="shared" si="1"/>
        <v>0102601</v>
      </c>
      <c r="B44" s="28" t="s">
        <v>790</v>
      </c>
      <c r="C44" s="29">
        <v>26</v>
      </c>
      <c r="D44" s="28" t="s">
        <v>782</v>
      </c>
      <c r="E44" s="37">
        <v>43</v>
      </c>
      <c r="F44" s="560"/>
      <c r="G44" s="566"/>
      <c r="H44" s="586"/>
      <c r="I44" s="587"/>
      <c r="J44" s="561"/>
      <c r="K44" s="50" t="s">
        <v>693</v>
      </c>
      <c r="L44" s="42">
        <f>VLOOKUP($A44&amp;L$100,決統データ!$A$3:$DE$365,$E44+19,FALSE)</f>
        <v>0</v>
      </c>
      <c r="M44" s="42">
        <f>VLOOKUP($A44&amp;M$100,決統データ!$A$3:$DE$365,$E44+19,FALSE)</f>
        <v>0</v>
      </c>
      <c r="N44" s="42">
        <f>VLOOKUP($A44&amp;N$100,決統データ!$A$3:$DE$365,$E44+19,FALSE)</f>
        <v>0</v>
      </c>
      <c r="O44" s="42">
        <f>VLOOKUP($A44&amp;O$100,決統データ!$A$3:$DE$365,$E44+19,FALSE)</f>
        <v>2900</v>
      </c>
      <c r="P44" s="42">
        <f>VLOOKUP($A44&amp;P$100,決統データ!$A$3:$DE$365,$E44+19,FALSE)</f>
        <v>0</v>
      </c>
      <c r="Q44" s="41">
        <f t="shared" si="2"/>
        <v>2900</v>
      </c>
    </row>
    <row r="45" spans="1:17">
      <c r="A45" s="27" t="str">
        <f t="shared" si="1"/>
        <v>0102601</v>
      </c>
      <c r="B45" s="28" t="s">
        <v>790</v>
      </c>
      <c r="C45" s="29">
        <v>26</v>
      </c>
      <c r="D45" s="28" t="s">
        <v>782</v>
      </c>
      <c r="E45" s="37">
        <v>44</v>
      </c>
      <c r="F45" s="560"/>
      <c r="G45" s="566"/>
      <c r="H45" s="568" t="s">
        <v>694</v>
      </c>
      <c r="I45" s="531"/>
      <c r="J45" s="531"/>
      <c r="K45" s="532"/>
      <c r="L45" s="42">
        <f>VLOOKUP($A45&amp;L$100,決統データ!$A$3:$DE$365,$E45+19,FALSE)</f>
        <v>0</v>
      </c>
      <c r="M45" s="42">
        <f>VLOOKUP($A45&amp;M$100,決統データ!$A$3:$DE$365,$E45+19,FALSE)</f>
        <v>0</v>
      </c>
      <c r="N45" s="42">
        <f>VLOOKUP($A45&amp;N$100,決統データ!$A$3:$DE$365,$E45+19,FALSE)</f>
        <v>0</v>
      </c>
      <c r="O45" s="42">
        <f>VLOOKUP($A45&amp;O$100,決統データ!$A$3:$DE$365,$E45+19,FALSE)</f>
        <v>905</v>
      </c>
      <c r="P45" s="42">
        <f>VLOOKUP($A45&amp;P$100,決統データ!$A$3:$DE$365,$E45+19,FALSE)</f>
        <v>0</v>
      </c>
      <c r="Q45" s="41">
        <f t="shared" si="2"/>
        <v>905</v>
      </c>
    </row>
    <row r="46" spans="1:17">
      <c r="A46" s="27" t="str">
        <f t="shared" si="1"/>
        <v>0102601</v>
      </c>
      <c r="B46" s="28" t="s">
        <v>790</v>
      </c>
      <c r="C46" s="29">
        <v>26</v>
      </c>
      <c r="D46" s="28" t="s">
        <v>782</v>
      </c>
      <c r="E46" s="37">
        <v>45</v>
      </c>
      <c r="F46" s="560"/>
      <c r="G46" s="566"/>
      <c r="H46" s="568" t="s">
        <v>695</v>
      </c>
      <c r="I46" s="531"/>
      <c r="J46" s="531"/>
      <c r="K46" s="532"/>
      <c r="L46" s="42">
        <f>VLOOKUP($A46&amp;L$100,決統データ!$A$3:$DE$365,$E46+19,FALSE)</f>
        <v>0</v>
      </c>
      <c r="M46" s="42">
        <f>VLOOKUP($A46&amp;M$100,決統データ!$A$3:$DE$365,$E46+19,FALSE)</f>
        <v>0</v>
      </c>
      <c r="N46" s="42">
        <f>VLOOKUP($A46&amp;N$100,決統データ!$A$3:$DE$365,$E46+19,FALSE)</f>
        <v>0</v>
      </c>
      <c r="O46" s="42">
        <f>VLOOKUP($A46&amp;O$100,決統データ!$A$3:$DE$365,$E46+19,FALSE)</f>
        <v>0</v>
      </c>
      <c r="P46" s="42">
        <f>VLOOKUP($A46&amp;P$100,決統データ!$A$3:$DE$365,$E46+19,FALSE)</f>
        <v>17841</v>
      </c>
      <c r="Q46" s="41">
        <f t="shared" si="2"/>
        <v>17841</v>
      </c>
    </row>
    <row r="47" spans="1:17">
      <c r="A47" s="27" t="str">
        <f t="shared" si="1"/>
        <v>0102601</v>
      </c>
      <c r="B47" s="28" t="s">
        <v>790</v>
      </c>
      <c r="C47" s="29">
        <v>26</v>
      </c>
      <c r="D47" s="28" t="s">
        <v>782</v>
      </c>
      <c r="E47" s="37">
        <v>46</v>
      </c>
      <c r="F47" s="560"/>
      <c r="G47" s="566"/>
      <c r="H47" s="568" t="s">
        <v>696</v>
      </c>
      <c r="I47" s="531"/>
      <c r="J47" s="531"/>
      <c r="K47" s="532"/>
      <c r="L47" s="42">
        <f>VLOOKUP($A47&amp;L$100,決統データ!$A$3:$DE$365,$E47+19,FALSE)</f>
        <v>0</v>
      </c>
      <c r="M47" s="42">
        <f>VLOOKUP($A47&amp;M$100,決統データ!$A$3:$DE$365,$E47+19,FALSE)</f>
        <v>0</v>
      </c>
      <c r="N47" s="42">
        <f>VLOOKUP($A47&amp;N$100,決統データ!$A$3:$DE$365,$E47+19,FALSE)</f>
        <v>8525</v>
      </c>
      <c r="O47" s="42">
        <f>VLOOKUP($A47&amp;O$100,決統データ!$A$3:$DE$365,$E47+19,FALSE)</f>
        <v>0</v>
      </c>
      <c r="P47" s="42">
        <f>VLOOKUP($A47&amp;P$100,決統データ!$A$3:$DE$365,$E47+19,FALSE)</f>
        <v>0</v>
      </c>
      <c r="Q47" s="41">
        <f t="shared" si="2"/>
        <v>8525</v>
      </c>
    </row>
    <row r="48" spans="1:17">
      <c r="A48" s="27" t="str">
        <f t="shared" si="1"/>
        <v>0102601</v>
      </c>
      <c r="B48" s="28" t="s">
        <v>790</v>
      </c>
      <c r="C48" s="29">
        <v>26</v>
      </c>
      <c r="D48" s="28" t="s">
        <v>782</v>
      </c>
      <c r="E48" s="37">
        <v>47</v>
      </c>
      <c r="F48" s="560"/>
      <c r="G48" s="566"/>
      <c r="H48" s="568" t="s">
        <v>697</v>
      </c>
      <c r="I48" s="531"/>
      <c r="J48" s="531"/>
      <c r="K48" s="532"/>
      <c r="L48" s="42">
        <f>VLOOKUP($A48&amp;L$100,決統データ!$A$3:$DE$365,$E48+19,FALSE)</f>
        <v>0</v>
      </c>
      <c r="M48" s="42">
        <f>VLOOKUP($A48&amp;M$100,決統データ!$A$3:$DE$365,$E48+19,FALSE)</f>
        <v>0</v>
      </c>
      <c r="N48" s="42">
        <f>VLOOKUP($A48&amp;N$100,決統データ!$A$3:$DE$365,$E48+19,FALSE)</f>
        <v>0</v>
      </c>
      <c r="O48" s="42">
        <f>VLOOKUP($A48&amp;O$100,決統データ!$A$3:$DE$365,$E48+19,FALSE)</f>
        <v>4681</v>
      </c>
      <c r="P48" s="42">
        <f>VLOOKUP($A48&amp;P$100,決統データ!$A$3:$DE$365,$E48+19,FALSE)</f>
        <v>0</v>
      </c>
      <c r="Q48" s="41">
        <f t="shared" si="2"/>
        <v>4681</v>
      </c>
    </row>
    <row r="49" spans="1:17">
      <c r="A49" s="27" t="str">
        <f t="shared" si="1"/>
        <v>0102601</v>
      </c>
      <c r="B49" s="28" t="s">
        <v>790</v>
      </c>
      <c r="C49" s="29">
        <v>26</v>
      </c>
      <c r="D49" s="28" t="s">
        <v>782</v>
      </c>
      <c r="E49" s="37">
        <v>48</v>
      </c>
      <c r="F49" s="560"/>
      <c r="G49" s="567"/>
      <c r="H49" s="568" t="s">
        <v>693</v>
      </c>
      <c r="I49" s="531"/>
      <c r="J49" s="531"/>
      <c r="K49" s="532"/>
      <c r="L49" s="42">
        <f>VLOOKUP($A49&amp;L$100,決統データ!$A$3:$DE$365,$E49+19,FALSE)</f>
        <v>5</v>
      </c>
      <c r="M49" s="42">
        <f>VLOOKUP($A49&amp;M$100,決統データ!$A$3:$DE$365,$E49+19,FALSE)</f>
        <v>0</v>
      </c>
      <c r="N49" s="42">
        <f>VLOOKUP($A49&amp;N$100,決統データ!$A$3:$DE$365,$E49+19,FALSE)</f>
        <v>0</v>
      </c>
      <c r="O49" s="42">
        <f>VLOOKUP($A49&amp;O$100,決統データ!$A$3:$DE$365,$E49+19,FALSE)</f>
        <v>0</v>
      </c>
      <c r="P49" s="42">
        <f>VLOOKUP($A49&amp;P$100,決統データ!$A$3:$DE$365,$E49+19,FALSE)</f>
        <v>691</v>
      </c>
      <c r="Q49" s="41">
        <f t="shared" si="2"/>
        <v>696</v>
      </c>
    </row>
    <row r="50" spans="1:17">
      <c r="A50" s="27" t="str">
        <f t="shared" si="1"/>
        <v>0102601</v>
      </c>
      <c r="B50" s="28" t="s">
        <v>790</v>
      </c>
      <c r="C50" s="29">
        <v>26</v>
      </c>
      <c r="D50" s="28" t="s">
        <v>782</v>
      </c>
      <c r="E50" s="37">
        <v>49</v>
      </c>
      <c r="F50" s="560"/>
      <c r="G50" s="568" t="s">
        <v>698</v>
      </c>
      <c r="H50" s="531"/>
      <c r="I50" s="531"/>
      <c r="J50" s="531"/>
      <c r="K50" s="532"/>
      <c r="L50" s="42">
        <f>VLOOKUP($A50&amp;L$100,決統データ!$A$3:$DE$365,$E50+19,FALSE)</f>
        <v>9773</v>
      </c>
      <c r="M50" s="42">
        <f>VLOOKUP($A50&amp;M$100,決統データ!$A$3:$DE$365,$E50+19,FALSE)</f>
        <v>14883</v>
      </c>
      <c r="N50" s="42">
        <f>VLOOKUP($A50&amp;N$100,決統データ!$A$3:$DE$365,$E50+19,FALSE)</f>
        <v>106591</v>
      </c>
      <c r="O50" s="42">
        <f>VLOOKUP($A50&amp;O$100,決統データ!$A$3:$DE$365,$E50+19,FALSE)</f>
        <v>96318</v>
      </c>
      <c r="P50" s="42">
        <f>VLOOKUP($A50&amp;P$100,決統データ!$A$3:$DE$365,$E50+19,FALSE)</f>
        <v>47609</v>
      </c>
      <c r="Q50" s="41">
        <f t="shared" si="2"/>
        <v>275174</v>
      </c>
    </row>
    <row r="51" spans="1:17">
      <c r="A51" s="27" t="str">
        <f t="shared" si="1"/>
        <v>0102601</v>
      </c>
      <c r="B51" s="28" t="s">
        <v>790</v>
      </c>
      <c r="C51" s="29">
        <v>26</v>
      </c>
      <c r="D51" s="28" t="s">
        <v>782</v>
      </c>
      <c r="E51" s="37">
        <v>50</v>
      </c>
      <c r="F51" s="560"/>
      <c r="G51" s="581" t="s">
        <v>699</v>
      </c>
      <c r="H51" s="534" t="s">
        <v>524</v>
      </c>
      <c r="I51" s="535"/>
      <c r="J51" s="535"/>
      <c r="K51" s="536"/>
      <c r="L51" s="42">
        <f>VLOOKUP($A51&amp;L$100,決統データ!$A$3:$DE$365,$E51+19,FALSE)</f>
        <v>0</v>
      </c>
      <c r="M51" s="42">
        <f>VLOOKUP($A51&amp;M$100,決統データ!$A$3:$DE$365,$E51+19,FALSE)</f>
        <v>0</v>
      </c>
      <c r="N51" s="42">
        <f>VLOOKUP($A51&amp;N$100,決統データ!$A$3:$DE$365,$E51+19,FALSE)</f>
        <v>0</v>
      </c>
      <c r="O51" s="42">
        <f>VLOOKUP($A51&amp;O$100,決統データ!$A$3:$DE$365,$E51+19,FALSE)</f>
        <v>0</v>
      </c>
      <c r="P51" s="42">
        <f>VLOOKUP($A51&amp;P$100,決統データ!$A$3:$DE$365,$E51+19,FALSE)</f>
        <v>0</v>
      </c>
      <c r="Q51" s="41">
        <f t="shared" si="2"/>
        <v>0</v>
      </c>
    </row>
    <row r="52" spans="1:17">
      <c r="A52" s="27" t="str">
        <f t="shared" si="1"/>
        <v>0102601</v>
      </c>
      <c r="B52" s="28" t="s">
        <v>790</v>
      </c>
      <c r="C52" s="29">
        <v>26</v>
      </c>
      <c r="D52" s="28" t="s">
        <v>782</v>
      </c>
      <c r="E52" s="37">
        <v>51</v>
      </c>
      <c r="F52" s="560"/>
      <c r="G52" s="560"/>
      <c r="H52" s="534" t="s">
        <v>366</v>
      </c>
      <c r="I52" s="535"/>
      <c r="J52" s="535"/>
      <c r="K52" s="536"/>
      <c r="L52" s="42">
        <f>VLOOKUP($A52&amp;L$100,決統データ!$A$3:$DE$365,$E52+19,FALSE)</f>
        <v>0</v>
      </c>
      <c r="M52" s="42">
        <f>VLOOKUP($A52&amp;M$100,決統データ!$A$3:$DE$365,$E52+19,FALSE)</f>
        <v>0</v>
      </c>
      <c r="N52" s="42">
        <f>VLOOKUP($A52&amp;N$100,決統データ!$A$3:$DE$365,$E52+19,FALSE)</f>
        <v>0</v>
      </c>
      <c r="O52" s="42">
        <f>VLOOKUP($A52&amp;O$100,決統データ!$A$3:$DE$365,$E52+19,FALSE)</f>
        <v>0</v>
      </c>
      <c r="P52" s="42">
        <f>VLOOKUP($A52&amp;P$100,決統データ!$A$3:$DE$365,$E52+19,FALSE)</f>
        <v>0</v>
      </c>
      <c r="Q52" s="41">
        <f t="shared" si="2"/>
        <v>0</v>
      </c>
    </row>
    <row r="53" spans="1:17">
      <c r="A53" s="27" t="str">
        <f t="shared" si="1"/>
        <v>0102601</v>
      </c>
      <c r="B53" s="28" t="s">
        <v>790</v>
      </c>
      <c r="C53" s="29">
        <v>26</v>
      </c>
      <c r="D53" s="28" t="s">
        <v>782</v>
      </c>
      <c r="E53" s="37">
        <v>52</v>
      </c>
      <c r="F53" s="560"/>
      <c r="G53" s="561"/>
      <c r="H53" s="534" t="s">
        <v>525</v>
      </c>
      <c r="I53" s="535"/>
      <c r="J53" s="535"/>
      <c r="K53" s="536"/>
      <c r="L53" s="42">
        <f>VLOOKUP($A53&amp;L$100,決統データ!$A$3:$DE$365,$E53+19,FALSE)</f>
        <v>0</v>
      </c>
      <c r="M53" s="42">
        <f>VLOOKUP($A53&amp;M$100,決統データ!$A$3:$DE$365,$E53+19,FALSE)</f>
        <v>0</v>
      </c>
      <c r="N53" s="42">
        <f>VLOOKUP($A53&amp;N$100,決統データ!$A$3:$DE$365,$E53+19,FALSE)</f>
        <v>0</v>
      </c>
      <c r="O53" s="42">
        <f>VLOOKUP($A53&amp;O$100,決統データ!$A$3:$DE$365,$E53+19,FALSE)</f>
        <v>0</v>
      </c>
      <c r="P53" s="42">
        <f>VLOOKUP($A53&amp;P$100,決統データ!$A$3:$DE$365,$E53+19,FALSE)</f>
        <v>0</v>
      </c>
      <c r="Q53" s="41">
        <f t="shared" si="2"/>
        <v>0</v>
      </c>
    </row>
    <row r="54" spans="1:17">
      <c r="A54" s="27" t="str">
        <f t="shared" si="1"/>
        <v>0102601</v>
      </c>
      <c r="B54" s="28" t="s">
        <v>790</v>
      </c>
      <c r="C54" s="29">
        <v>26</v>
      </c>
      <c r="D54" s="28" t="s">
        <v>782</v>
      </c>
      <c r="E54" s="37">
        <v>53</v>
      </c>
      <c r="F54" s="560"/>
      <c r="G54" s="568" t="s">
        <v>700</v>
      </c>
      <c r="H54" s="531"/>
      <c r="I54" s="531"/>
      <c r="J54" s="531"/>
      <c r="K54" s="532"/>
      <c r="L54" s="42">
        <f>VLOOKUP($A54&amp;L$100,決統データ!$A$3:$DE$365,$E54+19,FALSE)</f>
        <v>0</v>
      </c>
      <c r="M54" s="42">
        <f>VLOOKUP($A54&amp;M$100,決統データ!$A$3:$DE$365,$E54+19,FALSE)</f>
        <v>0</v>
      </c>
      <c r="N54" s="42">
        <f>VLOOKUP($A54&amp;N$100,決統データ!$A$3:$DE$365,$E54+19,FALSE)</f>
        <v>0</v>
      </c>
      <c r="O54" s="42">
        <f>VLOOKUP($A54&amp;O$100,決統データ!$A$3:$DE$365,$E54+19,FALSE)</f>
        <v>0</v>
      </c>
      <c r="P54" s="42">
        <f>VLOOKUP($A54&amp;P$100,決統データ!$A$3:$DE$365,$E54+19,FALSE)</f>
        <v>0</v>
      </c>
      <c r="Q54" s="41">
        <f t="shared" si="2"/>
        <v>0</v>
      </c>
    </row>
    <row r="55" spans="1:17">
      <c r="A55" s="27" t="str">
        <f t="shared" si="1"/>
        <v>0102601</v>
      </c>
      <c r="B55" s="28" t="s">
        <v>790</v>
      </c>
      <c r="C55" s="29">
        <v>26</v>
      </c>
      <c r="D55" s="28" t="s">
        <v>782</v>
      </c>
      <c r="E55" s="37">
        <v>54</v>
      </c>
      <c r="F55" s="560"/>
      <c r="G55" s="568" t="s">
        <v>701</v>
      </c>
      <c r="H55" s="531"/>
      <c r="I55" s="531"/>
      <c r="J55" s="531"/>
      <c r="K55" s="532"/>
      <c r="L55" s="42">
        <f>VLOOKUP($A55&amp;L$100,決統データ!$A$3:$DE$365,$E55+19,FALSE)</f>
        <v>0</v>
      </c>
      <c r="M55" s="42">
        <f>VLOOKUP($A55&amp;M$100,決統データ!$A$3:$DE$365,$E55+19,FALSE)</f>
        <v>0</v>
      </c>
      <c r="N55" s="42">
        <f>VLOOKUP($A55&amp;N$100,決統データ!$A$3:$DE$365,$E55+19,FALSE)</f>
        <v>0</v>
      </c>
      <c r="O55" s="42">
        <f>VLOOKUP($A55&amp;O$100,決統データ!$A$3:$DE$365,$E55+19,FALSE)</f>
        <v>0</v>
      </c>
      <c r="P55" s="42">
        <f>VLOOKUP($A55&amp;P$100,決統データ!$A$3:$DE$365,$E55+19,FALSE)</f>
        <v>0</v>
      </c>
      <c r="Q55" s="41">
        <f t="shared" si="2"/>
        <v>0</v>
      </c>
    </row>
    <row r="56" spans="1:17">
      <c r="A56" s="27" t="str">
        <f t="shared" si="1"/>
        <v>0102601</v>
      </c>
      <c r="B56" s="28" t="s">
        <v>790</v>
      </c>
      <c r="C56" s="29">
        <v>26</v>
      </c>
      <c r="D56" s="28" t="s">
        <v>782</v>
      </c>
      <c r="E56" s="37">
        <v>55</v>
      </c>
      <c r="F56" s="560"/>
      <c r="G56" s="568" t="s">
        <v>702</v>
      </c>
      <c r="H56" s="531"/>
      <c r="I56" s="531"/>
      <c r="J56" s="531"/>
      <c r="K56" s="532"/>
      <c r="L56" s="42">
        <f>VLOOKUP($A56&amp;L$100,決統データ!$A$3:$DE$365,$E56+19,FALSE)</f>
        <v>6918</v>
      </c>
      <c r="M56" s="42">
        <f>VLOOKUP($A56&amp;M$100,決統データ!$A$3:$DE$365,$E56+19,FALSE)</f>
        <v>0</v>
      </c>
      <c r="N56" s="42">
        <f>VLOOKUP($A56&amp;N$100,決統データ!$A$3:$DE$365,$E56+19,FALSE)</f>
        <v>0</v>
      </c>
      <c r="O56" s="42">
        <f>VLOOKUP($A56&amp;O$100,決統データ!$A$3:$DE$365,$E56+19,FALSE)</f>
        <v>0</v>
      </c>
      <c r="P56" s="42">
        <f>VLOOKUP($A56&amp;P$100,決統データ!$A$3:$DE$365,$E56+19,FALSE)</f>
        <v>0</v>
      </c>
      <c r="Q56" s="41">
        <f t="shared" si="2"/>
        <v>6918</v>
      </c>
    </row>
    <row r="57" spans="1:17">
      <c r="A57" s="27" t="str">
        <f t="shared" si="1"/>
        <v>0102601</v>
      </c>
      <c r="B57" s="28" t="s">
        <v>790</v>
      </c>
      <c r="C57" s="29">
        <v>26</v>
      </c>
      <c r="D57" s="28" t="s">
        <v>782</v>
      </c>
      <c r="E57" s="37">
        <v>56</v>
      </c>
      <c r="F57" s="561"/>
      <c r="G57" s="45" t="s">
        <v>487</v>
      </c>
      <c r="H57" s="531" t="s">
        <v>703</v>
      </c>
      <c r="I57" s="531"/>
      <c r="J57" s="531"/>
      <c r="K57" s="532"/>
      <c r="L57" s="42">
        <f>VLOOKUP($A57&amp;L$100,決統データ!$A$3:$DE$365,$E57+19,FALSE)</f>
        <v>-7554</v>
      </c>
      <c r="M57" s="42">
        <f>VLOOKUP($A57&amp;M$100,決統データ!$A$3:$DE$365,$E57+19,FALSE)</f>
        <v>-64</v>
      </c>
      <c r="N57" s="42">
        <f>VLOOKUP($A57&amp;N$100,決統データ!$A$3:$DE$365,$E57+19,FALSE)</f>
        <v>-38542</v>
      </c>
      <c r="O57" s="42">
        <f>VLOOKUP($A57&amp;O$100,決統データ!$A$3:$DE$365,$E57+19,FALSE)</f>
        <v>-14592</v>
      </c>
      <c r="P57" s="42">
        <f>VLOOKUP($A57&amp;P$100,決統データ!$A$3:$DE$365,$E57+19,FALSE)</f>
        <v>-25630</v>
      </c>
      <c r="Q57" s="41">
        <f t="shared" si="2"/>
        <v>-86382</v>
      </c>
    </row>
    <row r="58" spans="1:17">
      <c r="A58" s="27" t="str">
        <f t="shared" si="1"/>
        <v>0102601</v>
      </c>
      <c r="B58" s="28" t="s">
        <v>790</v>
      </c>
      <c r="C58" s="29">
        <v>26</v>
      </c>
      <c r="D58" s="28" t="s">
        <v>782</v>
      </c>
      <c r="E58" s="37">
        <v>57</v>
      </c>
      <c r="F58" s="47" t="s">
        <v>496</v>
      </c>
      <c r="G58" s="531" t="s">
        <v>704</v>
      </c>
      <c r="H58" s="531"/>
      <c r="I58" s="531"/>
      <c r="J58" s="531"/>
      <c r="K58" s="532"/>
      <c r="L58" s="42">
        <f>VLOOKUP($A58&amp;L$100,決統データ!$A$3:$DE$365,$E58+19,FALSE)</f>
        <v>1151</v>
      </c>
      <c r="M58" s="42">
        <f>VLOOKUP($A58&amp;M$100,決統データ!$A$3:$DE$365,$E58+19,FALSE)</f>
        <v>-312</v>
      </c>
      <c r="N58" s="42">
        <f>VLOOKUP($A58&amp;N$100,決統データ!$A$3:$DE$365,$E58+19,FALSE)</f>
        <v>-4439</v>
      </c>
      <c r="O58" s="42">
        <f>VLOOKUP($A58&amp;O$100,決統データ!$A$3:$DE$365,$E58+19,FALSE)</f>
        <v>3593</v>
      </c>
      <c r="P58" s="42">
        <f>VLOOKUP($A58&amp;P$100,決統データ!$A$3:$DE$365,$E58+19,FALSE)</f>
        <v>2524</v>
      </c>
      <c r="Q58" s="41">
        <f t="shared" si="2"/>
        <v>2517</v>
      </c>
    </row>
    <row r="59" spans="1:17">
      <c r="A59" s="27" t="str">
        <f t="shared" si="1"/>
        <v>0102601</v>
      </c>
      <c r="B59" s="28" t="s">
        <v>790</v>
      </c>
      <c r="C59" s="29">
        <v>26</v>
      </c>
      <c r="D59" s="28" t="s">
        <v>782</v>
      </c>
      <c r="E59" s="37">
        <v>58</v>
      </c>
      <c r="F59" s="47" t="s">
        <v>497</v>
      </c>
      <c r="G59" s="531" t="s">
        <v>705</v>
      </c>
      <c r="H59" s="531"/>
      <c r="I59" s="531"/>
      <c r="J59" s="531"/>
      <c r="K59" s="532"/>
      <c r="L59" s="42">
        <f>VLOOKUP($A59&amp;L$100,決統データ!$A$3:$DE$365,$E59+19,FALSE)</f>
        <v>58</v>
      </c>
      <c r="M59" s="42">
        <f>VLOOKUP($A59&amp;M$100,決統データ!$A$3:$DE$365,$E59+19,FALSE)</f>
        <v>0</v>
      </c>
      <c r="N59" s="42">
        <f>VLOOKUP($A59&amp;N$100,決統データ!$A$3:$DE$365,$E59+19,FALSE)</f>
        <v>0</v>
      </c>
      <c r="O59" s="42">
        <f>VLOOKUP($A59&amp;O$100,決統データ!$A$3:$DE$365,$E59+19,FALSE)</f>
        <v>0</v>
      </c>
      <c r="P59" s="42">
        <f>VLOOKUP($A59&amp;P$100,決統データ!$A$3:$DE$365,$E59+19,FALSE)</f>
        <v>3618</v>
      </c>
      <c r="Q59" s="41">
        <f t="shared" si="2"/>
        <v>3676</v>
      </c>
    </row>
    <row r="60" spans="1:17">
      <c r="A60" s="27" t="str">
        <f t="shared" si="1"/>
        <v>0102601</v>
      </c>
      <c r="B60" s="28" t="s">
        <v>790</v>
      </c>
      <c r="C60" s="29">
        <v>26</v>
      </c>
      <c r="D60" s="28" t="s">
        <v>782</v>
      </c>
      <c r="E60" s="37">
        <v>59</v>
      </c>
      <c r="F60" s="51" t="s">
        <v>538</v>
      </c>
      <c r="G60" s="568" t="s">
        <v>706</v>
      </c>
      <c r="H60" s="531"/>
      <c r="I60" s="531"/>
      <c r="J60" s="531"/>
      <c r="K60" s="532"/>
      <c r="L60" s="42">
        <f>VLOOKUP($A60&amp;L$100,決統データ!$A$3:$DE$365,$E60+19,FALSE)</f>
        <v>11924</v>
      </c>
      <c r="M60" s="42">
        <f>VLOOKUP($A60&amp;M$100,決統データ!$A$3:$DE$365,$E60+19,FALSE)</f>
        <v>2147</v>
      </c>
      <c r="N60" s="42">
        <f>VLOOKUP($A60&amp;N$100,決統データ!$A$3:$DE$365,$E60+19,FALSE)</f>
        <v>2778</v>
      </c>
      <c r="O60" s="42">
        <f>VLOOKUP($A60&amp;O$100,決統データ!$A$3:$DE$365,$E60+19,FALSE)</f>
        <v>921</v>
      </c>
      <c r="P60" s="42">
        <f>VLOOKUP($A60&amp;P$100,決統データ!$A$3:$DE$365,$E60+19,FALSE)</f>
        <v>3818</v>
      </c>
      <c r="Q60" s="41">
        <f t="shared" si="2"/>
        <v>21588</v>
      </c>
    </row>
    <row r="61" spans="1:17">
      <c r="A61" s="27" t="str">
        <f t="shared" si="1"/>
        <v>0102601</v>
      </c>
      <c r="B61" s="28" t="s">
        <v>790</v>
      </c>
      <c r="C61" s="29">
        <v>26</v>
      </c>
      <c r="D61" s="28" t="s">
        <v>782</v>
      </c>
      <c r="E61" s="37">
        <v>60</v>
      </c>
      <c r="F61" s="52"/>
      <c r="G61" s="46"/>
      <c r="H61" s="531" t="s">
        <v>707</v>
      </c>
      <c r="I61" s="531"/>
      <c r="J61" s="531"/>
      <c r="K61" s="532"/>
      <c r="L61" s="42">
        <f>VLOOKUP($A61&amp;L$100,決統データ!$A$3:$DE$365,$E61+19,FALSE)</f>
        <v>0</v>
      </c>
      <c r="M61" s="42">
        <f>VLOOKUP($A61&amp;M$100,決統データ!$A$3:$DE$365,$E61+19,FALSE)</f>
        <v>0</v>
      </c>
      <c r="N61" s="42">
        <f>VLOOKUP($A61&amp;N$100,決統データ!$A$3:$DE$365,$E61+19,FALSE)</f>
        <v>0</v>
      </c>
      <c r="O61" s="42">
        <f>VLOOKUP($A61&amp;O$100,決統データ!$A$3:$DE$365,$E61+19,FALSE)</f>
        <v>0</v>
      </c>
      <c r="P61" s="42">
        <f>VLOOKUP($A61&amp;P$100,決統データ!$A$3:$DE$365,$E61+19,FALSE)</f>
        <v>0</v>
      </c>
      <c r="Q61" s="41">
        <f t="shared" si="2"/>
        <v>0</v>
      </c>
    </row>
    <row r="62" spans="1:17">
      <c r="A62" s="27" t="str">
        <f t="shared" si="1"/>
        <v>0102602</v>
      </c>
      <c r="B62" s="28" t="s">
        <v>790</v>
      </c>
      <c r="C62" s="29">
        <v>26</v>
      </c>
      <c r="D62" s="28" t="s">
        <v>788</v>
      </c>
      <c r="E62" s="37">
        <v>1</v>
      </c>
      <c r="F62" s="53" t="s">
        <v>539</v>
      </c>
      <c r="G62" s="531" t="s">
        <v>708</v>
      </c>
      <c r="H62" s="531"/>
      <c r="I62" s="531"/>
      <c r="J62" s="531"/>
      <c r="K62" s="532"/>
      <c r="L62" s="42">
        <f>VLOOKUP($A62&amp;L$100,決統データ!$A$3:$DE$365,$E62+19,FALSE)</f>
        <v>0</v>
      </c>
      <c r="M62" s="42">
        <f>VLOOKUP($A62&amp;M$100,決統データ!$A$3:$DE$365,$E62+19,FALSE)</f>
        <v>0</v>
      </c>
      <c r="N62" s="42">
        <f>VLOOKUP($A62&amp;N$100,決統データ!$A$3:$DE$365,$E62+19,FALSE)</f>
        <v>0</v>
      </c>
      <c r="O62" s="42">
        <f>VLOOKUP($A62&amp;O$100,決統データ!$A$3:$DE$365,$E62+19,FALSE)</f>
        <v>0</v>
      </c>
      <c r="P62" s="42">
        <f>VLOOKUP($A62&amp;P$100,決統データ!$A$3:$DE$365,$E62+19,FALSE)</f>
        <v>0</v>
      </c>
      <c r="Q62" s="41">
        <f t="shared" si="2"/>
        <v>0</v>
      </c>
    </row>
    <row r="63" spans="1:17">
      <c r="A63" s="27" t="str">
        <f t="shared" si="1"/>
        <v>0102602</v>
      </c>
      <c r="B63" s="28" t="s">
        <v>790</v>
      </c>
      <c r="C63" s="29">
        <v>26</v>
      </c>
      <c r="D63" s="28" t="s">
        <v>788</v>
      </c>
      <c r="E63" s="37">
        <v>2</v>
      </c>
      <c r="F63" s="45" t="s">
        <v>486</v>
      </c>
      <c r="G63" s="575" t="s">
        <v>550</v>
      </c>
      <c r="H63" s="575"/>
      <c r="I63" s="575"/>
      <c r="J63" s="575"/>
      <c r="K63" s="576"/>
      <c r="L63" s="42">
        <f>VLOOKUP($A63&amp;L$100,決統データ!$A$3:$DE$365,$E63+19,FALSE)</f>
        <v>13017</v>
      </c>
      <c r="M63" s="42">
        <f>VLOOKUP($A63&amp;M$100,決統データ!$A$3:$DE$365,$E63+19,FALSE)</f>
        <v>1835</v>
      </c>
      <c r="N63" s="42">
        <f>VLOOKUP($A63&amp;N$100,決統データ!$A$3:$DE$365,$E63+19,FALSE)</f>
        <v>4539</v>
      </c>
      <c r="O63" s="42">
        <f>VLOOKUP($A63&amp;O$100,決統データ!$A$3:$DE$365,$E63+19,FALSE)</f>
        <v>4514</v>
      </c>
      <c r="P63" s="42">
        <f>VLOOKUP($A63&amp;P$100,決統データ!$A$3:$DE$365,$E63+19,FALSE)</f>
        <v>7324</v>
      </c>
      <c r="Q63" s="41">
        <f t="shared" si="2"/>
        <v>31229</v>
      </c>
    </row>
    <row r="64" spans="1:17">
      <c r="A64" s="27" t="str">
        <f t="shared" si="1"/>
        <v>0102602</v>
      </c>
      <c r="B64" s="28" t="s">
        <v>790</v>
      </c>
      <c r="C64" s="29">
        <v>26</v>
      </c>
      <c r="D64" s="28" t="s">
        <v>788</v>
      </c>
      <c r="E64" s="37">
        <v>3</v>
      </c>
      <c r="F64" s="45" t="s">
        <v>488</v>
      </c>
      <c r="G64" s="531" t="s">
        <v>709</v>
      </c>
      <c r="H64" s="531"/>
      <c r="I64" s="531"/>
      <c r="J64" s="531"/>
      <c r="K64" s="532"/>
      <c r="L64" s="42">
        <f>VLOOKUP($A64&amp;L$100,決統データ!$A$3:$DE$365,$E64+19,FALSE)</f>
        <v>0</v>
      </c>
      <c r="M64" s="42">
        <f>VLOOKUP($A64&amp;M$100,決統データ!$A$3:$DE$365,$E64+19,FALSE)</f>
        <v>0</v>
      </c>
      <c r="N64" s="42">
        <f>VLOOKUP($A64&amp;N$100,決統データ!$A$3:$DE$365,$E64+19,FALSE)</f>
        <v>5000</v>
      </c>
      <c r="O64" s="42">
        <f>VLOOKUP($A64&amp;O$100,決統データ!$A$3:$DE$365,$E64+19,FALSE)</f>
        <v>16700</v>
      </c>
      <c r="P64" s="42">
        <f>VLOOKUP($A64&amp;P$100,決統データ!$A$3:$DE$365,$E64+19,FALSE)</f>
        <v>24409</v>
      </c>
      <c r="Q64" s="41">
        <f t="shared" si="2"/>
        <v>46109</v>
      </c>
    </row>
    <row r="65" spans="1:17">
      <c r="A65" s="27" t="str">
        <f t="shared" si="1"/>
        <v>0102602</v>
      </c>
      <c r="B65" s="28" t="s">
        <v>790</v>
      </c>
      <c r="C65" s="29">
        <v>26</v>
      </c>
      <c r="D65" s="28" t="s">
        <v>788</v>
      </c>
      <c r="E65" s="37">
        <v>4</v>
      </c>
      <c r="F65" s="581" t="s">
        <v>721</v>
      </c>
      <c r="G65" s="590" t="s">
        <v>710</v>
      </c>
      <c r="H65" s="537"/>
      <c r="I65" s="537"/>
      <c r="J65" s="537"/>
      <c r="K65" s="538"/>
      <c r="L65" s="42">
        <f>VLOOKUP($A65&amp;L$100,決統データ!$A$3:$DE$365,$E65+19,FALSE)</f>
        <v>0</v>
      </c>
      <c r="M65" s="42">
        <f>VLOOKUP($A65&amp;M$100,決統データ!$A$3:$DE$365,$E65+19,FALSE)</f>
        <v>0</v>
      </c>
      <c r="N65" s="42">
        <f>VLOOKUP($A65&amp;N$100,決統データ!$A$3:$DE$365,$E65+19,FALSE)</f>
        <v>0</v>
      </c>
      <c r="O65" s="42">
        <f>VLOOKUP($A65&amp;O$100,決統データ!$A$3:$DE$365,$E65+19,FALSE)</f>
        <v>0</v>
      </c>
      <c r="P65" s="42">
        <f>VLOOKUP($A65&amp;P$100,決統データ!$A$3:$DE$365,$E65+19,FALSE)</f>
        <v>11409</v>
      </c>
      <c r="Q65" s="41">
        <f t="shared" si="2"/>
        <v>11409</v>
      </c>
    </row>
    <row r="66" spans="1:17">
      <c r="A66" s="27" t="str">
        <f t="shared" si="1"/>
        <v>0102602</v>
      </c>
      <c r="B66" s="28" t="s">
        <v>790</v>
      </c>
      <c r="C66" s="29">
        <v>26</v>
      </c>
      <c r="D66" s="28" t="s">
        <v>788</v>
      </c>
      <c r="E66" s="37">
        <v>5</v>
      </c>
      <c r="F66" s="560"/>
      <c r="G66" s="590" t="s">
        <v>711</v>
      </c>
      <c r="H66" s="537"/>
      <c r="I66" s="537"/>
      <c r="J66" s="537"/>
      <c r="K66" s="538"/>
      <c r="L66" s="42">
        <f>VLOOKUP($A66&amp;L$100,決統データ!$A$3:$DE$365,$E66+19,FALSE)</f>
        <v>0</v>
      </c>
      <c r="M66" s="42">
        <f>VLOOKUP($A66&amp;M$100,決統データ!$A$3:$DE$365,$E66+19,FALSE)</f>
        <v>0</v>
      </c>
      <c r="N66" s="42">
        <f>VLOOKUP($A66&amp;N$100,決統データ!$A$3:$DE$365,$E66+19,FALSE)</f>
        <v>0</v>
      </c>
      <c r="O66" s="42">
        <f>VLOOKUP($A66&amp;O$100,決統データ!$A$3:$DE$365,$E66+19,FALSE)</f>
        <v>16700</v>
      </c>
      <c r="P66" s="42">
        <f>VLOOKUP($A66&amp;P$100,決統データ!$A$3:$DE$365,$E66+19,FALSE)</f>
        <v>13000</v>
      </c>
      <c r="Q66" s="41">
        <f t="shared" si="2"/>
        <v>29700</v>
      </c>
    </row>
    <row r="67" spans="1:17">
      <c r="A67" s="27" t="str">
        <f t="shared" si="1"/>
        <v>0102602</v>
      </c>
      <c r="B67" s="28" t="s">
        <v>790</v>
      </c>
      <c r="C67" s="29">
        <v>26</v>
      </c>
      <c r="D67" s="28" t="s">
        <v>788</v>
      </c>
      <c r="E67" s="37">
        <v>6</v>
      </c>
      <c r="F67" s="561"/>
      <c r="G67" s="590" t="s">
        <v>693</v>
      </c>
      <c r="H67" s="537"/>
      <c r="I67" s="537"/>
      <c r="J67" s="537"/>
      <c r="K67" s="538"/>
      <c r="L67" s="42">
        <f>VLOOKUP($A67&amp;L$100,決統データ!$A$3:$DE$365,$E67+19,FALSE)</f>
        <v>0</v>
      </c>
      <c r="M67" s="42">
        <f>VLOOKUP($A67&amp;M$100,決統データ!$A$3:$DE$365,$E67+19,FALSE)</f>
        <v>0</v>
      </c>
      <c r="N67" s="42">
        <f>VLOOKUP($A67&amp;N$100,決統データ!$A$3:$DE$365,$E67+19,FALSE)</f>
        <v>5000</v>
      </c>
      <c r="O67" s="42">
        <f>VLOOKUP($A67&amp;O$100,決統データ!$A$3:$DE$365,$E67+19,FALSE)</f>
        <v>0</v>
      </c>
      <c r="P67" s="42">
        <f>VLOOKUP($A67&amp;P$100,決統データ!$A$3:$DE$365,$E67+19,FALSE)</f>
        <v>0</v>
      </c>
      <c r="Q67" s="41">
        <f t="shared" ref="Q67:Q72" si="3">SUM(L67:P67)</f>
        <v>5000</v>
      </c>
    </row>
    <row r="68" spans="1:17">
      <c r="A68" s="27" t="str">
        <f t="shared" ref="A68:A91" si="4">+B68&amp;C68&amp;D68</f>
        <v>0102602</v>
      </c>
      <c r="B68" s="28" t="s">
        <v>790</v>
      </c>
      <c r="C68" s="29">
        <v>26</v>
      </c>
      <c r="D68" s="28" t="s">
        <v>788</v>
      </c>
      <c r="E68" s="37">
        <v>7</v>
      </c>
      <c r="F68" s="45" t="s">
        <v>489</v>
      </c>
      <c r="G68" s="531" t="s">
        <v>712</v>
      </c>
      <c r="H68" s="531"/>
      <c r="I68" s="531"/>
      <c r="J68" s="531"/>
      <c r="K68" s="532"/>
      <c r="L68" s="42">
        <f>VLOOKUP($A68&amp;L$100,決統データ!$A$3:$DE$365,$E68+19,FALSE)</f>
        <v>0</v>
      </c>
      <c r="M68" s="42">
        <f>VLOOKUP($A68&amp;M$100,決統データ!$A$3:$DE$365,$E68+19,FALSE)</f>
        <v>0</v>
      </c>
      <c r="N68" s="42">
        <f>VLOOKUP($A68&amp;N$100,決統データ!$A$3:$DE$365,$E68+19,FALSE)</f>
        <v>0</v>
      </c>
      <c r="O68" s="42">
        <f>VLOOKUP($A68&amp;O$100,決統データ!$A$3:$DE$365,$E68+19,FALSE)</f>
        <v>3576</v>
      </c>
      <c r="P68" s="42">
        <f>VLOOKUP($A68&amp;P$100,決統データ!$A$3:$DE$365,$E68+19,FALSE)</f>
        <v>143</v>
      </c>
      <c r="Q68" s="41">
        <f t="shared" si="3"/>
        <v>3719</v>
      </c>
    </row>
    <row r="69" spans="1:17">
      <c r="A69" s="27" t="str">
        <f t="shared" si="4"/>
        <v>0102602</v>
      </c>
      <c r="B69" s="28" t="s">
        <v>790</v>
      </c>
      <c r="C69" s="29">
        <v>26</v>
      </c>
      <c r="D69" s="28" t="s">
        <v>788</v>
      </c>
      <c r="E69" s="37">
        <v>8</v>
      </c>
      <c r="F69" s="54" t="s">
        <v>490</v>
      </c>
      <c r="G69" s="591" t="s">
        <v>491</v>
      </c>
      <c r="H69" s="591"/>
      <c r="I69" s="592"/>
      <c r="J69" s="568" t="s">
        <v>713</v>
      </c>
      <c r="K69" s="532"/>
      <c r="L69" s="42">
        <f>VLOOKUP($A69&amp;L$100,決統データ!$A$3:$DE$365,$E69+19,FALSE)</f>
        <v>13017</v>
      </c>
      <c r="M69" s="42">
        <f>VLOOKUP($A69&amp;M$100,決統データ!$A$3:$DE$365,$E69+19,FALSE)</f>
        <v>1835</v>
      </c>
      <c r="N69" s="42">
        <f>VLOOKUP($A69&amp;N$100,決統データ!$A$3:$DE$365,$E69+19,FALSE)</f>
        <v>4539</v>
      </c>
      <c r="O69" s="42">
        <f>VLOOKUP($A69&amp;O$100,決統データ!$A$3:$DE$365,$E69+19,FALSE)</f>
        <v>938</v>
      </c>
      <c r="P69" s="42">
        <f>VLOOKUP($A69&amp;P$100,決統データ!$A$3:$DE$365,$E69+19,FALSE)</f>
        <v>7181</v>
      </c>
      <c r="Q69" s="41">
        <f t="shared" si="3"/>
        <v>27510</v>
      </c>
    </row>
    <row r="70" spans="1:17">
      <c r="A70" s="27" t="str">
        <f t="shared" si="4"/>
        <v>0102602</v>
      </c>
      <c r="B70" s="28" t="s">
        <v>790</v>
      </c>
      <c r="C70" s="29">
        <v>26</v>
      </c>
      <c r="D70" s="28" t="s">
        <v>788</v>
      </c>
      <c r="E70" s="37">
        <v>9</v>
      </c>
      <c r="F70" s="55"/>
      <c r="G70" s="588" t="s">
        <v>492</v>
      </c>
      <c r="H70" s="588"/>
      <c r="I70" s="589"/>
      <c r="J70" s="568" t="s">
        <v>714</v>
      </c>
      <c r="K70" s="532"/>
      <c r="L70" s="42">
        <f>VLOOKUP($A70&amp;L$100,決統データ!$A$3:$DE$365,$E70+19,FALSE)</f>
        <v>0</v>
      </c>
      <c r="M70" s="42">
        <f>VLOOKUP($A70&amp;M$100,決統データ!$A$3:$DE$365,$E70+19,FALSE)</f>
        <v>0</v>
      </c>
      <c r="N70" s="42">
        <f>VLOOKUP($A70&amp;N$100,決統データ!$A$3:$DE$365,$E70+19,FALSE)</f>
        <v>0</v>
      </c>
      <c r="O70" s="42">
        <f>VLOOKUP($A70&amp;O$100,決統データ!$A$3:$DE$365,$E70+19,FALSE)</f>
        <v>0</v>
      </c>
      <c r="P70" s="42">
        <f>VLOOKUP($A70&amp;P$100,決統データ!$A$3:$DE$365,$E70+19,FALSE)</f>
        <v>0</v>
      </c>
      <c r="Q70" s="41">
        <f t="shared" si="3"/>
        <v>0</v>
      </c>
    </row>
    <row r="71" spans="1:17">
      <c r="A71" s="27" t="str">
        <f t="shared" si="4"/>
        <v>0102602</v>
      </c>
      <c r="B71" s="28" t="s">
        <v>790</v>
      </c>
      <c r="C71" s="29">
        <v>26</v>
      </c>
      <c r="D71" s="28" t="s">
        <v>788</v>
      </c>
      <c r="E71" s="37">
        <v>21</v>
      </c>
      <c r="F71" s="528" t="s">
        <v>540</v>
      </c>
      <c r="G71" s="529"/>
      <c r="H71" s="529"/>
      <c r="I71" s="529"/>
      <c r="J71" s="529"/>
      <c r="K71" s="530"/>
      <c r="L71" s="42">
        <f>VLOOKUP($A71&amp;L$100,決統データ!$A$3:$DE$365,$E71+19,FALSE)</f>
        <v>0</v>
      </c>
      <c r="M71" s="42">
        <f>VLOOKUP($A71&amp;M$100,決統データ!$A$3:$DE$365,$E71+19,FALSE)</f>
        <v>0</v>
      </c>
      <c r="N71" s="42">
        <f>VLOOKUP($A71&amp;N$100,決統データ!$A$3:$DE$365,$E71+19,FALSE)</f>
        <v>6200</v>
      </c>
      <c r="O71" s="42">
        <f>VLOOKUP($A71&amp;O$100,決統データ!$A$3:$DE$365,$E71+19,FALSE)</f>
        <v>0</v>
      </c>
      <c r="P71" s="42">
        <f>VLOOKUP($A71&amp;P$100,決統データ!$A$3:$DE$365,$E71+19,FALSE)</f>
        <v>4600</v>
      </c>
      <c r="Q71" s="41">
        <f t="shared" si="3"/>
        <v>10800</v>
      </c>
    </row>
    <row r="72" spans="1:17">
      <c r="A72" s="27" t="str">
        <f t="shared" si="4"/>
        <v>0102602</v>
      </c>
      <c r="B72" s="28" t="s">
        <v>790</v>
      </c>
      <c r="C72" s="29">
        <v>26</v>
      </c>
      <c r="D72" s="28" t="s">
        <v>788</v>
      </c>
      <c r="E72" s="37">
        <v>22</v>
      </c>
      <c r="F72" s="528" t="s">
        <v>541</v>
      </c>
      <c r="G72" s="529"/>
      <c r="H72" s="529"/>
      <c r="I72" s="529"/>
      <c r="J72" s="529"/>
      <c r="K72" s="530"/>
      <c r="L72" s="42">
        <f>VLOOKUP($A72&amp;L$100,決統データ!$A$3:$DE$365,$E72+19,FALSE)</f>
        <v>0</v>
      </c>
      <c r="M72" s="42">
        <f>VLOOKUP($A72&amp;M$100,決統データ!$A$3:$DE$365,$E72+19,FALSE)</f>
        <v>0</v>
      </c>
      <c r="N72" s="42">
        <f>VLOOKUP($A72&amp;N$100,決統データ!$A$3:$DE$365,$E72+19,FALSE)</f>
        <v>0</v>
      </c>
      <c r="O72" s="42">
        <f>VLOOKUP($A72&amp;O$100,決統データ!$A$3:$DE$365,$E72+19,FALSE)</f>
        <v>0</v>
      </c>
      <c r="P72" s="42">
        <f>VLOOKUP($A72&amp;P$100,決統データ!$A$3:$DE$365,$E72+19,FALSE)</f>
        <v>0</v>
      </c>
      <c r="Q72" s="41">
        <f t="shared" si="3"/>
        <v>0</v>
      </c>
    </row>
    <row r="73" spans="1:17">
      <c r="A73" s="27"/>
      <c r="B73" s="28"/>
      <c r="C73" s="29"/>
      <c r="D73" s="28"/>
      <c r="F73" s="46" t="s">
        <v>606</v>
      </c>
      <c r="G73" s="56"/>
      <c r="H73" s="56"/>
      <c r="I73" s="56"/>
      <c r="J73" s="56"/>
      <c r="K73" s="57"/>
      <c r="L73" s="44"/>
      <c r="M73" s="44"/>
      <c r="N73" s="44"/>
      <c r="O73" s="44"/>
      <c r="P73" s="44"/>
      <c r="Q73" s="41"/>
    </row>
    <row r="74" spans="1:17">
      <c r="A74" s="27" t="str">
        <f t="shared" si="4"/>
        <v>0102602</v>
      </c>
      <c r="B74" s="28" t="s">
        <v>790</v>
      </c>
      <c r="C74" s="29">
        <v>26</v>
      </c>
      <c r="D74" s="28" t="s">
        <v>788</v>
      </c>
      <c r="E74" s="37">
        <v>51</v>
      </c>
      <c r="F74" s="47" t="s">
        <v>494</v>
      </c>
      <c r="G74" s="531" t="s">
        <v>715</v>
      </c>
      <c r="H74" s="531"/>
      <c r="I74" s="531"/>
      <c r="J74" s="531"/>
      <c r="K74" s="532"/>
      <c r="L74" s="43">
        <f>VLOOKUP($A74&amp;L$100,決統データ!$A$3:$DE$365,$E74+19,FALSE)</f>
        <v>167</v>
      </c>
      <c r="M74" s="43">
        <f>VLOOKUP($A74&amp;M$100,決統データ!$A$3:$DE$365,$E74+19,FALSE)</f>
        <v>1277</v>
      </c>
      <c r="N74" s="43">
        <f>VLOOKUP($A74&amp;N$100,決統データ!$A$3:$DE$365,$E74+19,FALSE)</f>
        <v>8141</v>
      </c>
      <c r="O74" s="43">
        <f>VLOOKUP($A74&amp;O$100,決統データ!$A$3:$DE$365,$E74+19,FALSE)</f>
        <v>50559</v>
      </c>
      <c r="P74" s="43">
        <f>VLOOKUP($A74&amp;P$100,決統データ!$A$3:$DE$365,$E74+19,FALSE)</f>
        <v>14656</v>
      </c>
      <c r="Q74" s="41">
        <f>SUM(L74:P74)</f>
        <v>74800</v>
      </c>
    </row>
    <row r="75" spans="1:17">
      <c r="A75" s="27" t="str">
        <f t="shared" si="4"/>
        <v>0102602</v>
      </c>
      <c r="B75" s="28" t="s">
        <v>790</v>
      </c>
      <c r="C75" s="29">
        <v>26</v>
      </c>
      <c r="D75" s="28" t="s">
        <v>788</v>
      </c>
      <c r="E75" s="37">
        <v>52</v>
      </c>
      <c r="F75" s="47" t="s">
        <v>495</v>
      </c>
      <c r="G75" s="531" t="s">
        <v>716</v>
      </c>
      <c r="H75" s="531"/>
      <c r="I75" s="531"/>
      <c r="J75" s="531"/>
      <c r="K75" s="532"/>
      <c r="L75" s="43">
        <f>VLOOKUP($A75&amp;L$100,決統データ!$A$3:$DE$365,$E75+19,FALSE)</f>
        <v>0</v>
      </c>
      <c r="M75" s="43">
        <f>VLOOKUP($A75&amp;M$100,決統データ!$A$3:$DE$365,$E75+19,FALSE)</f>
        <v>11424</v>
      </c>
      <c r="N75" s="43">
        <f>VLOOKUP($A75&amp;N$100,決統データ!$A$3:$DE$365,$E75+19,FALSE)</f>
        <v>0</v>
      </c>
      <c r="O75" s="43">
        <f>VLOOKUP($A75&amp;O$100,決統データ!$A$3:$DE$365,$E75+19,FALSE)</f>
        <v>6883</v>
      </c>
      <c r="P75" s="43">
        <f>VLOOKUP($A75&amp;P$100,決統データ!$A$3:$DE$365,$E75+19,FALSE)</f>
        <v>0</v>
      </c>
      <c r="Q75" s="41">
        <f>SUM(L75:P75)</f>
        <v>18307</v>
      </c>
    </row>
    <row r="76" spans="1:17">
      <c r="A76" s="27"/>
      <c r="B76" s="28"/>
      <c r="C76" s="29"/>
      <c r="D76" s="28"/>
      <c r="F76" s="534" t="s">
        <v>607</v>
      </c>
      <c r="G76" s="535"/>
      <c r="H76" s="535"/>
      <c r="I76" s="535"/>
      <c r="J76" s="535"/>
      <c r="K76" s="536"/>
      <c r="L76" s="44"/>
      <c r="M76" s="44"/>
      <c r="N76" s="44"/>
      <c r="O76" s="44"/>
      <c r="P76" s="44"/>
      <c r="Q76" s="41"/>
    </row>
    <row r="77" spans="1:17">
      <c r="A77" s="27" t="str">
        <f t="shared" si="4"/>
        <v>0102602</v>
      </c>
      <c r="B77" s="28" t="s">
        <v>790</v>
      </c>
      <c r="C77" s="29">
        <v>26</v>
      </c>
      <c r="D77" s="28" t="s">
        <v>788</v>
      </c>
      <c r="E77" s="37">
        <v>53</v>
      </c>
      <c r="F77" s="47" t="s">
        <v>494</v>
      </c>
      <c r="G77" s="537" t="s">
        <v>715</v>
      </c>
      <c r="H77" s="537"/>
      <c r="I77" s="537"/>
      <c r="J77" s="537"/>
      <c r="K77" s="538"/>
      <c r="L77" s="43">
        <f>VLOOKUP($A77&amp;L$100,決統データ!$A$3:$DE$365,$E77+19,FALSE)</f>
        <v>1380</v>
      </c>
      <c r="M77" s="43">
        <f>VLOOKUP($A77&amp;M$100,決統データ!$A$3:$DE$365,$E77+19,FALSE)</f>
        <v>8567</v>
      </c>
      <c r="N77" s="43">
        <f>VLOOKUP($A77&amp;N$100,決統データ!$A$3:$DE$365,$E77+19,FALSE)</f>
        <v>54049</v>
      </c>
      <c r="O77" s="43">
        <f>VLOOKUP($A77&amp;O$100,決統データ!$A$3:$DE$365,$E77+19,FALSE)</f>
        <v>48621</v>
      </c>
      <c r="P77" s="43">
        <f>VLOOKUP($A77&amp;P$100,決統データ!$A$3:$DE$365,$E77+19,FALSE)</f>
        <v>22670</v>
      </c>
      <c r="Q77" s="41">
        <f t="shared" ref="Q77:Q91" si="5">SUM(L77:P77)</f>
        <v>135287</v>
      </c>
    </row>
    <row r="78" spans="1:17">
      <c r="A78" s="27" t="str">
        <f t="shared" si="4"/>
        <v>0102602</v>
      </c>
      <c r="B78" s="28" t="s">
        <v>790</v>
      </c>
      <c r="C78" s="29">
        <v>26</v>
      </c>
      <c r="D78" s="28" t="s">
        <v>788</v>
      </c>
      <c r="E78" s="37">
        <v>54</v>
      </c>
      <c r="F78" s="47" t="s">
        <v>495</v>
      </c>
      <c r="G78" s="531" t="s">
        <v>716</v>
      </c>
      <c r="H78" s="531"/>
      <c r="I78" s="531"/>
      <c r="J78" s="531"/>
      <c r="K78" s="532"/>
      <c r="L78" s="43">
        <f>VLOOKUP($A78&amp;L$100,決統データ!$A$3:$DE$365,$E78+19,FALSE)</f>
        <v>6918</v>
      </c>
      <c r="M78" s="43">
        <f>VLOOKUP($A78&amp;M$100,決統データ!$A$3:$DE$365,$E78+19,FALSE)</f>
        <v>2352</v>
      </c>
      <c r="N78" s="43">
        <f>VLOOKUP($A78&amp;N$100,決統データ!$A$3:$DE$365,$E78+19,FALSE)</f>
        <v>0</v>
      </c>
      <c r="O78" s="43">
        <f>VLOOKUP($A78&amp;O$100,決統データ!$A$3:$DE$365,$E78+19,FALSE)</f>
        <v>35986</v>
      </c>
      <c r="P78" s="43">
        <f>VLOOKUP($A78&amp;P$100,決統データ!$A$3:$DE$365,$E78+19,FALSE)</f>
        <v>0</v>
      </c>
      <c r="Q78" s="41">
        <f t="shared" si="5"/>
        <v>45256</v>
      </c>
    </row>
    <row r="79" spans="1:17">
      <c r="A79" s="27" t="str">
        <f t="shared" si="4"/>
        <v>0102602</v>
      </c>
      <c r="B79" s="28" t="s">
        <v>790</v>
      </c>
      <c r="C79" s="29">
        <v>26</v>
      </c>
      <c r="D79" s="28" t="s">
        <v>788</v>
      </c>
      <c r="E79" s="37">
        <v>55</v>
      </c>
      <c r="F79" s="539" t="s">
        <v>599</v>
      </c>
      <c r="G79" s="540"/>
      <c r="H79" s="540"/>
      <c r="I79" s="540"/>
      <c r="J79" s="541"/>
      <c r="K79" s="58" t="s">
        <v>601</v>
      </c>
      <c r="L79" s="43">
        <f>VLOOKUP($A79&amp;L$100,決統データ!$A$3:$DE$365,$E79+19,FALSE)</f>
        <v>2760</v>
      </c>
      <c r="M79" s="43">
        <f>VLOOKUP($A79&amp;M$100,決統データ!$A$3:$DE$365,$E79+19,FALSE)</f>
        <v>8567</v>
      </c>
      <c r="N79" s="43">
        <f>VLOOKUP($A79&amp;N$100,決統データ!$A$3:$DE$365,$E79+19,FALSE)</f>
        <v>54049</v>
      </c>
      <c r="O79" s="43">
        <f>VLOOKUP($A79&amp;O$100,決統データ!$A$3:$DE$365,$E79+19,FALSE)</f>
        <v>48621</v>
      </c>
      <c r="P79" s="43">
        <f>VLOOKUP($A79&amp;P$100,決統データ!$A$3:$DE$365,$E79+19,FALSE)</f>
        <v>23804</v>
      </c>
      <c r="Q79" s="41">
        <f t="shared" si="5"/>
        <v>137801</v>
      </c>
    </row>
    <row r="80" spans="1:17">
      <c r="A80" s="27" t="str">
        <f t="shared" si="4"/>
        <v>0102602</v>
      </c>
      <c r="B80" s="28" t="s">
        <v>790</v>
      </c>
      <c r="C80" s="29">
        <v>26</v>
      </c>
      <c r="D80" s="28" t="s">
        <v>788</v>
      </c>
      <c r="E80" s="37">
        <v>56</v>
      </c>
      <c r="F80" s="542"/>
      <c r="G80" s="543"/>
      <c r="H80" s="543"/>
      <c r="I80" s="543"/>
      <c r="J80" s="544"/>
      <c r="K80" s="58" t="s">
        <v>602</v>
      </c>
      <c r="L80" s="43">
        <f>VLOOKUP($A80&amp;L$100,決統データ!$A$3:$DE$365,$E80+19,FALSE)</f>
        <v>1380</v>
      </c>
      <c r="M80" s="43">
        <f>VLOOKUP($A80&amp;M$100,決統データ!$A$3:$DE$365,$E80+19,FALSE)</f>
        <v>10919</v>
      </c>
      <c r="N80" s="43">
        <f>VLOOKUP($A80&amp;N$100,決統データ!$A$3:$DE$365,$E80+19,FALSE)</f>
        <v>54049</v>
      </c>
      <c r="O80" s="43">
        <f>VLOOKUP($A80&amp;O$100,決統データ!$A$3:$DE$365,$E80+19,FALSE)</f>
        <v>84607</v>
      </c>
      <c r="P80" s="43">
        <f>VLOOKUP($A80&amp;P$100,決統データ!$A$3:$DE$365,$E80+19,FALSE)</f>
        <v>22670</v>
      </c>
      <c r="Q80" s="41">
        <f t="shared" si="5"/>
        <v>173625</v>
      </c>
    </row>
    <row r="81" spans="1:17">
      <c r="A81" s="27" t="str">
        <f t="shared" si="4"/>
        <v>0102602</v>
      </c>
      <c r="B81" s="28" t="s">
        <v>790</v>
      </c>
      <c r="C81" s="29">
        <v>26</v>
      </c>
      <c r="D81" s="28" t="s">
        <v>788</v>
      </c>
      <c r="E81" s="37">
        <v>57</v>
      </c>
      <c r="F81" s="539" t="s">
        <v>600</v>
      </c>
      <c r="G81" s="540"/>
      <c r="H81" s="540"/>
      <c r="I81" s="540"/>
      <c r="J81" s="541"/>
      <c r="K81" s="58" t="s">
        <v>601</v>
      </c>
      <c r="L81" s="43">
        <f>VLOOKUP($A81&amp;L$100,決統データ!$A$3:$DE$365,$E81+19,FALSE)</f>
        <v>335</v>
      </c>
      <c r="M81" s="43">
        <f>VLOOKUP($A81&amp;M$100,決統データ!$A$3:$DE$365,$E81+19,FALSE)</f>
        <v>980</v>
      </c>
      <c r="N81" s="43">
        <f>VLOOKUP($A81&amp;N$100,決統データ!$A$3:$DE$365,$E81+19,FALSE)</f>
        <v>8141</v>
      </c>
      <c r="O81" s="43">
        <f>VLOOKUP($A81&amp;O$100,決統データ!$A$3:$DE$365,$E81+19,FALSE)</f>
        <v>9300</v>
      </c>
      <c r="P81" s="43">
        <f>VLOOKUP($A81&amp;P$100,決統データ!$A$3:$DE$365,$E81+19,FALSE)</f>
        <v>3584</v>
      </c>
      <c r="Q81" s="41">
        <f t="shared" si="5"/>
        <v>22340</v>
      </c>
    </row>
    <row r="82" spans="1:17">
      <c r="A82" s="27" t="str">
        <f t="shared" si="4"/>
        <v>0102602</v>
      </c>
      <c r="B82" s="28" t="s">
        <v>790</v>
      </c>
      <c r="C82" s="29">
        <v>26</v>
      </c>
      <c r="D82" s="28" t="s">
        <v>788</v>
      </c>
      <c r="E82" s="37">
        <v>58</v>
      </c>
      <c r="F82" s="542"/>
      <c r="G82" s="543"/>
      <c r="H82" s="543"/>
      <c r="I82" s="543"/>
      <c r="J82" s="544"/>
      <c r="K82" s="58" t="s">
        <v>602</v>
      </c>
      <c r="L82" s="43">
        <f>VLOOKUP($A82&amp;L$100,決統データ!$A$3:$DE$365,$E82+19,FALSE)</f>
        <v>167</v>
      </c>
      <c r="M82" s="43">
        <f>VLOOKUP($A82&amp;M$100,決統データ!$A$3:$DE$365,$E82+19,FALSE)</f>
        <v>980</v>
      </c>
      <c r="N82" s="43">
        <f>VLOOKUP($A82&amp;N$100,決統データ!$A$3:$DE$365,$E82+19,FALSE)</f>
        <v>8141</v>
      </c>
      <c r="O82" s="43">
        <f>VLOOKUP($A82&amp;O$100,決統データ!$A$3:$DE$365,$E82+19,FALSE)</f>
        <v>16183</v>
      </c>
      <c r="P82" s="43">
        <f>VLOOKUP($A82&amp;P$100,決統データ!$A$3:$DE$365,$E82+19,FALSE)</f>
        <v>3584</v>
      </c>
      <c r="Q82" s="41">
        <f t="shared" si="5"/>
        <v>29055</v>
      </c>
    </row>
    <row r="83" spans="1:17" ht="14.25" customHeight="1">
      <c r="A83" s="27" t="str">
        <f t="shared" si="4"/>
        <v>0102602</v>
      </c>
      <c r="B83" s="28" t="s">
        <v>790</v>
      </c>
      <c r="C83" s="29">
        <v>26</v>
      </c>
      <c r="D83" s="28" t="s">
        <v>788</v>
      </c>
      <c r="E83" s="37">
        <v>59</v>
      </c>
      <c r="F83" s="545" t="s">
        <v>603</v>
      </c>
      <c r="G83" s="545"/>
      <c r="H83" s="546" t="s">
        <v>604</v>
      </c>
      <c r="I83" s="547"/>
      <c r="J83" s="548"/>
      <c r="K83" s="58" t="s">
        <v>601</v>
      </c>
      <c r="L83" s="43">
        <f>VLOOKUP($A83&amp;L$100,決統データ!$A$3:$DE$365,$E83+19,FALSE)</f>
        <v>3095</v>
      </c>
      <c r="M83" s="43">
        <f>VLOOKUP($A83&amp;M$100,決統データ!$A$3:$DE$365,$E83+19,FALSE)</f>
        <v>9547</v>
      </c>
      <c r="N83" s="43">
        <f>VLOOKUP($A83&amp;N$100,決統データ!$A$3:$DE$365,$E83+19,FALSE)</f>
        <v>62190</v>
      </c>
      <c r="O83" s="43">
        <f>VLOOKUP($A83&amp;O$100,決統データ!$A$3:$DE$365,$E83+19,FALSE)</f>
        <v>57921</v>
      </c>
      <c r="P83" s="43">
        <f>VLOOKUP($A83&amp;P$100,決統データ!$A$3:$DE$365,$E83+19,FALSE)</f>
        <v>27388</v>
      </c>
      <c r="Q83" s="41">
        <f t="shared" si="5"/>
        <v>160141</v>
      </c>
    </row>
    <row r="84" spans="1:17">
      <c r="A84" s="27" t="str">
        <f t="shared" si="4"/>
        <v>0102602</v>
      </c>
      <c r="B84" s="28" t="s">
        <v>790</v>
      </c>
      <c r="C84" s="29">
        <v>26</v>
      </c>
      <c r="D84" s="28" t="s">
        <v>788</v>
      </c>
      <c r="E84" s="37">
        <v>60</v>
      </c>
      <c r="F84" s="545"/>
      <c r="G84" s="545"/>
      <c r="H84" s="549"/>
      <c r="I84" s="550"/>
      <c r="J84" s="551"/>
      <c r="K84" s="58" t="s">
        <v>602</v>
      </c>
      <c r="L84" s="43">
        <f>VLOOKUP($A84&amp;L$100,決統データ!$A$3:$DE$365,$E84+19,FALSE)</f>
        <v>1547</v>
      </c>
      <c r="M84" s="43">
        <f>VLOOKUP($A84&amp;M$100,決統データ!$A$3:$DE$365,$E84+19,FALSE)</f>
        <v>11899</v>
      </c>
      <c r="N84" s="43">
        <f>VLOOKUP($A84&amp;N$100,決統データ!$A$3:$DE$365,$E84+19,FALSE)</f>
        <v>62190</v>
      </c>
      <c r="O84" s="43">
        <f>VLOOKUP($A84&amp;O$100,決統データ!$A$3:$DE$365,$E84+19,FALSE)</f>
        <v>100790</v>
      </c>
      <c r="P84" s="43">
        <f>VLOOKUP($A84&amp;P$100,決統データ!$A$3:$DE$365,$E84+19,FALSE)</f>
        <v>26254</v>
      </c>
      <c r="Q84" s="41">
        <f t="shared" si="5"/>
        <v>202680</v>
      </c>
    </row>
    <row r="85" spans="1:17" ht="14.25" customHeight="1">
      <c r="A85" s="27" t="str">
        <f t="shared" si="4"/>
        <v>0102602</v>
      </c>
      <c r="B85" s="28" t="s">
        <v>790</v>
      </c>
      <c r="C85" s="29">
        <v>26</v>
      </c>
      <c r="D85" s="28" t="s">
        <v>788</v>
      </c>
      <c r="E85" s="24">
        <v>63</v>
      </c>
      <c r="F85" s="552" t="s">
        <v>724</v>
      </c>
      <c r="G85" s="553"/>
      <c r="H85" s="534" t="s">
        <v>1453</v>
      </c>
      <c r="I85" s="535"/>
      <c r="J85" s="535"/>
      <c r="K85" s="536"/>
      <c r="L85" s="43">
        <f>VLOOKUP($A85&amp;L$100,決統データ!$A$3:$DE$365,$E85+19,FALSE)</f>
        <v>0</v>
      </c>
      <c r="M85" s="43">
        <f>VLOOKUP($A85&amp;M$100,決統データ!$A$3:$DE$365,$E85+19,FALSE)</f>
        <v>0</v>
      </c>
      <c r="N85" s="43">
        <f>VLOOKUP($A85&amp;N$100,決統データ!$A$3:$DE$365,$E85+19,FALSE)</f>
        <v>0</v>
      </c>
      <c r="O85" s="43">
        <f>VLOOKUP($A85&amp;O$100,決統データ!$A$3:$DE$365,$E85+19,FALSE)</f>
        <v>0</v>
      </c>
      <c r="P85" s="43">
        <f>VLOOKUP($A85&amp;P$100,決統データ!$A$3:$DE$365,$E85+19,FALSE)</f>
        <v>0</v>
      </c>
      <c r="Q85" s="41">
        <f t="shared" si="5"/>
        <v>0</v>
      </c>
    </row>
    <row r="86" spans="1:17">
      <c r="A86" s="27" t="str">
        <f t="shared" si="4"/>
        <v>0102602</v>
      </c>
      <c r="B86" s="28" t="s">
        <v>790</v>
      </c>
      <c r="C86" s="29">
        <v>26</v>
      </c>
      <c r="D86" s="28" t="s">
        <v>788</v>
      </c>
      <c r="E86" s="24">
        <v>64</v>
      </c>
      <c r="F86" s="554"/>
      <c r="G86" s="555"/>
      <c r="H86" s="534" t="s">
        <v>1454</v>
      </c>
      <c r="I86" s="535"/>
      <c r="J86" s="535"/>
      <c r="K86" s="536"/>
      <c r="L86" s="43">
        <f>VLOOKUP($A86&amp;L$100,決統データ!$A$3:$DE$365,$E86+19,FALSE)</f>
        <v>0</v>
      </c>
      <c r="M86" s="43">
        <f>VLOOKUP($A86&amp;M$100,決統データ!$A$3:$DE$365,$E86+19,FALSE)</f>
        <v>0</v>
      </c>
      <c r="N86" s="43">
        <f>VLOOKUP($A86&amp;N$100,決統データ!$A$3:$DE$365,$E86+19,FALSE)</f>
        <v>0</v>
      </c>
      <c r="O86" s="43">
        <f>VLOOKUP($A86&amp;O$100,決統データ!$A$3:$DE$365,$E86+19,FALSE)</f>
        <v>0</v>
      </c>
      <c r="P86" s="43">
        <f>VLOOKUP($A86&amp;P$100,決統データ!$A$3:$DE$365,$E86+19,FALSE)</f>
        <v>0</v>
      </c>
      <c r="Q86" s="41">
        <f t="shared" si="5"/>
        <v>0</v>
      </c>
    </row>
    <row r="87" spans="1:17">
      <c r="A87" s="27" t="str">
        <f t="shared" si="4"/>
        <v>0102602</v>
      </c>
      <c r="B87" s="28" t="s">
        <v>790</v>
      </c>
      <c r="C87" s="29">
        <v>26</v>
      </c>
      <c r="D87" s="28" t="s">
        <v>788</v>
      </c>
      <c r="E87" s="24">
        <v>65</v>
      </c>
      <c r="F87" s="554"/>
      <c r="G87" s="555"/>
      <c r="H87" s="533" t="s">
        <v>727</v>
      </c>
      <c r="I87" s="46" t="s">
        <v>728</v>
      </c>
      <c r="J87" s="56"/>
      <c r="K87" s="57"/>
      <c r="L87" s="43">
        <f>VLOOKUP($A87&amp;L$100,決統データ!$A$3:$DE$365,$E87+19,FALSE)</f>
        <v>0</v>
      </c>
      <c r="M87" s="43">
        <f>VLOOKUP($A87&amp;M$100,決統データ!$A$3:$DE$365,$E87+19,FALSE)</f>
        <v>0</v>
      </c>
      <c r="N87" s="43">
        <f>VLOOKUP($A87&amp;N$100,決統データ!$A$3:$DE$365,$E87+19,FALSE)</f>
        <v>0</v>
      </c>
      <c r="O87" s="43">
        <f>VLOOKUP($A87&amp;O$100,決統データ!$A$3:$DE$365,$E87+19,FALSE)</f>
        <v>0</v>
      </c>
      <c r="P87" s="43">
        <f>VLOOKUP($A87&amp;P$100,決統データ!$A$3:$DE$365,$E87+19,FALSE)</f>
        <v>0</v>
      </c>
      <c r="Q87" s="41">
        <f t="shared" si="5"/>
        <v>0</v>
      </c>
    </row>
    <row r="88" spans="1:17">
      <c r="A88" s="27" t="str">
        <f t="shared" si="4"/>
        <v>0102602</v>
      </c>
      <c r="B88" s="28" t="s">
        <v>790</v>
      </c>
      <c r="C88" s="29">
        <v>26</v>
      </c>
      <c r="D88" s="28" t="s">
        <v>788</v>
      </c>
      <c r="E88" s="24">
        <v>66</v>
      </c>
      <c r="F88" s="554"/>
      <c r="G88" s="555"/>
      <c r="H88" s="533"/>
      <c r="I88" s="59" t="s">
        <v>729</v>
      </c>
      <c r="J88" s="59"/>
      <c r="K88" s="61"/>
      <c r="L88" s="43">
        <f>VLOOKUP($A88&amp;L$100,決統データ!$A$3:$DE$365,$E88+19,FALSE)</f>
        <v>0</v>
      </c>
      <c r="M88" s="43">
        <f>VLOOKUP($A88&amp;M$100,決統データ!$A$3:$DE$365,$E88+19,FALSE)</f>
        <v>0</v>
      </c>
      <c r="N88" s="43">
        <f>VLOOKUP($A88&amp;N$100,決統データ!$A$3:$DE$365,$E88+19,FALSE)</f>
        <v>0</v>
      </c>
      <c r="O88" s="43">
        <f>VLOOKUP($A88&amp;O$100,決統データ!$A$3:$DE$365,$E88+19,FALSE)</f>
        <v>0</v>
      </c>
      <c r="P88" s="43">
        <f>VLOOKUP($A88&amp;P$100,決統データ!$A$3:$DE$365,$E88+19,FALSE)</f>
        <v>0</v>
      </c>
      <c r="Q88" s="41">
        <f t="shared" si="5"/>
        <v>0</v>
      </c>
    </row>
    <row r="89" spans="1:17">
      <c r="A89" s="27" t="str">
        <f t="shared" si="4"/>
        <v>0102602</v>
      </c>
      <c r="B89" s="28" t="s">
        <v>790</v>
      </c>
      <c r="C89" s="29">
        <v>26</v>
      </c>
      <c r="D89" s="28" t="s">
        <v>788</v>
      </c>
      <c r="E89" s="24">
        <v>67</v>
      </c>
      <c r="F89" s="554"/>
      <c r="G89" s="555"/>
      <c r="H89" s="533"/>
      <c r="I89" s="59" t="s">
        <v>730</v>
      </c>
      <c r="J89" s="59"/>
      <c r="K89" s="61"/>
      <c r="L89" s="43">
        <f>VLOOKUP($A89&amp;L$100,決統データ!$A$3:$DE$365,$E89+19,FALSE)</f>
        <v>0</v>
      </c>
      <c r="M89" s="43">
        <f>VLOOKUP($A89&amp;M$100,決統データ!$A$3:$DE$365,$E89+19,FALSE)</f>
        <v>0</v>
      </c>
      <c r="N89" s="43">
        <f>VLOOKUP($A89&amp;N$100,決統データ!$A$3:$DE$365,$E89+19,FALSE)</f>
        <v>0</v>
      </c>
      <c r="O89" s="43">
        <f>VLOOKUP($A89&amp;O$100,決統データ!$A$3:$DE$365,$E89+19,FALSE)</f>
        <v>0</v>
      </c>
      <c r="P89" s="43">
        <f>VLOOKUP($A89&amp;P$100,決統データ!$A$3:$DE$365,$E89+19,FALSE)</f>
        <v>0</v>
      </c>
      <c r="Q89" s="41">
        <f t="shared" si="5"/>
        <v>0</v>
      </c>
    </row>
    <row r="90" spans="1:17">
      <c r="A90" s="27" t="str">
        <f t="shared" si="4"/>
        <v>0102602</v>
      </c>
      <c r="B90" s="28" t="s">
        <v>790</v>
      </c>
      <c r="C90" s="29">
        <v>26</v>
      </c>
      <c r="D90" s="28" t="s">
        <v>788</v>
      </c>
      <c r="E90" s="38">
        <v>68</v>
      </c>
      <c r="F90" s="554"/>
      <c r="G90" s="555"/>
      <c r="H90" s="533"/>
      <c r="I90" s="46" t="s">
        <v>731</v>
      </c>
      <c r="J90" s="56"/>
      <c r="K90" s="57"/>
      <c r="L90" s="43">
        <f>VLOOKUP($A90&amp;L$100,決統データ!$A$3:$DE$365,$E90+19,FALSE)</f>
        <v>0</v>
      </c>
      <c r="M90" s="43">
        <f>VLOOKUP($A90&amp;M$100,決統データ!$A$3:$DE$365,$E90+19,FALSE)</f>
        <v>0</v>
      </c>
      <c r="N90" s="43">
        <f>VLOOKUP($A90&amp;N$100,決統データ!$A$3:$DE$365,$E90+19,FALSE)</f>
        <v>0</v>
      </c>
      <c r="O90" s="43">
        <f>VLOOKUP($A90&amp;O$100,決統データ!$A$3:$DE$365,$E90+19,FALSE)</f>
        <v>0</v>
      </c>
      <c r="P90" s="43">
        <f>VLOOKUP($A90&amp;P$100,決統データ!$A$3:$DE$365,$E90+19,FALSE)</f>
        <v>0</v>
      </c>
      <c r="Q90" s="41">
        <f t="shared" si="5"/>
        <v>0</v>
      </c>
    </row>
    <row r="91" spans="1:17" ht="14.25" customHeight="1">
      <c r="A91" s="27" t="str">
        <f t="shared" si="4"/>
        <v>0102602</v>
      </c>
      <c r="B91" s="28" t="s">
        <v>790</v>
      </c>
      <c r="C91" s="29">
        <v>26</v>
      </c>
      <c r="D91" s="28" t="s">
        <v>788</v>
      </c>
      <c r="E91" s="38">
        <v>69</v>
      </c>
      <c r="F91" s="556"/>
      <c r="G91" s="557"/>
      <c r="H91" s="534" t="s">
        <v>1455</v>
      </c>
      <c r="I91" s="535"/>
      <c r="J91" s="535"/>
      <c r="K91" s="536"/>
      <c r="L91" s="43">
        <f>VLOOKUP($A91&amp;L$100,決統データ!$A$3:$DE$365,$E91+19,FALSE)</f>
        <v>0</v>
      </c>
      <c r="M91" s="43">
        <f>VLOOKUP($A91&amp;M$100,決統データ!$A$3:$DE$365,$E91+19,FALSE)</f>
        <v>0</v>
      </c>
      <c r="N91" s="43">
        <f>VLOOKUP($A91&amp;N$100,決統データ!$A$3:$DE$365,$E91+19,FALSE)</f>
        <v>14000</v>
      </c>
      <c r="O91" s="43">
        <f>VLOOKUP($A91&amp;O$100,決統データ!$A$3:$DE$365,$E91+19,FALSE)</f>
        <v>0</v>
      </c>
      <c r="P91" s="43">
        <f>VLOOKUP($A91&amp;P$100,決統データ!$A$3:$DE$365,$E91+19,FALSE)</f>
        <v>0</v>
      </c>
      <c r="Q91" s="41">
        <f t="shared" si="5"/>
        <v>14000</v>
      </c>
    </row>
    <row r="92" spans="1:17">
      <c r="F92" s="527" t="s">
        <v>516</v>
      </c>
      <c r="G92" s="60" t="s">
        <v>519</v>
      </c>
      <c r="H92" s="60"/>
      <c r="I92" s="64"/>
      <c r="J92" s="65"/>
      <c r="K92" s="66"/>
      <c r="L92" s="39">
        <f t="shared" ref="L92:Q92" si="6">L3/L13*100</f>
        <v>131.53185786213641</v>
      </c>
      <c r="M92" s="39">
        <f t="shared" si="6"/>
        <v>99.354670830080664</v>
      </c>
      <c r="N92" s="39">
        <f t="shared" si="6"/>
        <v>138.49531549836325</v>
      </c>
      <c r="O92" s="39">
        <f t="shared" si="6"/>
        <v>118.21031233414445</v>
      </c>
      <c r="P92" s="39">
        <f>P3/P13*100</f>
        <v>176.86259521144447</v>
      </c>
      <c r="Q92" s="39">
        <f t="shared" si="6"/>
        <v>130.53720669009368</v>
      </c>
    </row>
    <row r="93" spans="1:17">
      <c r="F93" s="527"/>
      <c r="G93" s="60" t="s">
        <v>517</v>
      </c>
      <c r="H93" s="60"/>
      <c r="I93" s="64"/>
      <c r="J93" s="65"/>
      <c r="K93" s="66"/>
      <c r="L93" s="39">
        <f t="shared" ref="L93:Q93" si="7">L3/(L13+L50-L51-L52-L53)*100</f>
        <v>97.142857142857139</v>
      </c>
      <c r="M93" s="39">
        <f t="shared" si="7"/>
        <v>71.61855457393132</v>
      </c>
      <c r="N93" s="39">
        <f t="shared" si="7"/>
        <v>62.861139147765414</v>
      </c>
      <c r="O93" s="39">
        <f t="shared" si="7"/>
        <v>60.172597474755193</v>
      </c>
      <c r="P93" s="39">
        <f t="shared" si="7"/>
        <v>76.90472233433843</v>
      </c>
      <c r="Q93" s="39">
        <f t="shared" si="7"/>
        <v>67.106134478563135</v>
      </c>
    </row>
    <row r="94" spans="1:17">
      <c r="F94" s="527"/>
      <c r="G94" s="60" t="s">
        <v>520</v>
      </c>
      <c r="H94" s="60"/>
      <c r="I94" s="64"/>
      <c r="J94" s="65"/>
      <c r="K94" s="66"/>
      <c r="L94" s="39">
        <f t="shared" ref="L94:Q94" si="8">(L4-L6)/(L14-L16)*100</f>
        <v>127.41929126098781</v>
      </c>
      <c r="M94" s="39">
        <f t="shared" si="8"/>
        <v>69.520613352978089</v>
      </c>
      <c r="N94" s="39">
        <f t="shared" si="8"/>
        <v>110.17373481711763</v>
      </c>
      <c r="O94" s="39">
        <f t="shared" si="8"/>
        <v>74.412779489950026</v>
      </c>
      <c r="P94" s="39">
        <f>(P4-P6)/(P14-P16)*100</f>
        <v>177.86254124827025</v>
      </c>
      <c r="Q94" s="39">
        <f t="shared" si="8"/>
        <v>101.75409158437114</v>
      </c>
    </row>
    <row r="95" spans="1:17">
      <c r="F95" s="527"/>
      <c r="G95" s="60" t="s">
        <v>518</v>
      </c>
      <c r="H95" s="64"/>
      <c r="I95" s="65"/>
      <c r="J95" s="65"/>
      <c r="K95" s="66"/>
      <c r="L95" s="39">
        <f t="shared" ref="L95:Q95" si="9">L70/(L4-L6)*100</f>
        <v>0</v>
      </c>
      <c r="M95" s="39">
        <f t="shared" si="9"/>
        <v>0</v>
      </c>
      <c r="N95" s="39">
        <f t="shared" si="9"/>
        <v>0</v>
      </c>
      <c r="O95" s="39">
        <f t="shared" si="9"/>
        <v>0</v>
      </c>
      <c r="P95" s="39">
        <f>P70/(P4-P6)*100</f>
        <v>0</v>
      </c>
      <c r="Q95" s="39">
        <f t="shared" si="9"/>
        <v>0</v>
      </c>
    </row>
    <row r="96" spans="1:17">
      <c r="F96" s="527"/>
      <c r="G96" s="60" t="s">
        <v>528</v>
      </c>
      <c r="H96" s="64"/>
      <c r="I96" s="65"/>
      <c r="J96" s="65"/>
      <c r="K96" s="66"/>
      <c r="L96" s="39">
        <f t="shared" ref="L96:Q96" si="10">(L11+L26+L27)/(L3+L24)*100</f>
        <v>17.951817449208978</v>
      </c>
      <c r="M96" s="39">
        <f t="shared" si="10"/>
        <v>44.565196883077682</v>
      </c>
      <c r="N96" s="39">
        <f t="shared" si="10"/>
        <v>31.209382386446329</v>
      </c>
      <c r="O96" s="39">
        <f t="shared" si="10"/>
        <v>55.824143866571298</v>
      </c>
      <c r="P96" s="39">
        <f>(P11+P26+P27)/(P3+P24)*100</f>
        <v>29.862233387202586</v>
      </c>
      <c r="Q96" s="39">
        <f t="shared" si="10"/>
        <v>40.309394674122153</v>
      </c>
    </row>
    <row r="100" spans="12:16">
      <c r="L100" s="33">
        <v>263435000</v>
      </c>
      <c r="M100" s="33">
        <v>263648000</v>
      </c>
      <c r="N100" s="33">
        <v>263656000</v>
      </c>
      <c r="O100" s="33">
        <v>263672000</v>
      </c>
      <c r="P100" s="33">
        <v>264636000</v>
      </c>
    </row>
  </sheetData>
  <customSheetViews>
    <customSheetView guid="{247A5D4D-80F1-4466-92F7-7A3BC78E450F}" showPageBreaks="1" fitToPage="1" printArea="1" topLeftCell="O1">
      <selection activeCell="C43" sqref="C43"/>
      <pageMargins left="0.98425196850393704" right="0.78740157480314965" top="0.78740157480314965" bottom="0.59055118110236227" header="0.51181102362204722" footer="0.51181102362204722"/>
      <pageSetup paperSize="9" scale="54" fitToWidth="0" pageOrder="overThenDown" orientation="portrait" blackAndWhite="1" horizontalDpi="300" verticalDpi="300"/>
      <headerFooter alignWithMargins="0"/>
    </customSheetView>
  </customSheetViews>
  <mergeCells count="94">
    <mergeCell ref="H91:K91"/>
    <mergeCell ref="F65:F67"/>
    <mergeCell ref="G70:I70"/>
    <mergeCell ref="G65:K65"/>
    <mergeCell ref="G66:K66"/>
    <mergeCell ref="G67:K67"/>
    <mergeCell ref="G68:K68"/>
    <mergeCell ref="J69:K69"/>
    <mergeCell ref="J70:K70"/>
    <mergeCell ref="G69:I69"/>
    <mergeCell ref="G50:K50"/>
    <mergeCell ref="G54:K54"/>
    <mergeCell ref="G55:K55"/>
    <mergeCell ref="G56:K56"/>
    <mergeCell ref="H51:K51"/>
    <mergeCell ref="H52:K52"/>
    <mergeCell ref="H53:K53"/>
    <mergeCell ref="H61:K61"/>
    <mergeCell ref="G62:K62"/>
    <mergeCell ref="G63:K63"/>
    <mergeCell ref="G64:K64"/>
    <mergeCell ref="I39:K39"/>
    <mergeCell ref="H40:K40"/>
    <mergeCell ref="I41:K41"/>
    <mergeCell ref="H45:K45"/>
    <mergeCell ref="J42:J44"/>
    <mergeCell ref="G51:G53"/>
    <mergeCell ref="H57:K57"/>
    <mergeCell ref="G58:K58"/>
    <mergeCell ref="G59:K59"/>
    <mergeCell ref="G60:K60"/>
    <mergeCell ref="H42:I44"/>
    <mergeCell ref="H46:K46"/>
    <mergeCell ref="H47:K47"/>
    <mergeCell ref="H48:K48"/>
    <mergeCell ref="H49:K49"/>
    <mergeCell ref="I37:K37"/>
    <mergeCell ref="G36:H37"/>
    <mergeCell ref="H38:K38"/>
    <mergeCell ref="H33:K33"/>
    <mergeCell ref="H34:K34"/>
    <mergeCell ref="H24:K24"/>
    <mergeCell ref="H25:K25"/>
    <mergeCell ref="H27:K27"/>
    <mergeCell ref="H26:K26"/>
    <mergeCell ref="H28:K28"/>
    <mergeCell ref="H35:K35"/>
    <mergeCell ref="I36:K36"/>
    <mergeCell ref="H9:K9"/>
    <mergeCell ref="H10:K10"/>
    <mergeCell ref="H31:K31"/>
    <mergeCell ref="H16:K16"/>
    <mergeCell ref="H17:K17"/>
    <mergeCell ref="H23:K23"/>
    <mergeCell ref="H22:K22"/>
    <mergeCell ref="H18:K18"/>
    <mergeCell ref="H19:K19"/>
    <mergeCell ref="H20:K20"/>
    <mergeCell ref="H21:K21"/>
    <mergeCell ref="H29:K29"/>
    <mergeCell ref="H30:K30"/>
    <mergeCell ref="H32:K32"/>
    <mergeCell ref="F2:K2"/>
    <mergeCell ref="F3:F23"/>
    <mergeCell ref="F24:F57"/>
    <mergeCell ref="G38:G41"/>
    <mergeCell ref="G42:G49"/>
    <mergeCell ref="H3:K3"/>
    <mergeCell ref="H4:K4"/>
    <mergeCell ref="H5:K5"/>
    <mergeCell ref="H14:K14"/>
    <mergeCell ref="H6:K6"/>
    <mergeCell ref="H11:K11"/>
    <mergeCell ref="H12:K12"/>
    <mergeCell ref="H13:K13"/>
    <mergeCell ref="H15:K15"/>
    <mergeCell ref="H7:K7"/>
    <mergeCell ref="H8:K8"/>
    <mergeCell ref="F92:F96"/>
    <mergeCell ref="F71:K71"/>
    <mergeCell ref="F72:K72"/>
    <mergeCell ref="G78:K78"/>
    <mergeCell ref="G74:K74"/>
    <mergeCell ref="G75:K75"/>
    <mergeCell ref="H87:H90"/>
    <mergeCell ref="F76:K76"/>
    <mergeCell ref="G77:K77"/>
    <mergeCell ref="F79:J80"/>
    <mergeCell ref="F81:J82"/>
    <mergeCell ref="F83:G84"/>
    <mergeCell ref="H83:J84"/>
    <mergeCell ref="H85:K85"/>
    <mergeCell ref="H86:K86"/>
    <mergeCell ref="F85:G91"/>
  </mergeCells>
  <phoneticPr fontId="3"/>
  <pageMargins left="0.98425196850393704" right="0.78740157480314965" top="0.78740157480314965" bottom="0.59055118110236227" header="0.51181102362204722" footer="0.51181102362204722"/>
  <pageSetup paperSize="9" scale="55" fitToWidth="0" pageOrder="overThenDown"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C000"/>
    <pageSetUpPr fitToPage="1"/>
  </sheetPr>
  <dimension ref="A1:L145"/>
  <sheetViews>
    <sheetView view="pageBreakPreview" zoomScaleNormal="100" zoomScaleSheetLayoutView="100" workbookViewId="0">
      <pane ySplit="2" topLeftCell="A39" activePane="bottomLeft" state="frozen"/>
      <selection pane="bottomLeft"/>
    </sheetView>
  </sheetViews>
  <sheetFormatPr defaultColWidth="9" defaultRowHeight="14.4"/>
  <cols>
    <col min="1" max="1" width="9.69921875" style="1" customWidth="1"/>
    <col min="2" max="2" width="4.296875" style="1" customWidth="1"/>
    <col min="3" max="4" width="3.296875" style="1" customWidth="1"/>
    <col min="5" max="5" width="6.296875" style="24" customWidth="1"/>
    <col min="6" max="6" width="4.19921875" style="1" customWidth="1"/>
    <col min="7" max="7" width="4.69921875" style="1" customWidth="1"/>
    <col min="8" max="8" width="4.09765625" style="1" customWidth="1"/>
    <col min="9" max="9" width="17.296875" style="1" customWidth="1"/>
    <col min="10" max="10" width="15" style="1" bestFit="1" customWidth="1"/>
    <col min="11" max="12" width="14.59765625" style="152" customWidth="1"/>
    <col min="13" max="16384" width="9" style="1"/>
  </cols>
  <sheetData>
    <row r="1" spans="1:12">
      <c r="F1" s="1" t="s">
        <v>103</v>
      </c>
      <c r="L1" s="161" t="s">
        <v>529</v>
      </c>
    </row>
    <row r="2" spans="1:12" ht="29.25" customHeight="1">
      <c r="A2" s="26"/>
      <c r="B2" s="67" t="s">
        <v>778</v>
      </c>
      <c r="C2" s="26" t="s">
        <v>779</v>
      </c>
      <c r="D2" s="26" t="s">
        <v>780</v>
      </c>
      <c r="E2" s="30" t="s">
        <v>781</v>
      </c>
      <c r="F2" s="618"/>
      <c r="G2" s="618"/>
      <c r="H2" s="618"/>
      <c r="I2" s="618"/>
      <c r="J2" s="618"/>
      <c r="K2" s="165" t="s">
        <v>478</v>
      </c>
      <c r="L2" s="278" t="s">
        <v>605</v>
      </c>
    </row>
    <row r="3" spans="1:12" ht="15.75" customHeight="1">
      <c r="A3" s="27" t="str">
        <f>+B3&amp;C3&amp;D3</f>
        <v>1764001</v>
      </c>
      <c r="B3" s="28" t="s">
        <v>271</v>
      </c>
      <c r="C3" s="29">
        <v>40</v>
      </c>
      <c r="D3" s="28" t="s">
        <v>782</v>
      </c>
      <c r="E3" s="24">
        <v>1</v>
      </c>
      <c r="F3" s="624" t="s">
        <v>970</v>
      </c>
      <c r="G3" s="786" t="s">
        <v>102</v>
      </c>
      <c r="H3" s="788" t="s">
        <v>1460</v>
      </c>
      <c r="I3" s="789"/>
      <c r="J3" s="212" t="s">
        <v>601</v>
      </c>
      <c r="K3" s="42">
        <f>VLOOKUP($A3&amp;K$110,決統データ!$A$3:$DE$365,$E3+19,FALSE)</f>
        <v>101</v>
      </c>
      <c r="L3" s="275">
        <f t="shared" ref="L3:L45" si="0">SUM(K3:K3)</f>
        <v>101</v>
      </c>
    </row>
    <row r="4" spans="1:12" ht="15.75" customHeight="1">
      <c r="A4" s="27" t="str">
        <f t="shared" ref="A4:A81" si="1">+B4&amp;C4&amp;D4</f>
        <v>1764001</v>
      </c>
      <c r="B4" s="28" t="s">
        <v>271</v>
      </c>
      <c r="C4" s="29">
        <v>40</v>
      </c>
      <c r="D4" s="28" t="s">
        <v>782</v>
      </c>
      <c r="E4" s="24">
        <v>2</v>
      </c>
      <c r="F4" s="625"/>
      <c r="G4" s="787"/>
      <c r="H4" s="790"/>
      <c r="I4" s="791"/>
      <c r="J4" s="212" t="s">
        <v>816</v>
      </c>
      <c r="K4" s="42">
        <f>VLOOKUP($A4&amp;K$110,決統データ!$A$3:$DE$365,$E4+19,FALSE)</f>
        <v>101</v>
      </c>
      <c r="L4" s="275">
        <f t="shared" si="0"/>
        <v>101</v>
      </c>
    </row>
    <row r="5" spans="1:12" ht="15.75" customHeight="1">
      <c r="A5" s="27" t="str">
        <f t="shared" si="1"/>
        <v>1764001</v>
      </c>
      <c r="B5" s="28" t="s">
        <v>271</v>
      </c>
      <c r="C5" s="29">
        <v>40</v>
      </c>
      <c r="D5" s="28" t="s">
        <v>782</v>
      </c>
      <c r="E5" s="24">
        <v>3</v>
      </c>
      <c r="F5" s="625"/>
      <c r="G5" s="624" t="s">
        <v>980</v>
      </c>
      <c r="H5" s="741" t="s">
        <v>969</v>
      </c>
      <c r="I5" s="742"/>
      <c r="J5" s="212" t="s">
        <v>601</v>
      </c>
      <c r="K5" s="42">
        <f>VLOOKUP($A5&amp;K$110,決統データ!$A$3:$DE$365,$E5+19,FALSE)</f>
        <v>23134</v>
      </c>
      <c r="L5" s="275">
        <f t="shared" si="0"/>
        <v>23134</v>
      </c>
    </row>
    <row r="6" spans="1:12" ht="15.75" customHeight="1">
      <c r="A6" s="27" t="str">
        <f t="shared" si="1"/>
        <v>1764001</v>
      </c>
      <c r="B6" s="28" t="s">
        <v>271</v>
      </c>
      <c r="C6" s="29">
        <v>40</v>
      </c>
      <c r="D6" s="28" t="s">
        <v>782</v>
      </c>
      <c r="E6" s="24">
        <v>4</v>
      </c>
      <c r="F6" s="625"/>
      <c r="G6" s="625"/>
      <c r="H6" s="743"/>
      <c r="I6" s="744"/>
      <c r="J6" s="212" t="s">
        <v>816</v>
      </c>
      <c r="K6" s="42">
        <f>VLOOKUP($A6&amp;K$110,決統データ!$A$3:$DE$365,$E6+19,FALSE)</f>
        <v>26550</v>
      </c>
      <c r="L6" s="275">
        <f t="shared" si="0"/>
        <v>26550</v>
      </c>
    </row>
    <row r="7" spans="1:12" ht="15.75" customHeight="1">
      <c r="A7" s="27" t="str">
        <f t="shared" si="1"/>
        <v>1764001</v>
      </c>
      <c r="B7" s="28" t="s">
        <v>271</v>
      </c>
      <c r="C7" s="29">
        <v>40</v>
      </c>
      <c r="D7" s="28" t="s">
        <v>782</v>
      </c>
      <c r="E7" s="24">
        <v>5</v>
      </c>
      <c r="F7" s="625"/>
      <c r="G7" s="625"/>
      <c r="H7" s="624" t="s">
        <v>644</v>
      </c>
      <c r="I7" s="597" t="s">
        <v>1324</v>
      </c>
      <c r="J7" s="212" t="s">
        <v>601</v>
      </c>
      <c r="K7" s="42">
        <f>VLOOKUP($A7&amp;K$110,決統データ!$A$3:$DE$365,$E7+19,FALSE)</f>
        <v>0</v>
      </c>
      <c r="L7" s="275">
        <f t="shared" si="0"/>
        <v>0</v>
      </c>
    </row>
    <row r="8" spans="1:12" ht="15.75" customHeight="1">
      <c r="A8" s="27" t="str">
        <f t="shared" si="1"/>
        <v>1764001</v>
      </c>
      <c r="B8" s="28" t="s">
        <v>271</v>
      </c>
      <c r="C8" s="29">
        <v>40</v>
      </c>
      <c r="D8" s="28" t="s">
        <v>782</v>
      </c>
      <c r="E8" s="24">
        <v>6</v>
      </c>
      <c r="F8" s="625"/>
      <c r="G8" s="625"/>
      <c r="H8" s="625"/>
      <c r="I8" s="599"/>
      <c r="J8" s="212" t="s">
        <v>816</v>
      </c>
      <c r="K8" s="42">
        <f>VLOOKUP($A8&amp;K$110,決統データ!$A$3:$DE$365,$E8+19,FALSE)</f>
        <v>0</v>
      </c>
      <c r="L8" s="275">
        <f t="shared" si="0"/>
        <v>0</v>
      </c>
    </row>
    <row r="9" spans="1:12" ht="15.75" customHeight="1">
      <c r="A9" s="27" t="str">
        <f t="shared" si="1"/>
        <v>1764001</v>
      </c>
      <c r="B9" s="28" t="s">
        <v>271</v>
      </c>
      <c r="C9" s="29">
        <v>40</v>
      </c>
      <c r="D9" s="28" t="s">
        <v>782</v>
      </c>
      <c r="E9" s="24">
        <v>7</v>
      </c>
      <c r="F9" s="625"/>
      <c r="G9" s="625"/>
      <c r="H9" s="625"/>
      <c r="I9" s="594" t="s">
        <v>1323</v>
      </c>
      <c r="J9" s="212" t="s">
        <v>601</v>
      </c>
      <c r="K9" s="42">
        <f>VLOOKUP($A9&amp;K$110,決統データ!$A$3:$DE$365,$E9+19,FALSE)</f>
        <v>0</v>
      </c>
      <c r="L9" s="275">
        <f t="shared" si="0"/>
        <v>0</v>
      </c>
    </row>
    <row r="10" spans="1:12" ht="15.75" customHeight="1">
      <c r="A10" s="27" t="str">
        <f t="shared" si="1"/>
        <v>1764001</v>
      </c>
      <c r="B10" s="28" t="s">
        <v>271</v>
      </c>
      <c r="C10" s="29">
        <v>40</v>
      </c>
      <c r="D10" s="28" t="s">
        <v>782</v>
      </c>
      <c r="E10" s="24">
        <v>8</v>
      </c>
      <c r="F10" s="625"/>
      <c r="G10" s="625"/>
      <c r="H10" s="625"/>
      <c r="I10" s="595"/>
      <c r="J10" s="212" t="s">
        <v>816</v>
      </c>
      <c r="K10" s="42">
        <f>VLOOKUP($A10&amp;K$110,決統データ!$A$3:$DE$365,$E10+19,FALSE)</f>
        <v>0</v>
      </c>
      <c r="L10" s="275">
        <f t="shared" si="0"/>
        <v>0</v>
      </c>
    </row>
    <row r="11" spans="1:12" ht="15.75" customHeight="1">
      <c r="A11" s="27" t="str">
        <f t="shared" si="1"/>
        <v>1764001</v>
      </c>
      <c r="B11" s="28" t="s">
        <v>271</v>
      </c>
      <c r="C11" s="29">
        <v>40</v>
      </c>
      <c r="D11" s="28" t="s">
        <v>782</v>
      </c>
      <c r="E11" s="24">
        <v>9</v>
      </c>
      <c r="F11" s="625"/>
      <c r="G11" s="625"/>
      <c r="H11" s="625"/>
      <c r="I11" s="597" t="s">
        <v>1322</v>
      </c>
      <c r="J11" s="212" t="s">
        <v>601</v>
      </c>
      <c r="K11" s="42">
        <f>VLOOKUP($A11&amp;K$110,決統データ!$A$3:$DE$365,$E11+19,FALSE)</f>
        <v>0</v>
      </c>
      <c r="L11" s="275">
        <f t="shared" si="0"/>
        <v>0</v>
      </c>
    </row>
    <row r="12" spans="1:12" ht="15.75" customHeight="1">
      <c r="A12" s="27" t="str">
        <f t="shared" si="1"/>
        <v>1764001</v>
      </c>
      <c r="B12" s="28" t="s">
        <v>271</v>
      </c>
      <c r="C12" s="29">
        <v>40</v>
      </c>
      <c r="D12" s="28" t="s">
        <v>782</v>
      </c>
      <c r="E12" s="24">
        <v>10</v>
      </c>
      <c r="F12" s="625"/>
      <c r="G12" s="625"/>
      <c r="H12" s="625"/>
      <c r="I12" s="599"/>
      <c r="J12" s="212" t="s">
        <v>816</v>
      </c>
      <c r="K12" s="42">
        <f>VLOOKUP($A12&amp;K$110,決統データ!$A$3:$DE$365,$E12+19,FALSE)</f>
        <v>0</v>
      </c>
      <c r="L12" s="275">
        <f t="shared" si="0"/>
        <v>0</v>
      </c>
    </row>
    <row r="13" spans="1:12" ht="15.75" customHeight="1">
      <c r="A13" s="27" t="str">
        <f t="shared" si="1"/>
        <v>1764001</v>
      </c>
      <c r="B13" s="28" t="s">
        <v>271</v>
      </c>
      <c r="C13" s="29">
        <v>40</v>
      </c>
      <c r="D13" s="28" t="s">
        <v>782</v>
      </c>
      <c r="E13" s="24">
        <v>11</v>
      </c>
      <c r="F13" s="625"/>
      <c r="G13" s="625"/>
      <c r="H13" s="625"/>
      <c r="I13" s="748" t="s">
        <v>101</v>
      </c>
      <c r="J13" s="212" t="s">
        <v>601</v>
      </c>
      <c r="K13" s="42">
        <f>VLOOKUP($A13&amp;K$110,決統データ!$A$3:$DE$365,$E13+19,FALSE)</f>
        <v>0</v>
      </c>
      <c r="L13" s="275">
        <f t="shared" si="0"/>
        <v>0</v>
      </c>
    </row>
    <row r="14" spans="1:12" ht="15.75" customHeight="1">
      <c r="A14" s="27" t="str">
        <f t="shared" si="1"/>
        <v>1764001</v>
      </c>
      <c r="B14" s="28" t="s">
        <v>271</v>
      </c>
      <c r="C14" s="29">
        <v>40</v>
      </c>
      <c r="D14" s="28" t="s">
        <v>782</v>
      </c>
      <c r="E14" s="24">
        <v>12</v>
      </c>
      <c r="F14" s="625"/>
      <c r="G14" s="625"/>
      <c r="H14" s="625"/>
      <c r="I14" s="749"/>
      <c r="J14" s="212" t="s">
        <v>816</v>
      </c>
      <c r="K14" s="42">
        <f>VLOOKUP($A14&amp;K$110,決統データ!$A$3:$DE$365,$E14+19,FALSE)</f>
        <v>0</v>
      </c>
      <c r="L14" s="275">
        <f t="shared" si="0"/>
        <v>0</v>
      </c>
    </row>
    <row r="15" spans="1:12" ht="15.75" customHeight="1">
      <c r="A15" s="27" t="str">
        <f t="shared" si="1"/>
        <v>1764001</v>
      </c>
      <c r="B15" s="28" t="s">
        <v>271</v>
      </c>
      <c r="C15" s="29">
        <v>40</v>
      </c>
      <c r="D15" s="28" t="s">
        <v>782</v>
      </c>
      <c r="E15" s="24">
        <v>13</v>
      </c>
      <c r="F15" s="625"/>
      <c r="G15" s="625"/>
      <c r="H15" s="625"/>
      <c r="I15" s="597" t="s">
        <v>1316</v>
      </c>
      <c r="J15" s="212" t="s">
        <v>601</v>
      </c>
      <c r="K15" s="42">
        <f>VLOOKUP($A15&amp;K$110,決統データ!$A$3:$DE$365,$E15+19,FALSE)</f>
        <v>23096</v>
      </c>
      <c r="L15" s="275">
        <f t="shared" si="0"/>
        <v>23096</v>
      </c>
    </row>
    <row r="16" spans="1:12" ht="15.75" customHeight="1">
      <c r="A16" s="27" t="str">
        <f t="shared" si="1"/>
        <v>1764001</v>
      </c>
      <c r="B16" s="28" t="s">
        <v>271</v>
      </c>
      <c r="C16" s="29">
        <v>40</v>
      </c>
      <c r="D16" s="28" t="s">
        <v>782</v>
      </c>
      <c r="E16" s="24">
        <v>14</v>
      </c>
      <c r="F16" s="625"/>
      <c r="G16" s="625"/>
      <c r="H16" s="625"/>
      <c r="I16" s="599"/>
      <c r="J16" s="212" t="s">
        <v>816</v>
      </c>
      <c r="K16" s="42">
        <f>VLOOKUP($A16&amp;K$110,決統データ!$A$3:$DE$365,$E16+19,FALSE)</f>
        <v>23096</v>
      </c>
      <c r="L16" s="275">
        <f t="shared" si="0"/>
        <v>23096</v>
      </c>
    </row>
    <row r="17" spans="1:12" ht="15.75" customHeight="1">
      <c r="A17" s="27" t="str">
        <f t="shared" si="1"/>
        <v>1764001</v>
      </c>
      <c r="B17" s="28" t="s">
        <v>271</v>
      </c>
      <c r="C17" s="29">
        <v>40</v>
      </c>
      <c r="D17" s="28" t="s">
        <v>782</v>
      </c>
      <c r="E17" s="24">
        <v>15</v>
      </c>
      <c r="F17" s="625"/>
      <c r="G17" s="625"/>
      <c r="H17" s="625"/>
      <c r="I17" s="597" t="s">
        <v>976</v>
      </c>
      <c r="J17" s="212" t="s">
        <v>601</v>
      </c>
      <c r="K17" s="42">
        <f>VLOOKUP($A17&amp;K$110,決統データ!$A$3:$DE$365,$E17+19,FALSE)</f>
        <v>0</v>
      </c>
      <c r="L17" s="275">
        <f t="shared" si="0"/>
        <v>0</v>
      </c>
    </row>
    <row r="18" spans="1:12" ht="15.75" customHeight="1">
      <c r="A18" s="27" t="str">
        <f t="shared" si="1"/>
        <v>1764001</v>
      </c>
      <c r="B18" s="28" t="s">
        <v>271</v>
      </c>
      <c r="C18" s="29">
        <v>40</v>
      </c>
      <c r="D18" s="28" t="s">
        <v>782</v>
      </c>
      <c r="E18" s="24">
        <v>16</v>
      </c>
      <c r="F18" s="625"/>
      <c r="G18" s="625"/>
      <c r="H18" s="625"/>
      <c r="I18" s="599"/>
      <c r="J18" s="212" t="s">
        <v>816</v>
      </c>
      <c r="K18" s="42">
        <f>VLOOKUP($A18&amp;K$110,決統データ!$A$3:$DE$365,$E18+19,FALSE)</f>
        <v>0</v>
      </c>
      <c r="L18" s="275">
        <f t="shared" si="0"/>
        <v>0</v>
      </c>
    </row>
    <row r="19" spans="1:12" ht="15.75" customHeight="1">
      <c r="A19" s="27" t="str">
        <f t="shared" si="1"/>
        <v>1764001</v>
      </c>
      <c r="B19" s="28" t="s">
        <v>271</v>
      </c>
      <c r="C19" s="29">
        <v>40</v>
      </c>
      <c r="D19" s="28" t="s">
        <v>782</v>
      </c>
      <c r="E19" s="24">
        <v>17</v>
      </c>
      <c r="F19" s="625"/>
      <c r="G19" s="625"/>
      <c r="H19" s="625"/>
      <c r="I19" s="597" t="s">
        <v>100</v>
      </c>
      <c r="J19" s="212" t="s">
        <v>601</v>
      </c>
      <c r="K19" s="42">
        <f>VLOOKUP($A19&amp;K$110,決統データ!$A$3:$DE$365,$E19+19,FALSE)</f>
        <v>0</v>
      </c>
      <c r="L19" s="275">
        <f t="shared" si="0"/>
        <v>0</v>
      </c>
    </row>
    <row r="20" spans="1:12" ht="15.75" customHeight="1">
      <c r="A20" s="27" t="str">
        <f t="shared" si="1"/>
        <v>1764001</v>
      </c>
      <c r="B20" s="28" t="s">
        <v>271</v>
      </c>
      <c r="C20" s="29">
        <v>40</v>
      </c>
      <c r="D20" s="28" t="s">
        <v>782</v>
      </c>
      <c r="E20" s="24">
        <v>18</v>
      </c>
      <c r="F20" s="625"/>
      <c r="G20" s="625"/>
      <c r="H20" s="625"/>
      <c r="I20" s="599"/>
      <c r="J20" s="212" t="s">
        <v>816</v>
      </c>
      <c r="K20" s="42">
        <f>VLOOKUP($A20&amp;K$110,決統データ!$A$3:$DE$365,$E20+19,FALSE)</f>
        <v>0</v>
      </c>
      <c r="L20" s="275">
        <f t="shared" si="0"/>
        <v>0</v>
      </c>
    </row>
    <row r="21" spans="1:12" ht="15.75" customHeight="1">
      <c r="A21" s="27" t="str">
        <f t="shared" si="1"/>
        <v>1764001</v>
      </c>
      <c r="B21" s="28" t="s">
        <v>271</v>
      </c>
      <c r="C21" s="29">
        <v>40</v>
      </c>
      <c r="D21" s="28" t="s">
        <v>782</v>
      </c>
      <c r="E21" s="24">
        <v>19</v>
      </c>
      <c r="F21" s="625"/>
      <c r="G21" s="625"/>
      <c r="H21" s="625"/>
      <c r="I21" s="594" t="s">
        <v>84</v>
      </c>
      <c r="J21" s="212" t="s">
        <v>601</v>
      </c>
      <c r="K21" s="42">
        <f>VLOOKUP($A21&amp;K$110,決統データ!$A$3:$DE$365,$E21+19,FALSE)</f>
        <v>0</v>
      </c>
      <c r="L21" s="275">
        <f t="shared" si="0"/>
        <v>0</v>
      </c>
    </row>
    <row r="22" spans="1:12" ht="15.75" customHeight="1">
      <c r="A22" s="27" t="str">
        <f t="shared" si="1"/>
        <v>1764001</v>
      </c>
      <c r="B22" s="28" t="s">
        <v>271</v>
      </c>
      <c r="C22" s="29">
        <v>40</v>
      </c>
      <c r="D22" s="28" t="s">
        <v>782</v>
      </c>
      <c r="E22" s="24">
        <v>20</v>
      </c>
      <c r="F22" s="625"/>
      <c r="G22" s="625"/>
      <c r="H22" s="625"/>
      <c r="I22" s="595"/>
      <c r="J22" s="212" t="s">
        <v>816</v>
      </c>
      <c r="K22" s="42">
        <f>VLOOKUP($A22&amp;K$110,決統データ!$A$3:$DE$365,$E22+19,FALSE)</f>
        <v>0</v>
      </c>
      <c r="L22" s="275">
        <f t="shared" si="0"/>
        <v>0</v>
      </c>
    </row>
    <row r="23" spans="1:12" ht="15.75" customHeight="1">
      <c r="A23" s="27" t="str">
        <f t="shared" si="1"/>
        <v>1764001</v>
      </c>
      <c r="B23" s="28" t="s">
        <v>271</v>
      </c>
      <c r="C23" s="29">
        <v>40</v>
      </c>
      <c r="D23" s="28" t="s">
        <v>782</v>
      </c>
      <c r="E23" s="24">
        <v>21</v>
      </c>
      <c r="F23" s="625"/>
      <c r="G23" s="625"/>
      <c r="H23" s="625"/>
      <c r="I23" s="613" t="s">
        <v>83</v>
      </c>
      <c r="J23" s="212" t="s">
        <v>601</v>
      </c>
      <c r="K23" s="42">
        <f>VLOOKUP($A23&amp;K$110,決統データ!$A$3:$DE$365,$E23+19,FALSE)</f>
        <v>0</v>
      </c>
      <c r="L23" s="275">
        <f t="shared" si="0"/>
        <v>0</v>
      </c>
    </row>
    <row r="24" spans="1:12" ht="15.75" customHeight="1">
      <c r="A24" s="27" t="str">
        <f t="shared" si="1"/>
        <v>1764001</v>
      </c>
      <c r="B24" s="28" t="s">
        <v>271</v>
      </c>
      <c r="C24" s="29">
        <v>40</v>
      </c>
      <c r="D24" s="28" t="s">
        <v>782</v>
      </c>
      <c r="E24" s="24">
        <v>22</v>
      </c>
      <c r="F24" s="625"/>
      <c r="G24" s="625"/>
      <c r="H24" s="625"/>
      <c r="I24" s="615"/>
      <c r="J24" s="212" t="s">
        <v>816</v>
      </c>
      <c r="K24" s="42">
        <f>VLOOKUP($A24&amp;K$110,決統データ!$A$3:$DE$365,$E24+19,FALSE)</f>
        <v>0</v>
      </c>
      <c r="L24" s="275">
        <f t="shared" si="0"/>
        <v>0</v>
      </c>
    </row>
    <row r="25" spans="1:12" ht="15.75" customHeight="1">
      <c r="A25" s="27" t="str">
        <f t="shared" si="1"/>
        <v>1764001</v>
      </c>
      <c r="B25" s="28" t="s">
        <v>271</v>
      </c>
      <c r="C25" s="29">
        <v>40</v>
      </c>
      <c r="D25" s="28" t="s">
        <v>782</v>
      </c>
      <c r="E25" s="24">
        <v>23</v>
      </c>
      <c r="F25" s="625"/>
      <c r="G25" s="625"/>
      <c r="H25" s="625"/>
      <c r="I25" s="613" t="s">
        <v>1312</v>
      </c>
      <c r="J25" s="212" t="s">
        <v>601</v>
      </c>
      <c r="K25" s="42">
        <f>VLOOKUP($A25&amp;K$110,決統データ!$A$3:$DE$365,$E25+19,FALSE)</f>
        <v>0</v>
      </c>
      <c r="L25" s="275">
        <f t="shared" si="0"/>
        <v>0</v>
      </c>
    </row>
    <row r="26" spans="1:12" ht="15.75" customHeight="1">
      <c r="A26" s="27" t="str">
        <f t="shared" si="1"/>
        <v>1764001</v>
      </c>
      <c r="B26" s="28" t="s">
        <v>271</v>
      </c>
      <c r="C26" s="29">
        <v>40</v>
      </c>
      <c r="D26" s="28" t="s">
        <v>782</v>
      </c>
      <c r="E26" s="24">
        <v>24</v>
      </c>
      <c r="F26" s="625"/>
      <c r="G26" s="625"/>
      <c r="H26" s="625"/>
      <c r="I26" s="615"/>
      <c r="J26" s="212" t="s">
        <v>816</v>
      </c>
      <c r="K26" s="42">
        <f>VLOOKUP($A26&amp;K$110,決統データ!$A$3:$DE$365,$E26+19,FALSE)</f>
        <v>0</v>
      </c>
      <c r="L26" s="275">
        <f t="shared" si="0"/>
        <v>0</v>
      </c>
    </row>
    <row r="27" spans="1:12" ht="15.75" customHeight="1">
      <c r="A27" s="27" t="str">
        <f t="shared" si="1"/>
        <v>1764001</v>
      </c>
      <c r="B27" s="28" t="s">
        <v>271</v>
      </c>
      <c r="C27" s="29">
        <v>40</v>
      </c>
      <c r="D27" s="28" t="s">
        <v>782</v>
      </c>
      <c r="E27" s="24">
        <v>25</v>
      </c>
      <c r="F27" s="625"/>
      <c r="G27" s="625"/>
      <c r="H27" s="625"/>
      <c r="I27" s="594" t="s">
        <v>80</v>
      </c>
      <c r="J27" s="212" t="s">
        <v>601</v>
      </c>
      <c r="K27" s="42">
        <f>VLOOKUP($A27&amp;K$110,決統データ!$A$3:$DE$365,$E27+19,FALSE)</f>
        <v>0</v>
      </c>
      <c r="L27" s="275">
        <f t="shared" si="0"/>
        <v>0</v>
      </c>
    </row>
    <row r="28" spans="1:12" ht="15.75" customHeight="1">
      <c r="A28" s="27" t="str">
        <f t="shared" si="1"/>
        <v>1764001</v>
      </c>
      <c r="B28" s="28" t="s">
        <v>271</v>
      </c>
      <c r="C28" s="29">
        <v>40</v>
      </c>
      <c r="D28" s="28" t="s">
        <v>782</v>
      </c>
      <c r="E28" s="24">
        <v>26</v>
      </c>
      <c r="F28" s="625"/>
      <c r="G28" s="625"/>
      <c r="H28" s="625"/>
      <c r="I28" s="595"/>
      <c r="J28" s="212" t="s">
        <v>816</v>
      </c>
      <c r="K28" s="42">
        <f>VLOOKUP($A28&amp;K$110,決統データ!$A$3:$DE$365,$E28+19,FALSE)</f>
        <v>0</v>
      </c>
      <c r="L28" s="275">
        <f t="shared" si="0"/>
        <v>0</v>
      </c>
    </row>
    <row r="29" spans="1:12" ht="15.75" customHeight="1">
      <c r="A29" s="27" t="str">
        <f t="shared" si="1"/>
        <v>1764001</v>
      </c>
      <c r="B29" s="28" t="s">
        <v>271</v>
      </c>
      <c r="C29" s="29">
        <v>40</v>
      </c>
      <c r="D29" s="28" t="s">
        <v>782</v>
      </c>
      <c r="E29" s="24">
        <v>27</v>
      </c>
      <c r="F29" s="625"/>
      <c r="G29" s="625"/>
      <c r="H29" s="625"/>
      <c r="I29" s="597" t="s">
        <v>731</v>
      </c>
      <c r="J29" s="212" t="s">
        <v>601</v>
      </c>
      <c r="K29" s="42">
        <f>VLOOKUP($A29&amp;K$110,決統データ!$A$3:$DE$365,$E29+19,FALSE)</f>
        <v>38</v>
      </c>
      <c r="L29" s="275">
        <f t="shared" si="0"/>
        <v>38</v>
      </c>
    </row>
    <row r="30" spans="1:12" ht="15.75" customHeight="1">
      <c r="A30" s="27" t="str">
        <f t="shared" si="1"/>
        <v>1764001</v>
      </c>
      <c r="B30" s="28" t="s">
        <v>271</v>
      </c>
      <c r="C30" s="29">
        <v>40</v>
      </c>
      <c r="D30" s="28" t="s">
        <v>782</v>
      </c>
      <c r="E30" s="24">
        <v>28</v>
      </c>
      <c r="F30" s="773"/>
      <c r="G30" s="773"/>
      <c r="H30" s="773"/>
      <c r="I30" s="599"/>
      <c r="J30" s="212" t="s">
        <v>816</v>
      </c>
      <c r="K30" s="42">
        <f>VLOOKUP($A30&amp;K$110,決統データ!$A$3:$DE$365,$E30+19,FALSE)</f>
        <v>3454</v>
      </c>
      <c r="L30" s="275">
        <f t="shared" si="0"/>
        <v>3454</v>
      </c>
    </row>
    <row r="31" spans="1:12" ht="15.75" customHeight="1">
      <c r="A31" s="27" t="str">
        <f t="shared" si="1"/>
        <v>1764001</v>
      </c>
      <c r="B31" s="28" t="s">
        <v>271</v>
      </c>
      <c r="C31" s="29">
        <v>40</v>
      </c>
      <c r="D31" s="28" t="s">
        <v>782</v>
      </c>
      <c r="E31" s="24">
        <v>31</v>
      </c>
      <c r="F31" s="624" t="s">
        <v>968</v>
      </c>
      <c r="G31" s="703" t="s">
        <v>966</v>
      </c>
      <c r="H31" s="616"/>
      <c r="I31" s="616"/>
      <c r="J31" s="212" t="s">
        <v>601</v>
      </c>
      <c r="K31" s="42">
        <f>VLOOKUP($A31&amp;K$110,決統データ!$A$3:$DE$365,$E31+19,FALSE)</f>
        <v>1806</v>
      </c>
      <c r="L31" s="275">
        <f t="shared" si="0"/>
        <v>1806</v>
      </c>
    </row>
    <row r="32" spans="1:12" ht="15.75" customHeight="1">
      <c r="A32" s="27" t="str">
        <f t="shared" si="1"/>
        <v>1764001</v>
      </c>
      <c r="B32" s="28" t="s">
        <v>271</v>
      </c>
      <c r="C32" s="29">
        <v>40</v>
      </c>
      <c r="D32" s="28" t="s">
        <v>782</v>
      </c>
      <c r="E32" s="24">
        <v>32</v>
      </c>
      <c r="F32" s="625"/>
      <c r="G32" s="703"/>
      <c r="H32" s="616"/>
      <c r="I32" s="616"/>
      <c r="J32" s="212" t="s">
        <v>816</v>
      </c>
      <c r="K32" s="42">
        <f>VLOOKUP($A32&amp;K$110,決統データ!$A$3:$DE$365,$E32+19,FALSE)</f>
        <v>42664</v>
      </c>
      <c r="L32" s="275">
        <f t="shared" si="0"/>
        <v>42664</v>
      </c>
    </row>
    <row r="33" spans="1:12" ht="15.75" customHeight="1">
      <c r="A33" s="27" t="str">
        <f t="shared" si="1"/>
        <v>1764001</v>
      </c>
      <c r="B33" s="28" t="s">
        <v>271</v>
      </c>
      <c r="C33" s="29">
        <v>40</v>
      </c>
      <c r="D33" s="28" t="s">
        <v>782</v>
      </c>
      <c r="E33" s="24">
        <v>33</v>
      </c>
      <c r="F33" s="625"/>
      <c r="G33" s="213"/>
      <c r="H33" s="740" t="s">
        <v>1461</v>
      </c>
      <c r="I33" s="684"/>
      <c r="J33" s="212" t="s">
        <v>601</v>
      </c>
      <c r="K33" s="42">
        <f>VLOOKUP($A33&amp;K$110,決統データ!$A$3:$DE$365,$E33+19,FALSE)</f>
        <v>1329</v>
      </c>
      <c r="L33" s="275">
        <f t="shared" si="0"/>
        <v>1329</v>
      </c>
    </row>
    <row r="34" spans="1:12" ht="15.75" customHeight="1">
      <c r="A34" s="27" t="str">
        <f t="shared" si="1"/>
        <v>1764001</v>
      </c>
      <c r="B34" s="28" t="s">
        <v>271</v>
      </c>
      <c r="C34" s="29">
        <v>40</v>
      </c>
      <c r="D34" s="28" t="s">
        <v>782</v>
      </c>
      <c r="E34" s="24">
        <v>34</v>
      </c>
      <c r="F34" s="625"/>
      <c r="G34" s="214"/>
      <c r="H34" s="740"/>
      <c r="I34" s="684"/>
      <c r="J34" s="212" t="s">
        <v>816</v>
      </c>
      <c r="K34" s="42">
        <f>VLOOKUP($A34&amp;K$110,決統データ!$A$3:$DE$365,$E34+19,FALSE)</f>
        <v>1329</v>
      </c>
      <c r="L34" s="275">
        <f t="shared" si="0"/>
        <v>1329</v>
      </c>
    </row>
    <row r="35" spans="1:12" ht="15.75" customHeight="1">
      <c r="A35" s="27" t="str">
        <f t="shared" si="1"/>
        <v>1764001</v>
      </c>
      <c r="B35" s="28" t="s">
        <v>271</v>
      </c>
      <c r="C35" s="29">
        <v>40</v>
      </c>
      <c r="D35" s="28" t="s">
        <v>782</v>
      </c>
      <c r="E35" s="24">
        <v>35</v>
      </c>
      <c r="F35" s="625"/>
      <c r="G35" s="213"/>
      <c r="H35" s="774" t="s">
        <v>372</v>
      </c>
      <c r="I35" s="742"/>
      <c r="J35" s="212" t="s">
        <v>601</v>
      </c>
      <c r="K35" s="42">
        <f>VLOOKUP($A35&amp;K$110,決統データ!$A$3:$DE$365,$E35+19,FALSE)</f>
        <v>477</v>
      </c>
      <c r="L35" s="275">
        <f t="shared" si="0"/>
        <v>477</v>
      </c>
    </row>
    <row r="36" spans="1:12" ht="15.75" customHeight="1">
      <c r="A36" s="27" t="str">
        <f t="shared" si="1"/>
        <v>1764001</v>
      </c>
      <c r="B36" s="28" t="s">
        <v>271</v>
      </c>
      <c r="C36" s="29">
        <v>40</v>
      </c>
      <c r="D36" s="28" t="s">
        <v>782</v>
      </c>
      <c r="E36" s="24">
        <v>36</v>
      </c>
      <c r="F36" s="625"/>
      <c r="G36" s="214"/>
      <c r="H36" s="775"/>
      <c r="I36" s="744"/>
      <c r="J36" s="212" t="s">
        <v>816</v>
      </c>
      <c r="K36" s="42">
        <f>VLOOKUP($A36&amp;K$110,決統データ!$A$3:$DE$365,$E36+19,FALSE)</f>
        <v>477</v>
      </c>
      <c r="L36" s="275">
        <f t="shared" si="0"/>
        <v>477</v>
      </c>
    </row>
    <row r="37" spans="1:12" ht="15.75" customHeight="1">
      <c r="A37" s="27" t="str">
        <f t="shared" si="1"/>
        <v>1764001</v>
      </c>
      <c r="B37" s="28" t="s">
        <v>271</v>
      </c>
      <c r="C37" s="29">
        <v>40</v>
      </c>
      <c r="D37" s="28" t="s">
        <v>782</v>
      </c>
      <c r="E37" s="24">
        <v>37</v>
      </c>
      <c r="F37" s="625"/>
      <c r="G37" s="213"/>
      <c r="H37" s="703" t="s">
        <v>976</v>
      </c>
      <c r="I37" s="616"/>
      <c r="J37" s="212" t="s">
        <v>601</v>
      </c>
      <c r="K37" s="42">
        <f>VLOOKUP($A37&amp;K$110,決統データ!$A$3:$DE$365,$E37+19,FALSE)</f>
        <v>0</v>
      </c>
      <c r="L37" s="275">
        <f t="shared" si="0"/>
        <v>0</v>
      </c>
    </row>
    <row r="38" spans="1:12" ht="15.75" customHeight="1">
      <c r="A38" s="27" t="str">
        <f t="shared" si="1"/>
        <v>1764001</v>
      </c>
      <c r="B38" s="28" t="s">
        <v>271</v>
      </c>
      <c r="C38" s="29">
        <v>40</v>
      </c>
      <c r="D38" s="28" t="s">
        <v>782</v>
      </c>
      <c r="E38" s="24">
        <v>38</v>
      </c>
      <c r="F38" s="625"/>
      <c r="G38" s="214"/>
      <c r="H38" s="703"/>
      <c r="I38" s="616"/>
      <c r="J38" s="212" t="s">
        <v>816</v>
      </c>
      <c r="K38" s="42">
        <f>VLOOKUP($A38&amp;K$110,決統データ!$A$3:$DE$365,$E38+19,FALSE)</f>
        <v>0</v>
      </c>
      <c r="L38" s="275">
        <f t="shared" si="0"/>
        <v>0</v>
      </c>
    </row>
    <row r="39" spans="1:12" ht="15.75" customHeight="1">
      <c r="A39" s="27" t="str">
        <f t="shared" si="1"/>
        <v>1764001</v>
      </c>
      <c r="B39" s="28" t="s">
        <v>271</v>
      </c>
      <c r="C39" s="29">
        <v>40</v>
      </c>
      <c r="D39" s="28" t="s">
        <v>782</v>
      </c>
      <c r="E39" s="24">
        <v>39</v>
      </c>
      <c r="F39" s="625"/>
      <c r="G39" s="213"/>
      <c r="H39" s="740" t="s">
        <v>86</v>
      </c>
      <c r="I39" s="684"/>
      <c r="J39" s="212" t="s">
        <v>601</v>
      </c>
      <c r="K39" s="42">
        <f>VLOOKUP($A39&amp;K$110,決統データ!$A$3:$DE$365,$E39+19,FALSE)</f>
        <v>0</v>
      </c>
      <c r="L39" s="275">
        <f t="shared" si="0"/>
        <v>0</v>
      </c>
    </row>
    <row r="40" spans="1:12" ht="15.75" customHeight="1">
      <c r="A40" s="27" t="str">
        <f t="shared" si="1"/>
        <v>1764001</v>
      </c>
      <c r="B40" s="28" t="s">
        <v>271</v>
      </c>
      <c r="C40" s="29">
        <v>40</v>
      </c>
      <c r="D40" s="28" t="s">
        <v>782</v>
      </c>
      <c r="E40" s="24">
        <v>40</v>
      </c>
      <c r="F40" s="625"/>
      <c r="G40" s="214"/>
      <c r="H40" s="740"/>
      <c r="I40" s="684"/>
      <c r="J40" s="212" t="s">
        <v>816</v>
      </c>
      <c r="K40" s="42">
        <f>VLOOKUP($A40&amp;K$110,決統データ!$A$3:$DE$365,$E40+19,FALSE)</f>
        <v>0</v>
      </c>
      <c r="L40" s="275">
        <f t="shared" si="0"/>
        <v>0</v>
      </c>
    </row>
    <row r="41" spans="1:12" ht="15.75" customHeight="1">
      <c r="A41" s="27" t="str">
        <f t="shared" si="1"/>
        <v>1764001</v>
      </c>
      <c r="B41" s="28" t="s">
        <v>271</v>
      </c>
      <c r="C41" s="29">
        <v>40</v>
      </c>
      <c r="D41" s="28" t="s">
        <v>782</v>
      </c>
      <c r="E41" s="24">
        <v>41</v>
      </c>
      <c r="F41" s="773"/>
      <c r="G41" s="215"/>
      <c r="H41" s="703" t="s">
        <v>731</v>
      </c>
      <c r="I41" s="616"/>
      <c r="J41" s="212" t="s">
        <v>816</v>
      </c>
      <c r="K41" s="42">
        <f>VLOOKUP($A41&amp;K$110,決統データ!$A$3:$DE$365,$E41+19,FALSE)</f>
        <v>40858</v>
      </c>
      <c r="L41" s="275">
        <f t="shared" si="0"/>
        <v>40858</v>
      </c>
    </row>
    <row r="42" spans="1:12" ht="15.75" customHeight="1">
      <c r="A42" s="27" t="str">
        <f t="shared" si="1"/>
        <v>1764001</v>
      </c>
      <c r="B42" s="28" t="s">
        <v>271</v>
      </c>
      <c r="C42" s="29">
        <v>40</v>
      </c>
      <c r="D42" s="28" t="s">
        <v>782</v>
      </c>
      <c r="E42" s="24">
        <v>42</v>
      </c>
      <c r="F42" s="616" t="s">
        <v>99</v>
      </c>
      <c r="G42" s="616"/>
      <c r="H42" s="616"/>
      <c r="I42" s="616"/>
      <c r="J42" s="212" t="s">
        <v>601</v>
      </c>
      <c r="K42" s="42">
        <f>VLOOKUP($A42&amp;K$110,決統データ!$A$3:$DE$365,$E42+19,FALSE)</f>
        <v>25041</v>
      </c>
      <c r="L42" s="275">
        <f t="shared" si="0"/>
        <v>25041</v>
      </c>
    </row>
    <row r="43" spans="1:12" ht="15.75" customHeight="1">
      <c r="A43" s="27" t="str">
        <f t="shared" si="1"/>
        <v>1764001</v>
      </c>
      <c r="B43" s="28" t="s">
        <v>271</v>
      </c>
      <c r="C43" s="29">
        <v>40</v>
      </c>
      <c r="D43" s="28" t="s">
        <v>782</v>
      </c>
      <c r="E43" s="24">
        <v>43</v>
      </c>
      <c r="F43" s="616"/>
      <c r="G43" s="616"/>
      <c r="H43" s="616"/>
      <c r="I43" s="616"/>
      <c r="J43" s="212" t="s">
        <v>816</v>
      </c>
      <c r="K43" s="42">
        <f>VLOOKUP($A43&amp;K$110,決統データ!$A$3:$DE$365,$E43+19,FALSE)</f>
        <v>69315</v>
      </c>
      <c r="L43" s="275">
        <f t="shared" si="0"/>
        <v>69315</v>
      </c>
    </row>
    <row r="44" spans="1:12" ht="15.75" customHeight="1">
      <c r="A44" s="27" t="str">
        <f t="shared" si="1"/>
        <v>1764001</v>
      </c>
      <c r="B44" s="28" t="s">
        <v>271</v>
      </c>
      <c r="C44" s="29">
        <v>40</v>
      </c>
      <c r="D44" s="28" t="s">
        <v>782</v>
      </c>
      <c r="E44" s="24">
        <v>44</v>
      </c>
      <c r="F44" s="780" t="s">
        <v>971</v>
      </c>
      <c r="G44" s="781"/>
      <c r="H44" s="741" t="s">
        <v>970</v>
      </c>
      <c r="I44" s="742"/>
      <c r="J44" s="216" t="s">
        <v>98</v>
      </c>
      <c r="K44" s="42">
        <f>VLOOKUP($A44&amp;K$110,決統データ!$A$3:$DE$365,$E44+19,FALSE)</f>
        <v>0</v>
      </c>
      <c r="L44" s="275">
        <f t="shared" si="0"/>
        <v>0</v>
      </c>
    </row>
    <row r="45" spans="1:12" ht="15.75" customHeight="1">
      <c r="A45" s="27" t="str">
        <f t="shared" si="1"/>
        <v>1764001</v>
      </c>
      <c r="B45" s="28" t="s">
        <v>271</v>
      </c>
      <c r="C45" s="29">
        <v>40</v>
      </c>
      <c r="D45" s="28" t="s">
        <v>782</v>
      </c>
      <c r="E45" s="24">
        <v>45</v>
      </c>
      <c r="F45" s="782"/>
      <c r="G45" s="783"/>
      <c r="H45" s="743"/>
      <c r="I45" s="744"/>
      <c r="J45" s="217" t="s">
        <v>969</v>
      </c>
      <c r="K45" s="42">
        <f>VLOOKUP($A45&amp;K$110,決統データ!$A$3:$DE$365,$E45+19,FALSE)</f>
        <v>3416</v>
      </c>
      <c r="L45" s="275">
        <f t="shared" si="0"/>
        <v>3416</v>
      </c>
    </row>
    <row r="46" spans="1:12" ht="15.75" customHeight="1">
      <c r="A46" s="27" t="str">
        <f t="shared" si="1"/>
        <v>1764001</v>
      </c>
      <c r="B46" s="28" t="s">
        <v>271</v>
      </c>
      <c r="C46" s="29">
        <v>40</v>
      </c>
      <c r="D46" s="28" t="s">
        <v>782</v>
      </c>
      <c r="E46" s="24">
        <v>46</v>
      </c>
      <c r="F46" s="782"/>
      <c r="G46" s="783"/>
      <c r="H46" s="776" t="s">
        <v>968</v>
      </c>
      <c r="I46" s="777"/>
      <c r="J46" s="453"/>
      <c r="K46" s="454"/>
      <c r="L46" s="455"/>
    </row>
    <row r="47" spans="1:12" ht="15.75" customHeight="1">
      <c r="A47" s="27" t="str">
        <f t="shared" si="1"/>
        <v>1764001</v>
      </c>
      <c r="B47" s="28" t="s">
        <v>271</v>
      </c>
      <c r="C47" s="29">
        <v>40</v>
      </c>
      <c r="D47" s="28" t="s">
        <v>782</v>
      </c>
      <c r="E47" s="24">
        <v>47</v>
      </c>
      <c r="F47" s="782"/>
      <c r="G47" s="783"/>
      <c r="H47" s="778"/>
      <c r="I47" s="779"/>
      <c r="J47" s="212" t="s">
        <v>966</v>
      </c>
      <c r="K47" s="42">
        <f>VLOOKUP($A47&amp;K$110,決統データ!$A$3:$DE$365,$E47+19,FALSE)</f>
        <v>40858</v>
      </c>
      <c r="L47" s="275">
        <f t="shared" ref="L47:L79" si="2">SUM(K47:K47)</f>
        <v>40858</v>
      </c>
    </row>
    <row r="48" spans="1:12" ht="15.75" customHeight="1">
      <c r="A48" s="27" t="str">
        <f t="shared" si="1"/>
        <v>1764001</v>
      </c>
      <c r="B48" s="28" t="s">
        <v>271</v>
      </c>
      <c r="C48" s="29">
        <v>40</v>
      </c>
      <c r="D48" s="28" t="s">
        <v>782</v>
      </c>
      <c r="E48" s="24">
        <v>48</v>
      </c>
      <c r="F48" s="784"/>
      <c r="G48" s="785"/>
      <c r="H48" s="175" t="s">
        <v>97</v>
      </c>
      <c r="I48" s="176"/>
      <c r="J48" s="218"/>
      <c r="K48" s="42">
        <f>VLOOKUP($A48&amp;K$110,決統データ!$A$3:$DE$365,$E48+19,FALSE)</f>
        <v>44274</v>
      </c>
      <c r="L48" s="275">
        <f t="shared" si="2"/>
        <v>44274</v>
      </c>
    </row>
    <row r="49" spans="1:12" ht="15.75" customHeight="1">
      <c r="A49" s="27" t="str">
        <f t="shared" si="1"/>
        <v>1764001</v>
      </c>
      <c r="B49" s="28" t="s">
        <v>271</v>
      </c>
      <c r="C49" s="29">
        <v>40</v>
      </c>
      <c r="D49" s="28" t="s">
        <v>782</v>
      </c>
      <c r="E49" s="24">
        <v>49</v>
      </c>
      <c r="F49" s="617" t="s">
        <v>96</v>
      </c>
      <c r="G49" s="617"/>
      <c r="H49" s="617"/>
      <c r="I49" s="176" t="s">
        <v>962</v>
      </c>
      <c r="J49" s="218"/>
      <c r="K49" s="42">
        <f>VLOOKUP($A49&amp;K$110,決統データ!$A$3:$DE$365,$E49+19,FALSE)</f>
        <v>0</v>
      </c>
      <c r="L49" s="275">
        <f t="shared" si="2"/>
        <v>0</v>
      </c>
    </row>
    <row r="50" spans="1:12" ht="15.75" customHeight="1">
      <c r="A50" s="27" t="str">
        <f t="shared" si="1"/>
        <v>1764001</v>
      </c>
      <c r="B50" s="28" t="s">
        <v>271</v>
      </c>
      <c r="C50" s="29">
        <v>40</v>
      </c>
      <c r="D50" s="28" t="s">
        <v>782</v>
      </c>
      <c r="E50" s="24">
        <v>50</v>
      </c>
      <c r="F50" s="617"/>
      <c r="G50" s="617"/>
      <c r="H50" s="617"/>
      <c r="I50" s="176" t="s">
        <v>95</v>
      </c>
      <c r="J50" s="218"/>
      <c r="K50" s="42">
        <f>VLOOKUP($A50&amp;K$110,決統データ!$A$3:$DE$365,$E50+19,FALSE)</f>
        <v>0</v>
      </c>
      <c r="L50" s="275">
        <f t="shared" si="2"/>
        <v>0</v>
      </c>
    </row>
    <row r="51" spans="1:12" ht="15.75" customHeight="1">
      <c r="A51" s="27" t="str">
        <f t="shared" si="1"/>
        <v>1764001</v>
      </c>
      <c r="B51" s="28" t="s">
        <v>271</v>
      </c>
      <c r="C51" s="29">
        <v>40</v>
      </c>
      <c r="D51" s="28" t="s">
        <v>782</v>
      </c>
      <c r="E51" s="24">
        <v>51</v>
      </c>
      <c r="F51" s="617" t="s">
        <v>94</v>
      </c>
      <c r="G51" s="617"/>
      <c r="H51" s="617"/>
      <c r="I51" s="176" t="s">
        <v>962</v>
      </c>
      <c r="J51" s="218"/>
      <c r="K51" s="42">
        <f>VLOOKUP($A51&amp;K$110,決統データ!$A$3:$DE$365,$E51+19,FALSE)</f>
        <v>0</v>
      </c>
      <c r="L51" s="275">
        <f t="shared" si="2"/>
        <v>0</v>
      </c>
    </row>
    <row r="52" spans="1:12" ht="15.75" customHeight="1">
      <c r="A52" s="27" t="str">
        <f t="shared" si="1"/>
        <v>1764001</v>
      </c>
      <c r="B52" s="28" t="s">
        <v>271</v>
      </c>
      <c r="C52" s="29">
        <v>40</v>
      </c>
      <c r="D52" s="28" t="s">
        <v>782</v>
      </c>
      <c r="E52" s="24">
        <v>52</v>
      </c>
      <c r="F52" s="617"/>
      <c r="G52" s="617"/>
      <c r="H52" s="617"/>
      <c r="I52" s="176" t="s">
        <v>93</v>
      </c>
      <c r="J52" s="218"/>
      <c r="K52" s="42">
        <f>VLOOKUP($A52&amp;K$110,決統データ!$A$3:$DE$365,$E52+19,FALSE)</f>
        <v>0</v>
      </c>
      <c r="L52" s="275">
        <f t="shared" si="2"/>
        <v>0</v>
      </c>
    </row>
    <row r="53" spans="1:12" ht="15.75" customHeight="1">
      <c r="A53" s="27" t="str">
        <f t="shared" si="1"/>
        <v>1764001</v>
      </c>
      <c r="B53" s="28" t="s">
        <v>271</v>
      </c>
      <c r="C53" s="29">
        <v>40</v>
      </c>
      <c r="D53" s="28" t="s">
        <v>782</v>
      </c>
      <c r="E53" s="24">
        <v>53</v>
      </c>
      <c r="F53" s="175" t="s">
        <v>92</v>
      </c>
      <c r="G53" s="175"/>
      <c r="H53" s="175"/>
      <c r="I53" s="176"/>
      <c r="J53" s="218"/>
      <c r="K53" s="42">
        <f>VLOOKUP($A53&amp;K$110,決統データ!$A$3:$DE$365,$E53+19,FALSE)</f>
        <v>44274</v>
      </c>
      <c r="L53" s="275">
        <f t="shared" si="2"/>
        <v>44274</v>
      </c>
    </row>
    <row r="54" spans="1:12" ht="15.75" customHeight="1">
      <c r="A54" s="27" t="str">
        <f t="shared" si="1"/>
        <v>1764001</v>
      </c>
      <c r="B54" s="28" t="s">
        <v>271</v>
      </c>
      <c r="C54" s="29">
        <v>40</v>
      </c>
      <c r="D54" s="28" t="s">
        <v>782</v>
      </c>
      <c r="E54" s="24">
        <v>54</v>
      </c>
      <c r="F54" s="764" t="s">
        <v>91</v>
      </c>
      <c r="G54" s="765"/>
      <c r="H54" s="766"/>
      <c r="I54" s="597" t="s">
        <v>89</v>
      </c>
      <c r="J54" s="212" t="s">
        <v>601</v>
      </c>
      <c r="K54" s="42">
        <f>VLOOKUP($A54&amp;K$110,決統データ!$A$3:$DE$365,$E54+19,FALSE)</f>
        <v>101</v>
      </c>
      <c r="L54" s="275">
        <f t="shared" si="2"/>
        <v>101</v>
      </c>
    </row>
    <row r="55" spans="1:12" ht="15.75" customHeight="1">
      <c r="A55" s="27" t="str">
        <f t="shared" si="1"/>
        <v>1764001</v>
      </c>
      <c r="B55" s="28" t="s">
        <v>271</v>
      </c>
      <c r="C55" s="29">
        <v>40</v>
      </c>
      <c r="D55" s="28" t="s">
        <v>782</v>
      </c>
      <c r="E55" s="24">
        <v>55</v>
      </c>
      <c r="F55" s="767"/>
      <c r="G55" s="768"/>
      <c r="H55" s="769"/>
      <c r="I55" s="599"/>
      <c r="J55" s="212" t="s">
        <v>816</v>
      </c>
      <c r="K55" s="42">
        <f>VLOOKUP($A55&amp;K$110,決統データ!$A$3:$DE$365,$E55+19,FALSE)</f>
        <v>101</v>
      </c>
      <c r="L55" s="275">
        <f t="shared" si="2"/>
        <v>101</v>
      </c>
    </row>
    <row r="56" spans="1:12" ht="15.75" customHeight="1">
      <c r="A56" s="27" t="str">
        <f t="shared" si="1"/>
        <v>1764001</v>
      </c>
      <c r="B56" s="28" t="s">
        <v>271</v>
      </c>
      <c r="C56" s="29">
        <v>40</v>
      </c>
      <c r="D56" s="28" t="s">
        <v>782</v>
      </c>
      <c r="E56" s="24">
        <v>56</v>
      </c>
      <c r="F56" s="767"/>
      <c r="G56" s="768"/>
      <c r="H56" s="769"/>
      <c r="I56" s="597" t="s">
        <v>88</v>
      </c>
      <c r="J56" s="212" t="s">
        <v>601</v>
      </c>
      <c r="K56" s="42">
        <f>VLOOKUP($A56&amp;K$110,決統データ!$A$3:$DE$365,$E56+19,FALSE)</f>
        <v>1329</v>
      </c>
      <c r="L56" s="275">
        <f t="shared" si="2"/>
        <v>1329</v>
      </c>
    </row>
    <row r="57" spans="1:12" ht="15.75" customHeight="1">
      <c r="A57" s="27" t="str">
        <f t="shared" si="1"/>
        <v>1764001</v>
      </c>
      <c r="B57" s="28" t="s">
        <v>271</v>
      </c>
      <c r="C57" s="29">
        <v>40</v>
      </c>
      <c r="D57" s="28" t="s">
        <v>782</v>
      </c>
      <c r="E57" s="24">
        <v>57</v>
      </c>
      <c r="F57" s="770"/>
      <c r="G57" s="771"/>
      <c r="H57" s="772"/>
      <c r="I57" s="599"/>
      <c r="J57" s="212" t="s">
        <v>816</v>
      </c>
      <c r="K57" s="42">
        <f>VLOOKUP($A57&amp;K$110,決統データ!$A$3:$DE$365,$E57+19,FALSE)</f>
        <v>1329</v>
      </c>
      <c r="L57" s="275">
        <f t="shared" si="2"/>
        <v>1329</v>
      </c>
    </row>
    <row r="58" spans="1:12" ht="15.75" customHeight="1">
      <c r="A58" s="27" t="str">
        <f t="shared" si="1"/>
        <v>1764001</v>
      </c>
      <c r="B58" s="28" t="s">
        <v>271</v>
      </c>
      <c r="C58" s="29">
        <v>40</v>
      </c>
      <c r="D58" s="28" t="s">
        <v>782</v>
      </c>
      <c r="E58" s="24">
        <v>58</v>
      </c>
      <c r="F58" s="684" t="s">
        <v>90</v>
      </c>
      <c r="G58" s="684"/>
      <c r="H58" s="684"/>
      <c r="I58" s="616" t="s">
        <v>89</v>
      </c>
      <c r="J58" s="212" t="s">
        <v>601</v>
      </c>
      <c r="K58" s="42">
        <f>VLOOKUP($A58&amp;K$110,決統データ!$A$3:$DE$365,$E58+19,FALSE)</f>
        <v>0</v>
      </c>
      <c r="L58" s="275">
        <f t="shared" si="2"/>
        <v>0</v>
      </c>
    </row>
    <row r="59" spans="1:12" ht="15.75" customHeight="1">
      <c r="A59" s="27" t="str">
        <f t="shared" si="1"/>
        <v>1764001</v>
      </c>
      <c r="B59" s="28" t="s">
        <v>271</v>
      </c>
      <c r="C59" s="29">
        <v>40</v>
      </c>
      <c r="D59" s="28" t="s">
        <v>782</v>
      </c>
      <c r="E59" s="24">
        <v>59</v>
      </c>
      <c r="F59" s="684"/>
      <c r="G59" s="684"/>
      <c r="H59" s="684"/>
      <c r="I59" s="616"/>
      <c r="J59" s="212" t="s">
        <v>816</v>
      </c>
      <c r="K59" s="42">
        <f>VLOOKUP($A59&amp;K$110,決統データ!$A$3:$DE$365,$E59+19,FALSE)</f>
        <v>0</v>
      </c>
      <c r="L59" s="275">
        <f t="shared" si="2"/>
        <v>0</v>
      </c>
    </row>
    <row r="60" spans="1:12" ht="15.75" customHeight="1">
      <c r="A60" s="27" t="str">
        <f t="shared" si="1"/>
        <v>1764001</v>
      </c>
      <c r="B60" s="28" t="s">
        <v>271</v>
      </c>
      <c r="C60" s="29">
        <v>40</v>
      </c>
      <c r="D60" s="28" t="s">
        <v>782</v>
      </c>
      <c r="E60" s="24">
        <v>60</v>
      </c>
      <c r="F60" s="684"/>
      <c r="G60" s="684"/>
      <c r="H60" s="684"/>
      <c r="I60" s="616" t="s">
        <v>88</v>
      </c>
      <c r="J60" s="212" t="s">
        <v>601</v>
      </c>
      <c r="K60" s="42">
        <f>VLOOKUP($A60&amp;K$110,決統データ!$A$3:$DE$365,$E60+19,FALSE)</f>
        <v>0</v>
      </c>
      <c r="L60" s="275">
        <f t="shared" si="2"/>
        <v>0</v>
      </c>
    </row>
    <row r="61" spans="1:12" ht="15.75" customHeight="1">
      <c r="A61" s="27" t="str">
        <f t="shared" si="1"/>
        <v>1764001</v>
      </c>
      <c r="B61" s="28" t="s">
        <v>271</v>
      </c>
      <c r="C61" s="29">
        <v>40</v>
      </c>
      <c r="D61" s="28" t="s">
        <v>782</v>
      </c>
      <c r="E61" s="24">
        <v>61</v>
      </c>
      <c r="F61" s="684"/>
      <c r="G61" s="684"/>
      <c r="H61" s="684"/>
      <c r="I61" s="616"/>
      <c r="J61" s="212" t="s">
        <v>816</v>
      </c>
      <c r="K61" s="42">
        <f>VLOOKUP($A61&amp;K$110,決統データ!$A$3:$DE$365,$E61+19,FALSE)</f>
        <v>0</v>
      </c>
      <c r="L61" s="275">
        <f t="shared" si="2"/>
        <v>0</v>
      </c>
    </row>
    <row r="62" spans="1:12" ht="15.75" customHeight="1">
      <c r="A62" s="27" t="str">
        <f t="shared" si="1"/>
        <v>1764001</v>
      </c>
      <c r="B62" s="28" t="s">
        <v>271</v>
      </c>
      <c r="C62" s="29">
        <v>40</v>
      </c>
      <c r="D62" s="28" t="s">
        <v>782</v>
      </c>
      <c r="E62" s="24">
        <v>62</v>
      </c>
      <c r="F62" s="701" t="s">
        <v>87</v>
      </c>
      <c r="G62" s="702"/>
      <c r="H62" s="702"/>
      <c r="I62" s="702"/>
      <c r="J62" s="703"/>
      <c r="K62" s="42">
        <f>VLOOKUP($A62&amp;K$110,決統データ!$A$3:$DE$365,$E62+19,FALSE)</f>
        <v>0</v>
      </c>
      <c r="L62" s="275">
        <f t="shared" si="2"/>
        <v>0</v>
      </c>
    </row>
    <row r="63" spans="1:12" ht="15.75" customHeight="1">
      <c r="A63" s="27" t="str">
        <f t="shared" ref="A63" si="3">+B63&amp;C63&amp;D63</f>
        <v>1764001</v>
      </c>
      <c r="B63" s="28" t="s">
        <v>271</v>
      </c>
      <c r="C63" s="29">
        <v>40</v>
      </c>
      <c r="D63" s="28" t="s">
        <v>383</v>
      </c>
      <c r="E63" s="467">
        <v>63</v>
      </c>
      <c r="F63" s="468" t="s">
        <v>1583</v>
      </c>
      <c r="G63" s="213"/>
      <c r="H63" s="213"/>
      <c r="I63" s="213"/>
      <c r="J63" s="469"/>
      <c r="K63" s="42">
        <f>VLOOKUP($A63&amp;K$110,決統データ!$A$3:$DE$365,$E63+19,FALSE)</f>
        <v>0</v>
      </c>
      <c r="L63" s="275">
        <f t="shared" si="2"/>
        <v>0</v>
      </c>
    </row>
    <row r="64" spans="1:12" ht="15.75" customHeight="1">
      <c r="A64" s="27" t="str">
        <f t="shared" si="1"/>
        <v>1764002</v>
      </c>
      <c r="B64" s="28" t="s">
        <v>271</v>
      </c>
      <c r="C64" s="29">
        <v>40</v>
      </c>
      <c r="D64" s="28" t="s">
        <v>788</v>
      </c>
      <c r="E64" s="24">
        <v>1</v>
      </c>
      <c r="F64" s="757" t="s">
        <v>376</v>
      </c>
      <c r="G64" s="758"/>
      <c r="H64" s="685" t="s">
        <v>373</v>
      </c>
      <c r="I64" s="687"/>
      <c r="J64" s="219" t="s">
        <v>601</v>
      </c>
      <c r="K64" s="42">
        <f>VLOOKUP($A64&amp;K$110,決統データ!$A$3:$DE$365,$E64+19,FALSE)</f>
        <v>0</v>
      </c>
      <c r="L64" s="275">
        <f t="shared" si="2"/>
        <v>0</v>
      </c>
    </row>
    <row r="65" spans="1:12" ht="15.75" customHeight="1">
      <c r="A65" s="27" t="str">
        <f t="shared" si="1"/>
        <v>1764002</v>
      </c>
      <c r="B65" s="28" t="s">
        <v>271</v>
      </c>
      <c r="C65" s="29">
        <v>40</v>
      </c>
      <c r="D65" s="28" t="s">
        <v>788</v>
      </c>
      <c r="E65" s="24">
        <v>2</v>
      </c>
      <c r="F65" s="759"/>
      <c r="G65" s="760"/>
      <c r="H65" s="688"/>
      <c r="I65" s="690"/>
      <c r="J65" s="212" t="s">
        <v>816</v>
      </c>
      <c r="K65" s="42">
        <f>VLOOKUP($A65&amp;K$110,決統データ!$A$3:$DE$365,$E65+19,FALSE)</f>
        <v>0</v>
      </c>
      <c r="L65" s="275">
        <f t="shared" si="2"/>
        <v>0</v>
      </c>
    </row>
    <row r="66" spans="1:12" ht="15.75" customHeight="1">
      <c r="A66" s="27" t="str">
        <f t="shared" si="1"/>
        <v>1764002</v>
      </c>
      <c r="B66" s="28" t="s">
        <v>271</v>
      </c>
      <c r="C66" s="29">
        <v>40</v>
      </c>
      <c r="D66" s="28" t="s">
        <v>788</v>
      </c>
      <c r="E66" s="24">
        <v>3</v>
      </c>
      <c r="F66" s="759"/>
      <c r="G66" s="760"/>
      <c r="H66" s="746" t="s">
        <v>374</v>
      </c>
      <c r="I66" s="747"/>
      <c r="J66" s="212" t="s">
        <v>601</v>
      </c>
      <c r="K66" s="42">
        <f>VLOOKUP($A66&amp;K$110,決統データ!$A$3:$DE$365,$E66+19,FALSE)</f>
        <v>0</v>
      </c>
      <c r="L66" s="275">
        <f t="shared" si="2"/>
        <v>0</v>
      </c>
    </row>
    <row r="67" spans="1:12" ht="15.75" customHeight="1">
      <c r="A67" s="27" t="str">
        <f t="shared" si="1"/>
        <v>1764002</v>
      </c>
      <c r="B67" s="28" t="s">
        <v>271</v>
      </c>
      <c r="C67" s="29">
        <v>40</v>
      </c>
      <c r="D67" s="28" t="s">
        <v>788</v>
      </c>
      <c r="E67" s="24">
        <v>4</v>
      </c>
      <c r="F67" s="759"/>
      <c r="G67" s="760"/>
      <c r="H67" s="688"/>
      <c r="I67" s="690"/>
      <c r="J67" s="212" t="s">
        <v>816</v>
      </c>
      <c r="K67" s="42">
        <f>VLOOKUP($A67&amp;K$110,決統データ!$A$3:$DE$365,$E67+19,FALSE)</f>
        <v>0</v>
      </c>
      <c r="L67" s="275">
        <f t="shared" si="2"/>
        <v>0</v>
      </c>
    </row>
    <row r="68" spans="1:12" ht="15.75" customHeight="1">
      <c r="A68" s="27" t="str">
        <f t="shared" si="1"/>
        <v>1764002</v>
      </c>
      <c r="B68" s="28" t="s">
        <v>271</v>
      </c>
      <c r="C68" s="29">
        <v>40</v>
      </c>
      <c r="D68" s="28" t="s">
        <v>788</v>
      </c>
      <c r="E68" s="24">
        <v>5</v>
      </c>
      <c r="F68" s="759"/>
      <c r="G68" s="760"/>
      <c r="H68" s="763" t="s">
        <v>375</v>
      </c>
      <c r="I68" s="756"/>
      <c r="J68" s="212" t="s">
        <v>601</v>
      </c>
      <c r="K68" s="42">
        <f>VLOOKUP($A68&amp;K$110,決統データ!$A$3:$DE$365,$E68+19,FALSE)</f>
        <v>0</v>
      </c>
      <c r="L68" s="275">
        <f t="shared" si="2"/>
        <v>0</v>
      </c>
    </row>
    <row r="69" spans="1:12" ht="15.75" customHeight="1">
      <c r="A69" s="27" t="str">
        <f t="shared" si="1"/>
        <v>1764002</v>
      </c>
      <c r="B69" s="28" t="s">
        <v>271</v>
      </c>
      <c r="C69" s="29">
        <v>40</v>
      </c>
      <c r="D69" s="28" t="s">
        <v>788</v>
      </c>
      <c r="E69" s="24">
        <v>6</v>
      </c>
      <c r="F69" s="759"/>
      <c r="G69" s="760"/>
      <c r="H69" s="763"/>
      <c r="I69" s="756"/>
      <c r="J69" s="212" t="s">
        <v>816</v>
      </c>
      <c r="K69" s="42">
        <f>VLOOKUP($A69&amp;K$110,決統データ!$A$3:$DE$365,$E69+19,FALSE)</f>
        <v>0</v>
      </c>
      <c r="L69" s="275">
        <f t="shared" si="2"/>
        <v>0</v>
      </c>
    </row>
    <row r="70" spans="1:12" ht="15.75" customHeight="1">
      <c r="A70" s="27" t="str">
        <f t="shared" si="1"/>
        <v>1764002</v>
      </c>
      <c r="B70" s="28" t="s">
        <v>271</v>
      </c>
      <c r="C70" s="29">
        <v>40</v>
      </c>
      <c r="D70" s="28" t="s">
        <v>788</v>
      </c>
      <c r="E70" s="24">
        <v>7</v>
      </c>
      <c r="F70" s="759"/>
      <c r="G70" s="760"/>
      <c r="H70" s="740" t="s">
        <v>85</v>
      </c>
      <c r="I70" s="684"/>
      <c r="J70" s="212" t="s">
        <v>601</v>
      </c>
      <c r="K70" s="42">
        <f>VLOOKUP($A70&amp;K$110,決統データ!$A$3:$DE$365,$E70+19,FALSE)</f>
        <v>0</v>
      </c>
      <c r="L70" s="275">
        <f t="shared" si="2"/>
        <v>0</v>
      </c>
    </row>
    <row r="71" spans="1:12" ht="15.75" customHeight="1">
      <c r="A71" s="27" t="str">
        <f t="shared" si="1"/>
        <v>1764002</v>
      </c>
      <c r="B71" s="28" t="s">
        <v>271</v>
      </c>
      <c r="C71" s="29">
        <v>40</v>
      </c>
      <c r="D71" s="28" t="s">
        <v>788</v>
      </c>
      <c r="E71" s="24">
        <v>8</v>
      </c>
      <c r="F71" s="759"/>
      <c r="G71" s="760"/>
      <c r="H71" s="740"/>
      <c r="I71" s="684"/>
      <c r="J71" s="212" t="s">
        <v>816</v>
      </c>
      <c r="K71" s="42">
        <f>VLOOKUP($A71&amp;K$110,決統データ!$A$3:$DE$365,$E71+19,FALSE)</f>
        <v>0</v>
      </c>
      <c r="L71" s="275">
        <f t="shared" si="2"/>
        <v>0</v>
      </c>
    </row>
    <row r="72" spans="1:12" ht="15.75" customHeight="1">
      <c r="A72" s="27" t="str">
        <f t="shared" si="1"/>
        <v>1764002</v>
      </c>
      <c r="B72" s="28" t="s">
        <v>271</v>
      </c>
      <c r="C72" s="29">
        <v>40</v>
      </c>
      <c r="D72" s="28" t="s">
        <v>788</v>
      </c>
      <c r="E72" s="24">
        <v>9</v>
      </c>
      <c r="F72" s="759"/>
      <c r="G72" s="760"/>
      <c r="H72" s="740" t="s">
        <v>84</v>
      </c>
      <c r="I72" s="684"/>
      <c r="J72" s="212" t="s">
        <v>601</v>
      </c>
      <c r="K72" s="42">
        <f>VLOOKUP($A72&amp;K$110,決統データ!$A$3:$DE$365,$E72+19,FALSE)</f>
        <v>0</v>
      </c>
      <c r="L72" s="275">
        <f t="shared" si="2"/>
        <v>0</v>
      </c>
    </row>
    <row r="73" spans="1:12" ht="15.75" customHeight="1">
      <c r="A73" s="27" t="str">
        <f t="shared" si="1"/>
        <v>1764002</v>
      </c>
      <c r="B73" s="28" t="s">
        <v>271</v>
      </c>
      <c r="C73" s="29">
        <v>40</v>
      </c>
      <c r="D73" s="28" t="s">
        <v>788</v>
      </c>
      <c r="E73" s="24">
        <v>10</v>
      </c>
      <c r="F73" s="759"/>
      <c r="G73" s="760"/>
      <c r="H73" s="740"/>
      <c r="I73" s="684"/>
      <c r="J73" s="212" t="s">
        <v>816</v>
      </c>
      <c r="K73" s="42">
        <f>VLOOKUP($A73&amp;K$110,決統データ!$A$3:$DE$365,$E73+19,FALSE)</f>
        <v>0</v>
      </c>
      <c r="L73" s="275">
        <f t="shared" si="2"/>
        <v>0</v>
      </c>
    </row>
    <row r="74" spans="1:12" ht="15.75" customHeight="1">
      <c r="A74" s="27" t="str">
        <f t="shared" si="1"/>
        <v>1764002</v>
      </c>
      <c r="B74" s="28" t="s">
        <v>271</v>
      </c>
      <c r="C74" s="29">
        <v>40</v>
      </c>
      <c r="D74" s="28" t="s">
        <v>788</v>
      </c>
      <c r="E74" s="24">
        <v>11</v>
      </c>
      <c r="F74" s="759"/>
      <c r="G74" s="760"/>
      <c r="H74" s="736" t="s">
        <v>83</v>
      </c>
      <c r="I74" s="628"/>
      <c r="J74" s="212" t="s">
        <v>601</v>
      </c>
      <c r="K74" s="42">
        <f>VLOOKUP($A74&amp;K$110,決統データ!$A$3:$DE$365,$E74+19,FALSE)</f>
        <v>0</v>
      </c>
      <c r="L74" s="275">
        <f t="shared" si="2"/>
        <v>0</v>
      </c>
    </row>
    <row r="75" spans="1:12" ht="15.75" customHeight="1">
      <c r="A75" s="27" t="str">
        <f t="shared" si="1"/>
        <v>1764002</v>
      </c>
      <c r="B75" s="28" t="s">
        <v>271</v>
      </c>
      <c r="C75" s="29">
        <v>40</v>
      </c>
      <c r="D75" s="28" t="s">
        <v>788</v>
      </c>
      <c r="E75" s="24">
        <v>12</v>
      </c>
      <c r="F75" s="759"/>
      <c r="G75" s="760"/>
      <c r="H75" s="736"/>
      <c r="I75" s="628"/>
      <c r="J75" s="212" t="s">
        <v>816</v>
      </c>
      <c r="K75" s="42">
        <f>VLOOKUP($A75&amp;K$110,決統データ!$A$3:$DE$365,$E75+19,FALSE)</f>
        <v>0</v>
      </c>
      <c r="L75" s="275">
        <f t="shared" si="2"/>
        <v>0</v>
      </c>
    </row>
    <row r="76" spans="1:12" ht="15.75" customHeight="1">
      <c r="A76" s="27" t="str">
        <f t="shared" ref="A76:A77" si="4">+B76&amp;C76&amp;D76</f>
        <v>1764002</v>
      </c>
      <c r="B76" s="28" t="s">
        <v>271</v>
      </c>
      <c r="C76" s="29">
        <v>40</v>
      </c>
      <c r="D76" s="28" t="s">
        <v>143</v>
      </c>
      <c r="E76" s="465">
        <v>13</v>
      </c>
      <c r="F76" s="759"/>
      <c r="G76" s="760"/>
      <c r="H76" s="740" t="s">
        <v>1350</v>
      </c>
      <c r="I76" s="684"/>
      <c r="J76" s="212" t="s">
        <v>601</v>
      </c>
      <c r="K76" s="42">
        <f>VLOOKUP($A76&amp;K$110,決統データ!$A$3:$DE$365,$E76+19,FALSE)</f>
        <v>0</v>
      </c>
      <c r="L76" s="275">
        <f t="shared" si="2"/>
        <v>0</v>
      </c>
    </row>
    <row r="77" spans="1:12" ht="15.75" customHeight="1">
      <c r="A77" s="27" t="str">
        <f t="shared" si="4"/>
        <v>1764002</v>
      </c>
      <c r="B77" s="28" t="s">
        <v>271</v>
      </c>
      <c r="C77" s="29">
        <v>40</v>
      </c>
      <c r="D77" s="28" t="s">
        <v>143</v>
      </c>
      <c r="E77" s="465">
        <v>14</v>
      </c>
      <c r="F77" s="759"/>
      <c r="G77" s="760"/>
      <c r="H77" s="740"/>
      <c r="I77" s="684"/>
      <c r="J77" s="212" t="s">
        <v>816</v>
      </c>
      <c r="K77" s="42">
        <f>VLOOKUP($A77&amp;K$110,決統データ!$A$3:$DE$365,$E77+19,FALSE)</f>
        <v>0</v>
      </c>
      <c r="L77" s="275">
        <f t="shared" si="2"/>
        <v>0</v>
      </c>
    </row>
    <row r="78" spans="1:12" ht="15.75" customHeight="1">
      <c r="A78" s="27" t="str">
        <f t="shared" si="1"/>
        <v>1764002</v>
      </c>
      <c r="B78" s="28" t="s">
        <v>271</v>
      </c>
      <c r="C78" s="29">
        <v>40</v>
      </c>
      <c r="D78" s="28" t="s">
        <v>788</v>
      </c>
      <c r="E78" s="24">
        <v>15</v>
      </c>
      <c r="F78" s="759"/>
      <c r="G78" s="760"/>
      <c r="H78" s="740" t="s">
        <v>82</v>
      </c>
      <c r="I78" s="684"/>
      <c r="J78" s="212" t="s">
        <v>601</v>
      </c>
      <c r="K78" s="42">
        <f>VLOOKUP($A78&amp;K$110,決統データ!$A$3:$DE$365,$E78+19,FALSE)</f>
        <v>0</v>
      </c>
      <c r="L78" s="275">
        <f t="shared" si="2"/>
        <v>0</v>
      </c>
    </row>
    <row r="79" spans="1:12" ht="15.75" customHeight="1">
      <c r="A79" s="27" t="str">
        <f t="shared" si="1"/>
        <v>1764002</v>
      </c>
      <c r="B79" s="28" t="s">
        <v>271</v>
      </c>
      <c r="C79" s="29">
        <v>40</v>
      </c>
      <c r="D79" s="28" t="s">
        <v>788</v>
      </c>
      <c r="E79" s="24">
        <v>16</v>
      </c>
      <c r="F79" s="759"/>
      <c r="G79" s="760"/>
      <c r="H79" s="740"/>
      <c r="I79" s="684"/>
      <c r="J79" s="212" t="s">
        <v>816</v>
      </c>
      <c r="K79" s="42">
        <f>VLOOKUP($A79&amp;K$110,決統データ!$A$3:$DE$365,$E79+19,FALSE)</f>
        <v>0</v>
      </c>
      <c r="L79" s="275">
        <f t="shared" si="2"/>
        <v>0</v>
      </c>
    </row>
    <row r="80" spans="1:12" ht="15.75" customHeight="1">
      <c r="A80" s="27" t="str">
        <f t="shared" si="1"/>
        <v>1764002</v>
      </c>
      <c r="B80" s="28" t="s">
        <v>271</v>
      </c>
      <c r="C80" s="29">
        <v>40</v>
      </c>
      <c r="D80" s="28" t="s">
        <v>788</v>
      </c>
      <c r="E80" s="24">
        <v>17</v>
      </c>
      <c r="F80" s="759"/>
      <c r="G80" s="760"/>
      <c r="H80" s="745" t="s">
        <v>81</v>
      </c>
      <c r="I80" s="611"/>
      <c r="J80" s="212" t="s">
        <v>601</v>
      </c>
      <c r="K80" s="42">
        <f>VLOOKUP($A80&amp;K$110,決統データ!$A$3:$DE$365,$E80+19,FALSE)</f>
        <v>0</v>
      </c>
      <c r="L80" s="275">
        <f t="shared" ref="L80:L105" si="5">SUM(K80:K80)</f>
        <v>0</v>
      </c>
    </row>
    <row r="81" spans="1:12" ht="15.75" customHeight="1">
      <c r="A81" s="27" t="str">
        <f t="shared" si="1"/>
        <v>1764002</v>
      </c>
      <c r="B81" s="28" t="s">
        <v>271</v>
      </c>
      <c r="C81" s="29">
        <v>40</v>
      </c>
      <c r="D81" s="28" t="s">
        <v>788</v>
      </c>
      <c r="E81" s="24">
        <v>18</v>
      </c>
      <c r="F81" s="759"/>
      <c r="G81" s="760"/>
      <c r="H81" s="745"/>
      <c r="I81" s="611"/>
      <c r="J81" s="212" t="s">
        <v>816</v>
      </c>
      <c r="K81" s="42">
        <f>VLOOKUP($A81&amp;K$110,決統データ!$A$3:$DE$365,$E81+19,FALSE)</f>
        <v>0</v>
      </c>
      <c r="L81" s="275">
        <f t="shared" si="5"/>
        <v>0</v>
      </c>
    </row>
    <row r="82" spans="1:12" ht="15.75" customHeight="1">
      <c r="A82" s="27" t="str">
        <f t="shared" ref="A82:A89" si="6">+B82&amp;C82&amp;D82</f>
        <v>1764002</v>
      </c>
      <c r="B82" s="28" t="s">
        <v>1466</v>
      </c>
      <c r="C82" s="29">
        <v>40</v>
      </c>
      <c r="D82" s="28" t="s">
        <v>566</v>
      </c>
      <c r="E82" s="429">
        <v>19</v>
      </c>
      <c r="F82" s="759"/>
      <c r="G82" s="760"/>
      <c r="H82" s="684" t="s">
        <v>378</v>
      </c>
      <c r="I82" s="684"/>
      <c r="J82" s="212" t="s">
        <v>601</v>
      </c>
      <c r="K82" s="42">
        <f>VLOOKUP($A82&amp;K$110,決統データ!$A$3:$DE$365,$E82+19,FALSE)</f>
        <v>477</v>
      </c>
      <c r="L82" s="275">
        <f t="shared" si="5"/>
        <v>477</v>
      </c>
    </row>
    <row r="83" spans="1:12" ht="15.75" customHeight="1">
      <c r="A83" s="27" t="str">
        <f t="shared" si="6"/>
        <v>1764002</v>
      </c>
      <c r="B83" s="28" t="s">
        <v>1466</v>
      </c>
      <c r="C83" s="29">
        <v>40</v>
      </c>
      <c r="D83" s="28" t="s">
        <v>566</v>
      </c>
      <c r="E83" s="429">
        <v>20</v>
      </c>
      <c r="F83" s="759"/>
      <c r="G83" s="760"/>
      <c r="H83" s="684"/>
      <c r="I83" s="684"/>
      <c r="J83" s="212" t="s">
        <v>816</v>
      </c>
      <c r="K83" s="42">
        <f>VLOOKUP($A83&amp;K$110,決統データ!$A$3:$DE$365,$E83+19,FALSE)</f>
        <v>477</v>
      </c>
      <c r="L83" s="275">
        <f t="shared" si="5"/>
        <v>477</v>
      </c>
    </row>
    <row r="84" spans="1:12" ht="15.75" customHeight="1">
      <c r="A84" s="27" t="str">
        <f t="shared" si="6"/>
        <v>1764002</v>
      </c>
      <c r="B84" s="28" t="s">
        <v>1466</v>
      </c>
      <c r="C84" s="29">
        <v>40</v>
      </c>
      <c r="D84" s="28" t="s">
        <v>566</v>
      </c>
      <c r="E84" s="429">
        <v>21</v>
      </c>
      <c r="F84" s="759"/>
      <c r="G84" s="760"/>
      <c r="H84" s="741" t="s">
        <v>1578</v>
      </c>
      <c r="I84" s="742"/>
      <c r="J84" s="212" t="s">
        <v>601</v>
      </c>
      <c r="K84" s="42">
        <f>VLOOKUP($A84&amp;K$110,決統データ!$A$3:$DE$365,$E84+19,FALSE)</f>
        <v>0</v>
      </c>
      <c r="L84" s="275">
        <f t="shared" si="5"/>
        <v>0</v>
      </c>
    </row>
    <row r="85" spans="1:12" ht="15.75" customHeight="1">
      <c r="A85" s="27" t="str">
        <f t="shared" si="6"/>
        <v>1764002</v>
      </c>
      <c r="B85" s="28" t="s">
        <v>1466</v>
      </c>
      <c r="C85" s="29">
        <v>40</v>
      </c>
      <c r="D85" s="28" t="s">
        <v>566</v>
      </c>
      <c r="E85" s="429">
        <v>22</v>
      </c>
      <c r="F85" s="759"/>
      <c r="G85" s="760"/>
      <c r="H85" s="743"/>
      <c r="I85" s="744"/>
      <c r="J85" s="212" t="s">
        <v>816</v>
      </c>
      <c r="K85" s="42">
        <f>VLOOKUP($A85&amp;K$110,決統データ!$A$3:$DE$365,$E85+19,FALSE)</f>
        <v>0</v>
      </c>
      <c r="L85" s="275">
        <f t="shared" si="5"/>
        <v>0</v>
      </c>
    </row>
    <row r="86" spans="1:12" ht="15.75" customHeight="1">
      <c r="A86" s="27" t="str">
        <f t="shared" si="6"/>
        <v>1764002</v>
      </c>
      <c r="B86" s="28" t="s">
        <v>1466</v>
      </c>
      <c r="C86" s="29">
        <v>40</v>
      </c>
      <c r="D86" s="28" t="s">
        <v>566</v>
      </c>
      <c r="E86" s="429">
        <v>23</v>
      </c>
      <c r="F86" s="759"/>
      <c r="G86" s="760"/>
      <c r="H86" s="741" t="s">
        <v>1463</v>
      </c>
      <c r="I86" s="742"/>
      <c r="J86" s="212" t="s">
        <v>601</v>
      </c>
      <c r="K86" s="42">
        <f>VLOOKUP($A86&amp;K$110,決統データ!$A$3:$DE$365,$E86+19,FALSE)</f>
        <v>0</v>
      </c>
      <c r="L86" s="275">
        <f t="shared" si="5"/>
        <v>0</v>
      </c>
    </row>
    <row r="87" spans="1:12" ht="15.75" customHeight="1">
      <c r="A87" s="27" t="str">
        <f t="shared" si="6"/>
        <v>1764002</v>
      </c>
      <c r="B87" s="28" t="s">
        <v>1466</v>
      </c>
      <c r="C87" s="29">
        <v>40</v>
      </c>
      <c r="D87" s="28" t="s">
        <v>566</v>
      </c>
      <c r="E87" s="429">
        <v>24</v>
      </c>
      <c r="F87" s="759"/>
      <c r="G87" s="760"/>
      <c r="H87" s="743"/>
      <c r="I87" s="744"/>
      <c r="J87" s="212" t="s">
        <v>816</v>
      </c>
      <c r="K87" s="42">
        <f>VLOOKUP($A87&amp;K$110,決統データ!$A$3:$DE$365,$E87+19,FALSE)</f>
        <v>0</v>
      </c>
      <c r="L87" s="275">
        <f t="shared" si="5"/>
        <v>0</v>
      </c>
    </row>
    <row r="88" spans="1:12" ht="15.75" customHeight="1">
      <c r="A88" s="27" t="str">
        <f t="shared" si="6"/>
        <v>1764002</v>
      </c>
      <c r="B88" s="28" t="s">
        <v>1466</v>
      </c>
      <c r="C88" s="29">
        <v>40</v>
      </c>
      <c r="D88" s="28" t="s">
        <v>566</v>
      </c>
      <c r="E88" s="429">
        <v>25</v>
      </c>
      <c r="F88" s="759"/>
      <c r="G88" s="760"/>
      <c r="H88" s="740" t="s">
        <v>80</v>
      </c>
      <c r="I88" s="684"/>
      <c r="J88" s="212" t="s">
        <v>601</v>
      </c>
      <c r="K88" s="42">
        <f>VLOOKUP($A88&amp;K$110,決統データ!$A$3:$DE$365,$E88+19,FALSE)</f>
        <v>0</v>
      </c>
      <c r="L88" s="275">
        <f t="shared" si="5"/>
        <v>0</v>
      </c>
    </row>
    <row r="89" spans="1:12" ht="15.75" customHeight="1">
      <c r="A89" s="27" t="str">
        <f t="shared" si="6"/>
        <v>1764002</v>
      </c>
      <c r="B89" s="28" t="s">
        <v>1466</v>
      </c>
      <c r="C89" s="29">
        <v>40</v>
      </c>
      <c r="D89" s="28" t="s">
        <v>566</v>
      </c>
      <c r="E89" s="429">
        <v>26</v>
      </c>
      <c r="F89" s="761"/>
      <c r="G89" s="762"/>
      <c r="H89" s="740"/>
      <c r="I89" s="684"/>
      <c r="J89" s="212" t="s">
        <v>816</v>
      </c>
      <c r="K89" s="42">
        <f>VLOOKUP($A89&amp;K$110,決統データ!$A$3:$DE$365,$E89+19,FALSE)</f>
        <v>0</v>
      </c>
      <c r="L89" s="275">
        <f t="shared" si="5"/>
        <v>0</v>
      </c>
    </row>
    <row r="90" spans="1:12" ht="15.75" customHeight="1">
      <c r="A90" s="27" t="str">
        <f t="shared" ref="A90:A95" si="7">+B90&amp;C90&amp;D90</f>
        <v>1764002</v>
      </c>
      <c r="B90" s="28" t="s">
        <v>1466</v>
      </c>
      <c r="C90" s="29">
        <v>40</v>
      </c>
      <c r="D90" s="28" t="s">
        <v>566</v>
      </c>
      <c r="E90" s="429">
        <v>27</v>
      </c>
      <c r="F90" s="750" t="s">
        <v>377</v>
      </c>
      <c r="G90" s="751"/>
      <c r="H90" s="756" t="s">
        <v>374</v>
      </c>
      <c r="I90" s="756"/>
      <c r="J90" s="212" t="s">
        <v>601</v>
      </c>
      <c r="K90" s="42">
        <f>VLOOKUP($A90&amp;K$110,決統データ!$A$3:$DE$365,$E90+19,FALSE)</f>
        <v>0</v>
      </c>
      <c r="L90" s="275">
        <f t="shared" si="5"/>
        <v>0</v>
      </c>
    </row>
    <row r="91" spans="1:12" ht="15.75" customHeight="1">
      <c r="A91" s="27" t="str">
        <f t="shared" si="7"/>
        <v>1764002</v>
      </c>
      <c r="B91" s="28" t="s">
        <v>1466</v>
      </c>
      <c r="C91" s="29">
        <v>40</v>
      </c>
      <c r="D91" s="28" t="s">
        <v>566</v>
      </c>
      <c r="E91" s="429">
        <v>28</v>
      </c>
      <c r="F91" s="752"/>
      <c r="G91" s="753"/>
      <c r="H91" s="756"/>
      <c r="I91" s="756"/>
      <c r="J91" s="212" t="s">
        <v>816</v>
      </c>
      <c r="K91" s="42">
        <f>VLOOKUP($A91&amp;K$110,決統データ!$A$3:$DE$365,$E91+19,FALSE)</f>
        <v>0</v>
      </c>
      <c r="L91" s="275">
        <f t="shared" si="5"/>
        <v>0</v>
      </c>
    </row>
    <row r="92" spans="1:12" ht="15.75" customHeight="1">
      <c r="A92" s="27" t="str">
        <f t="shared" si="7"/>
        <v>1764002</v>
      </c>
      <c r="B92" s="28" t="s">
        <v>1466</v>
      </c>
      <c r="C92" s="29">
        <v>40</v>
      </c>
      <c r="D92" s="28" t="s">
        <v>566</v>
      </c>
      <c r="E92" s="429">
        <v>29</v>
      </c>
      <c r="F92" s="752"/>
      <c r="G92" s="753"/>
      <c r="H92" s="684" t="s">
        <v>375</v>
      </c>
      <c r="I92" s="684"/>
      <c r="J92" s="212" t="s">
        <v>601</v>
      </c>
      <c r="K92" s="42">
        <f>VLOOKUP($A92&amp;K$110,決統データ!$A$3:$DE$365,$E92+19,FALSE)</f>
        <v>0</v>
      </c>
      <c r="L92" s="275">
        <f t="shared" si="5"/>
        <v>0</v>
      </c>
    </row>
    <row r="93" spans="1:12" ht="15.75" customHeight="1">
      <c r="A93" s="27" t="str">
        <f t="shared" si="7"/>
        <v>1764002</v>
      </c>
      <c r="B93" s="28" t="s">
        <v>1466</v>
      </c>
      <c r="C93" s="29">
        <v>40</v>
      </c>
      <c r="D93" s="28" t="s">
        <v>566</v>
      </c>
      <c r="E93" s="429">
        <v>30</v>
      </c>
      <c r="F93" s="752"/>
      <c r="G93" s="753"/>
      <c r="H93" s="684"/>
      <c r="I93" s="684"/>
      <c r="J93" s="212" t="s">
        <v>816</v>
      </c>
      <c r="K93" s="42">
        <f>VLOOKUP($A93&amp;K$110,決統データ!$A$3:$DE$365,$E93+19,FALSE)</f>
        <v>0</v>
      </c>
      <c r="L93" s="275">
        <f t="shared" si="5"/>
        <v>0</v>
      </c>
    </row>
    <row r="94" spans="1:12" ht="15.75" customHeight="1">
      <c r="A94" s="27" t="str">
        <f t="shared" si="7"/>
        <v>1764002</v>
      </c>
      <c r="B94" s="28" t="s">
        <v>1466</v>
      </c>
      <c r="C94" s="29">
        <v>40</v>
      </c>
      <c r="D94" s="28" t="s">
        <v>566</v>
      </c>
      <c r="E94" s="429">
        <v>31</v>
      </c>
      <c r="F94" s="752"/>
      <c r="G94" s="753"/>
      <c r="H94" s="684" t="s">
        <v>378</v>
      </c>
      <c r="I94" s="684"/>
      <c r="J94" s="212" t="s">
        <v>601</v>
      </c>
      <c r="K94" s="42">
        <f>VLOOKUP($A94&amp;K$110,決統データ!$A$3:$DE$365,$E94+19,FALSE)</f>
        <v>38</v>
      </c>
      <c r="L94" s="275">
        <f t="shared" si="5"/>
        <v>38</v>
      </c>
    </row>
    <row r="95" spans="1:12" ht="15.75" customHeight="1">
      <c r="A95" s="27" t="str">
        <f t="shared" si="7"/>
        <v>1764002</v>
      </c>
      <c r="B95" s="28" t="s">
        <v>1466</v>
      </c>
      <c r="C95" s="29">
        <v>40</v>
      </c>
      <c r="D95" s="28" t="s">
        <v>566</v>
      </c>
      <c r="E95" s="429">
        <v>32</v>
      </c>
      <c r="F95" s="752"/>
      <c r="G95" s="753"/>
      <c r="H95" s="684"/>
      <c r="I95" s="684"/>
      <c r="J95" s="212" t="s">
        <v>816</v>
      </c>
      <c r="K95" s="42">
        <f>VLOOKUP($A95&amp;K$110,決統データ!$A$3:$DE$365,$E95+19,FALSE)</f>
        <v>38</v>
      </c>
      <c r="L95" s="275">
        <f t="shared" si="5"/>
        <v>38</v>
      </c>
    </row>
    <row r="96" spans="1:12" ht="15.75" customHeight="1">
      <c r="A96" s="27" t="str">
        <f t="shared" ref="A96:A105" si="8">+B96&amp;C96&amp;D96</f>
        <v>1764002</v>
      </c>
      <c r="B96" s="28" t="s">
        <v>1466</v>
      </c>
      <c r="C96" s="29">
        <v>40</v>
      </c>
      <c r="D96" s="28" t="s">
        <v>566</v>
      </c>
      <c r="E96" s="429">
        <v>33</v>
      </c>
      <c r="F96" s="752"/>
      <c r="G96" s="753"/>
      <c r="H96" s="741" t="s">
        <v>1578</v>
      </c>
      <c r="I96" s="742"/>
      <c r="J96" s="212" t="s">
        <v>601</v>
      </c>
      <c r="K96" s="42">
        <f>VLOOKUP($A96&amp;K$110,決統データ!$A$3:$DE$365,$E96+19,FALSE)</f>
        <v>0</v>
      </c>
      <c r="L96" s="275">
        <f t="shared" si="5"/>
        <v>0</v>
      </c>
    </row>
    <row r="97" spans="1:12" ht="15.75" customHeight="1">
      <c r="A97" s="27" t="str">
        <f t="shared" si="8"/>
        <v>1764002</v>
      </c>
      <c r="B97" s="28" t="s">
        <v>1466</v>
      </c>
      <c r="C97" s="29">
        <v>40</v>
      </c>
      <c r="D97" s="28" t="s">
        <v>566</v>
      </c>
      <c r="E97" s="429">
        <v>34</v>
      </c>
      <c r="F97" s="752"/>
      <c r="G97" s="753"/>
      <c r="H97" s="743"/>
      <c r="I97" s="744"/>
      <c r="J97" s="212" t="s">
        <v>816</v>
      </c>
      <c r="K97" s="42">
        <f>VLOOKUP($A97&amp;K$110,決統データ!$A$3:$DE$365,$E97+19,FALSE)</f>
        <v>0</v>
      </c>
      <c r="L97" s="275">
        <f t="shared" si="5"/>
        <v>0</v>
      </c>
    </row>
    <row r="98" spans="1:12" ht="15.75" customHeight="1">
      <c r="A98" s="27" t="str">
        <f t="shared" si="8"/>
        <v>1764002</v>
      </c>
      <c r="B98" s="28" t="s">
        <v>1466</v>
      </c>
      <c r="C98" s="29">
        <v>40</v>
      </c>
      <c r="D98" s="28" t="s">
        <v>566</v>
      </c>
      <c r="E98" s="429">
        <v>35</v>
      </c>
      <c r="F98" s="752"/>
      <c r="G98" s="753"/>
      <c r="H98" s="741" t="s">
        <v>1463</v>
      </c>
      <c r="I98" s="742"/>
      <c r="J98" s="212" t="s">
        <v>601</v>
      </c>
      <c r="K98" s="42">
        <f>VLOOKUP($A98&amp;K$110,決統データ!$A$3:$DE$365,$E98+19,FALSE)</f>
        <v>0</v>
      </c>
      <c r="L98" s="275">
        <f t="shared" si="5"/>
        <v>0</v>
      </c>
    </row>
    <row r="99" spans="1:12" ht="15.75" customHeight="1">
      <c r="A99" s="27" t="str">
        <f t="shared" si="8"/>
        <v>1764002</v>
      </c>
      <c r="B99" s="28" t="s">
        <v>1466</v>
      </c>
      <c r="C99" s="29">
        <v>40</v>
      </c>
      <c r="D99" s="28" t="s">
        <v>566</v>
      </c>
      <c r="E99" s="429">
        <v>36</v>
      </c>
      <c r="F99" s="752"/>
      <c r="G99" s="753"/>
      <c r="H99" s="743"/>
      <c r="I99" s="744"/>
      <c r="J99" s="212" t="s">
        <v>816</v>
      </c>
      <c r="K99" s="42">
        <f>VLOOKUP($A99&amp;K$110,決統データ!$A$3:$DE$365,$E99+19,FALSE)</f>
        <v>0</v>
      </c>
      <c r="L99" s="275">
        <f t="shared" si="5"/>
        <v>0</v>
      </c>
    </row>
    <row r="100" spans="1:12" ht="15.75" customHeight="1">
      <c r="A100" s="27" t="str">
        <f t="shared" si="8"/>
        <v>1764002</v>
      </c>
      <c r="B100" s="28" t="s">
        <v>1466</v>
      </c>
      <c r="C100" s="29">
        <v>40</v>
      </c>
      <c r="D100" s="28" t="s">
        <v>566</v>
      </c>
      <c r="E100" s="429">
        <v>37</v>
      </c>
      <c r="F100" s="752"/>
      <c r="G100" s="753"/>
      <c r="H100" s="628" t="s">
        <v>1350</v>
      </c>
      <c r="I100" s="628"/>
      <c r="J100" s="212" t="s">
        <v>601</v>
      </c>
      <c r="K100" s="42">
        <f>VLOOKUP($A100&amp;K$110,決統データ!$A$3:$DE$365,$E100+19,FALSE)</f>
        <v>0</v>
      </c>
      <c r="L100" s="275">
        <f t="shared" si="5"/>
        <v>0</v>
      </c>
    </row>
    <row r="101" spans="1:12" ht="15.75" customHeight="1">
      <c r="A101" s="27" t="str">
        <f t="shared" si="8"/>
        <v>1764002</v>
      </c>
      <c r="B101" s="28" t="s">
        <v>1466</v>
      </c>
      <c r="C101" s="29">
        <v>40</v>
      </c>
      <c r="D101" s="28" t="s">
        <v>566</v>
      </c>
      <c r="E101" s="429">
        <v>38</v>
      </c>
      <c r="F101" s="752"/>
      <c r="G101" s="753"/>
      <c r="H101" s="628"/>
      <c r="I101" s="628"/>
      <c r="J101" s="212" t="s">
        <v>816</v>
      </c>
      <c r="K101" s="42">
        <f>VLOOKUP($A101&amp;K$110,決統データ!$A$3:$DE$365,$E101+19,FALSE)</f>
        <v>0</v>
      </c>
      <c r="L101" s="275">
        <f t="shared" si="5"/>
        <v>0</v>
      </c>
    </row>
    <row r="102" spans="1:12" ht="15.75" customHeight="1">
      <c r="A102" s="27" t="str">
        <f t="shared" si="8"/>
        <v>1764002</v>
      </c>
      <c r="B102" s="28" t="s">
        <v>1466</v>
      </c>
      <c r="C102" s="29">
        <v>40</v>
      </c>
      <c r="D102" s="28" t="s">
        <v>566</v>
      </c>
      <c r="E102" s="429">
        <v>39</v>
      </c>
      <c r="F102" s="752"/>
      <c r="G102" s="753"/>
      <c r="H102" s="684" t="s">
        <v>373</v>
      </c>
      <c r="I102" s="684"/>
      <c r="J102" s="212" t="s">
        <v>601</v>
      </c>
      <c r="K102" s="42">
        <f>VLOOKUP($A102&amp;K$110,決統データ!$A$3:$DE$365,$E102+19,FALSE)</f>
        <v>0</v>
      </c>
      <c r="L102" s="275">
        <f t="shared" si="5"/>
        <v>0</v>
      </c>
    </row>
    <row r="103" spans="1:12" ht="15.75" customHeight="1">
      <c r="A103" s="27" t="str">
        <f t="shared" si="8"/>
        <v>1764002</v>
      </c>
      <c r="B103" s="28" t="s">
        <v>1466</v>
      </c>
      <c r="C103" s="29">
        <v>40</v>
      </c>
      <c r="D103" s="28" t="s">
        <v>566</v>
      </c>
      <c r="E103" s="429">
        <v>40</v>
      </c>
      <c r="F103" s="752"/>
      <c r="G103" s="753"/>
      <c r="H103" s="684"/>
      <c r="I103" s="684"/>
      <c r="J103" s="212" t="s">
        <v>816</v>
      </c>
      <c r="K103" s="42">
        <f>VLOOKUP($A103&amp;K$110,決統データ!$A$3:$DE$365,$E103+19,FALSE)</f>
        <v>0</v>
      </c>
      <c r="L103" s="275">
        <f t="shared" si="5"/>
        <v>0</v>
      </c>
    </row>
    <row r="104" spans="1:12" ht="15.75" customHeight="1">
      <c r="A104" s="27" t="str">
        <f t="shared" si="8"/>
        <v>1764002</v>
      </c>
      <c r="B104" s="28" t="s">
        <v>1466</v>
      </c>
      <c r="C104" s="29">
        <v>40</v>
      </c>
      <c r="D104" s="28" t="s">
        <v>566</v>
      </c>
      <c r="E104" s="429">
        <v>41</v>
      </c>
      <c r="F104" s="752"/>
      <c r="G104" s="753"/>
      <c r="H104" s="684" t="s">
        <v>731</v>
      </c>
      <c r="I104" s="684"/>
      <c r="J104" s="212" t="s">
        <v>601</v>
      </c>
      <c r="K104" s="42">
        <f>VLOOKUP($A104&amp;K$110,決統データ!$A$3:$DE$365,$E104+19,FALSE)</f>
        <v>0</v>
      </c>
      <c r="L104" s="275">
        <f t="shared" si="5"/>
        <v>0</v>
      </c>
    </row>
    <row r="105" spans="1:12" ht="15.75" customHeight="1">
      <c r="A105" s="27" t="str">
        <f t="shared" si="8"/>
        <v>1764002</v>
      </c>
      <c r="B105" s="28" t="s">
        <v>1466</v>
      </c>
      <c r="C105" s="29">
        <v>40</v>
      </c>
      <c r="D105" s="28" t="s">
        <v>566</v>
      </c>
      <c r="E105" s="429">
        <v>42</v>
      </c>
      <c r="F105" s="754"/>
      <c r="G105" s="755"/>
      <c r="H105" s="684"/>
      <c r="I105" s="684"/>
      <c r="J105" s="212" t="s">
        <v>816</v>
      </c>
      <c r="K105" s="42">
        <f>VLOOKUP($A105&amp;K$110,決統データ!$A$3:$DE$365,$E105+19,FALSE)</f>
        <v>3416</v>
      </c>
      <c r="L105" s="275">
        <f t="shared" si="5"/>
        <v>3416</v>
      </c>
    </row>
    <row r="106" spans="1:12">
      <c r="F106" s="163"/>
    </row>
    <row r="107" spans="1:12">
      <c r="F107" s="163"/>
    </row>
    <row r="108" spans="1:12">
      <c r="F108" s="163"/>
    </row>
    <row r="110" spans="1:12">
      <c r="K110" s="263" t="str">
        <f>+K111&amp;"000"</f>
        <v>264636000</v>
      </c>
    </row>
    <row r="111" spans="1:12">
      <c r="K111" s="263" t="s">
        <v>593</v>
      </c>
    </row>
    <row r="112" spans="1:12">
      <c r="K112" s="263" t="s">
        <v>478</v>
      </c>
    </row>
    <row r="134" spans="6:10">
      <c r="F134" s="152"/>
      <c r="G134" s="152"/>
      <c r="H134" s="152"/>
      <c r="I134" s="152"/>
      <c r="J134" s="152"/>
    </row>
    <row r="135" spans="6:10">
      <c r="F135" s="152"/>
      <c r="G135" s="152"/>
      <c r="H135" s="152"/>
      <c r="I135" s="152"/>
      <c r="J135" s="152"/>
    </row>
    <row r="136" spans="6:10">
      <c r="F136" s="152"/>
      <c r="G136" s="152"/>
      <c r="H136" s="152"/>
      <c r="I136" s="152"/>
      <c r="J136" s="152"/>
    </row>
    <row r="137" spans="6:10">
      <c r="F137" s="152"/>
      <c r="G137" s="152"/>
      <c r="H137" s="152"/>
      <c r="I137" s="152"/>
      <c r="J137" s="152"/>
    </row>
    <row r="138" spans="6:10">
      <c r="F138" s="152"/>
      <c r="G138" s="152"/>
      <c r="H138" s="152"/>
      <c r="I138" s="152"/>
      <c r="J138" s="152"/>
    </row>
    <row r="139" spans="6:10">
      <c r="F139" s="152"/>
      <c r="G139" s="152"/>
      <c r="H139" s="152"/>
      <c r="I139" s="152"/>
      <c r="J139" s="152"/>
    </row>
    <row r="140" spans="6:10">
      <c r="F140" s="152"/>
      <c r="G140" s="152"/>
      <c r="H140" s="152"/>
      <c r="I140" s="152"/>
      <c r="J140" s="152"/>
    </row>
    <row r="141" spans="6:10">
      <c r="F141" s="152"/>
      <c r="G141" s="152"/>
      <c r="H141" s="152"/>
      <c r="I141" s="152"/>
      <c r="J141" s="152"/>
    </row>
    <row r="142" spans="6:10">
      <c r="F142" s="152"/>
      <c r="G142" s="152"/>
      <c r="H142" s="152"/>
      <c r="I142" s="152"/>
      <c r="J142" s="152"/>
    </row>
    <row r="143" spans="6:10">
      <c r="F143" s="152"/>
      <c r="G143" s="152"/>
      <c r="H143" s="152"/>
      <c r="I143" s="152"/>
      <c r="J143" s="152"/>
    </row>
    <row r="144" spans="6:10">
      <c r="F144" s="152"/>
      <c r="G144" s="152"/>
      <c r="H144" s="152"/>
      <c r="I144" s="152"/>
      <c r="J144" s="152"/>
    </row>
    <row r="145" spans="6:10">
      <c r="F145" s="152"/>
      <c r="G145" s="152"/>
      <c r="H145" s="152"/>
      <c r="I145" s="152"/>
      <c r="J145" s="152"/>
    </row>
  </sheetData>
  <customSheetViews>
    <customSheetView guid="{247A5D4D-80F1-4466-92F7-7A3BC78E450F}" showPageBreaks="1" fitToPage="1" printArea="1" topLeftCell="A88">
      <selection activeCell="C43" sqref="C43"/>
      <pageMargins left="0.78740157480314965" right="1.5748031496062993" top="0.70866141732283472" bottom="0.59055118110236227" header="0.51181102362204722" footer="0.51181102362204722"/>
      <pageSetup paperSize="9" scale="49" fitToWidth="0" orientation="portrait" blackAndWhite="1" horizontalDpi="300" verticalDpi="300"/>
      <headerFooter alignWithMargins="0"/>
    </customSheetView>
  </customSheetViews>
  <mergeCells count="62">
    <mergeCell ref="F58:H61"/>
    <mergeCell ref="I58:I59"/>
    <mergeCell ref="I60:I61"/>
    <mergeCell ref="F54:H57"/>
    <mergeCell ref="I54:I55"/>
    <mergeCell ref="I56:I57"/>
    <mergeCell ref="F51:H52"/>
    <mergeCell ref="F31:F41"/>
    <mergeCell ref="G31:I32"/>
    <mergeCell ref="H44:I45"/>
    <mergeCell ref="F44:G48"/>
    <mergeCell ref="H46:I47"/>
    <mergeCell ref="F49:H50"/>
    <mergeCell ref="H37:I38"/>
    <mergeCell ref="H39:I40"/>
    <mergeCell ref="H41:I41"/>
    <mergeCell ref="H33:I34"/>
    <mergeCell ref="H35:I36"/>
    <mergeCell ref="I15:I16"/>
    <mergeCell ref="I23:I24"/>
    <mergeCell ref="I17:I18"/>
    <mergeCell ref="I19:I20"/>
    <mergeCell ref="F42:I43"/>
    <mergeCell ref="H104:I105"/>
    <mergeCell ref="F2:J2"/>
    <mergeCell ref="G3:G4"/>
    <mergeCell ref="H3:I4"/>
    <mergeCell ref="H5:I6"/>
    <mergeCell ref="I7:I8"/>
    <mergeCell ref="F3:F30"/>
    <mergeCell ref="G5:G30"/>
    <mergeCell ref="H7:H30"/>
    <mergeCell ref="I11:I12"/>
    <mergeCell ref="I13:I14"/>
    <mergeCell ref="I29:I30"/>
    <mergeCell ref="I9:I10"/>
    <mergeCell ref="I27:I28"/>
    <mergeCell ref="I21:I22"/>
    <mergeCell ref="I25:I26"/>
    <mergeCell ref="H100:I101"/>
    <mergeCell ref="H102:I103"/>
    <mergeCell ref="F62:J62"/>
    <mergeCell ref="F64:G89"/>
    <mergeCell ref="H64:I65"/>
    <mergeCell ref="H66:I67"/>
    <mergeCell ref="F90:G105"/>
    <mergeCell ref="H68:I69"/>
    <mergeCell ref="H70:I71"/>
    <mergeCell ref="H72:I73"/>
    <mergeCell ref="H74:I75"/>
    <mergeCell ref="H78:I79"/>
    <mergeCell ref="H80:I81"/>
    <mergeCell ref="H88:I89"/>
    <mergeCell ref="H90:I91"/>
    <mergeCell ref="H92:I93"/>
    <mergeCell ref="H76:I77"/>
    <mergeCell ref="H86:I87"/>
    <mergeCell ref="H84:I85"/>
    <mergeCell ref="H82:I83"/>
    <mergeCell ref="H98:I99"/>
    <mergeCell ref="H96:I97"/>
    <mergeCell ref="H94:I95"/>
  </mergeCells>
  <phoneticPr fontId="3"/>
  <pageMargins left="0.78740157480314965" right="1.5748031496062993" top="0.70866141732283472" bottom="0.59055118110236227" header="0.51181102362204722" footer="0.51181102362204722"/>
  <pageSetup paperSize="9" scale="48" fitToWidth="0" orientation="portrait" blackAndWhite="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0000"/>
  </sheetPr>
  <dimension ref="A1:K44"/>
  <sheetViews>
    <sheetView view="pageBreakPreview" topLeftCell="D1" zoomScaleNormal="100" zoomScaleSheetLayoutView="100" workbookViewId="0">
      <pane ySplit="2" topLeftCell="A36" activePane="bottomLeft" state="frozen"/>
      <selection pane="bottomLeft"/>
    </sheetView>
  </sheetViews>
  <sheetFormatPr defaultColWidth="9" defaultRowHeight="14.4" outlineLevelRow="1"/>
  <cols>
    <col min="1" max="1" width="9.69921875" style="1" customWidth="1"/>
    <col min="2" max="2" width="4.296875" style="1" customWidth="1"/>
    <col min="3" max="4" width="3.296875" style="1" customWidth="1"/>
    <col min="5" max="5" width="7.69921875" style="24" customWidth="1"/>
    <col min="6" max="6" width="5.19921875" style="1" customWidth="1"/>
    <col min="7" max="7" width="6" style="1" customWidth="1"/>
    <col min="8" max="8" width="4.796875" style="1" customWidth="1"/>
    <col min="9" max="9" width="28.19921875" style="1" customWidth="1"/>
    <col min="10" max="11" width="13.19921875" style="1" customWidth="1"/>
    <col min="12" max="16384" width="9" style="1"/>
  </cols>
  <sheetData>
    <row r="1" spans="1:11" ht="20.25" customHeight="1">
      <c r="F1" s="1" t="s">
        <v>132</v>
      </c>
      <c r="J1" s="164"/>
      <c r="K1" s="164" t="s">
        <v>529</v>
      </c>
    </row>
    <row r="2" spans="1:11" ht="30" customHeight="1">
      <c r="A2" s="26"/>
      <c r="B2" s="67" t="s">
        <v>778</v>
      </c>
      <c r="C2" s="26" t="s">
        <v>779</v>
      </c>
      <c r="D2" s="26" t="s">
        <v>780</v>
      </c>
      <c r="E2" s="30" t="s">
        <v>781</v>
      </c>
      <c r="F2" s="618"/>
      <c r="G2" s="619"/>
      <c r="H2" s="619"/>
      <c r="I2" s="619"/>
      <c r="J2" s="11" t="s">
        <v>597</v>
      </c>
      <c r="K2" s="11" t="s">
        <v>605</v>
      </c>
    </row>
    <row r="3" spans="1:11" ht="20.100000000000001" customHeight="1">
      <c r="A3" s="27" t="str">
        <f>+B3&amp;C3&amp;D3</f>
        <v>1765201</v>
      </c>
      <c r="B3" s="28" t="s">
        <v>271</v>
      </c>
      <c r="C3" s="29">
        <v>52</v>
      </c>
      <c r="D3" s="28" t="s">
        <v>782</v>
      </c>
      <c r="E3" s="24">
        <v>1</v>
      </c>
      <c r="F3" s="799" t="s">
        <v>128</v>
      </c>
      <c r="G3" s="800"/>
      <c r="H3" s="800"/>
      <c r="I3" s="801"/>
      <c r="J3" s="42">
        <f>VLOOKUP($A3&amp;J$42,決統データ!$A$3:$DE$365,$E3+19,FALSE)</f>
        <v>71265</v>
      </c>
      <c r="K3" s="279">
        <f t="shared" ref="K3:K36" si="0">SUM(J3:J3)</f>
        <v>71265</v>
      </c>
    </row>
    <row r="4" spans="1:11" ht="20.100000000000001" customHeight="1">
      <c r="A4" s="27" t="str">
        <f t="shared" ref="A4:A36" si="1">+B4&amp;C4&amp;D4</f>
        <v>1765201</v>
      </c>
      <c r="B4" s="28" t="s">
        <v>271</v>
      </c>
      <c r="C4" s="29">
        <v>52</v>
      </c>
      <c r="D4" s="28" t="s">
        <v>782</v>
      </c>
      <c r="E4" s="199">
        <v>2</v>
      </c>
      <c r="F4" s="201"/>
      <c r="G4" s="796" t="s">
        <v>270</v>
      </c>
      <c r="H4" s="202" t="s">
        <v>124</v>
      </c>
      <c r="I4" s="203"/>
      <c r="J4" s="42">
        <f>VLOOKUP($A4&amp;J$42,決統データ!$A$3:$DE$365,$E4+19,FALSE)</f>
        <v>0</v>
      </c>
      <c r="K4" s="279">
        <f t="shared" si="0"/>
        <v>0</v>
      </c>
    </row>
    <row r="5" spans="1:11" ht="20.100000000000001" customHeight="1">
      <c r="A5" s="27" t="str">
        <f t="shared" si="1"/>
        <v>1765201</v>
      </c>
      <c r="B5" s="28" t="s">
        <v>271</v>
      </c>
      <c r="C5" s="29">
        <v>52</v>
      </c>
      <c r="D5" s="28" t="s">
        <v>782</v>
      </c>
      <c r="E5" s="199">
        <v>3</v>
      </c>
      <c r="F5" s="201"/>
      <c r="G5" s="797"/>
      <c r="H5" s="204" t="s">
        <v>123</v>
      </c>
      <c r="I5" s="204"/>
      <c r="J5" s="42">
        <f>VLOOKUP($A5&amp;J$42,決統データ!$A$3:$DE$365,$E5+19,FALSE)</f>
        <v>0</v>
      </c>
      <c r="K5" s="279">
        <f t="shared" si="0"/>
        <v>0</v>
      </c>
    </row>
    <row r="6" spans="1:11" ht="20.100000000000001" customHeight="1">
      <c r="A6" s="27" t="str">
        <f t="shared" si="1"/>
        <v>1765201</v>
      </c>
      <c r="B6" s="28" t="s">
        <v>271</v>
      </c>
      <c r="C6" s="29">
        <v>52</v>
      </c>
      <c r="D6" s="28" t="s">
        <v>782</v>
      </c>
      <c r="E6" s="199">
        <v>4</v>
      </c>
      <c r="F6" s="201"/>
      <c r="G6" s="797"/>
      <c r="H6" s="202" t="s">
        <v>122</v>
      </c>
      <c r="I6" s="203"/>
      <c r="J6" s="42">
        <f>VLOOKUP($A6&amp;J$42,決統データ!$A$3:$DE$365,$E6+19,FALSE)</f>
        <v>0</v>
      </c>
      <c r="K6" s="279">
        <f t="shared" si="0"/>
        <v>0</v>
      </c>
    </row>
    <row r="7" spans="1:11" ht="20.100000000000001" customHeight="1">
      <c r="A7" s="27" t="str">
        <f t="shared" si="1"/>
        <v>1765201</v>
      </c>
      <c r="B7" s="28" t="s">
        <v>271</v>
      </c>
      <c r="C7" s="29">
        <v>52</v>
      </c>
      <c r="D7" s="28" t="s">
        <v>782</v>
      </c>
      <c r="E7" s="199">
        <v>5</v>
      </c>
      <c r="F7" s="205"/>
      <c r="G7" s="797"/>
      <c r="H7" s="202" t="s">
        <v>121</v>
      </c>
      <c r="I7" s="203"/>
      <c r="J7" s="42">
        <f>VLOOKUP($A7&amp;J$42,決統データ!$A$3:$DE$365,$E7+19,FALSE)</f>
        <v>0</v>
      </c>
      <c r="K7" s="279">
        <f t="shared" si="0"/>
        <v>0</v>
      </c>
    </row>
    <row r="8" spans="1:11" ht="20.100000000000001" customHeight="1">
      <c r="A8" s="27" t="str">
        <f t="shared" si="1"/>
        <v>1765201</v>
      </c>
      <c r="B8" s="28" t="s">
        <v>271</v>
      </c>
      <c r="C8" s="29">
        <v>52</v>
      </c>
      <c r="D8" s="28" t="s">
        <v>782</v>
      </c>
      <c r="E8" s="199">
        <v>6</v>
      </c>
      <c r="F8" s="206"/>
      <c r="G8" s="797"/>
      <c r="H8" s="202" t="s">
        <v>120</v>
      </c>
      <c r="I8" s="203"/>
      <c r="J8" s="42">
        <f>VLOOKUP($A8&amp;J$42,決統データ!$A$3:$DE$365,$E8+19,FALSE)</f>
        <v>0</v>
      </c>
      <c r="K8" s="279">
        <f t="shared" si="0"/>
        <v>0</v>
      </c>
    </row>
    <row r="9" spans="1:11" ht="20.100000000000001" customHeight="1">
      <c r="A9" s="27" t="str">
        <f t="shared" si="1"/>
        <v>1765201</v>
      </c>
      <c r="B9" s="28" t="s">
        <v>271</v>
      </c>
      <c r="C9" s="29">
        <v>52</v>
      </c>
      <c r="D9" s="28" t="s">
        <v>782</v>
      </c>
      <c r="E9" s="199">
        <v>7</v>
      </c>
      <c r="F9" s="206"/>
      <c r="G9" s="797"/>
      <c r="H9" s="204" t="s">
        <v>127</v>
      </c>
      <c r="I9" s="204"/>
      <c r="J9" s="42">
        <f>VLOOKUP($A9&amp;J$42,決統データ!$A$3:$DE$365,$E9+19,FALSE)</f>
        <v>0</v>
      </c>
      <c r="K9" s="279">
        <f t="shared" si="0"/>
        <v>0</v>
      </c>
    </row>
    <row r="10" spans="1:11" ht="20.100000000000001" customHeight="1">
      <c r="A10" s="27" t="str">
        <f t="shared" si="1"/>
        <v>1765201</v>
      </c>
      <c r="B10" s="28" t="s">
        <v>271</v>
      </c>
      <c r="C10" s="29">
        <v>52</v>
      </c>
      <c r="D10" s="28" t="s">
        <v>782</v>
      </c>
      <c r="E10" s="199">
        <v>8</v>
      </c>
      <c r="F10" s="206"/>
      <c r="G10" s="797"/>
      <c r="H10" s="202" t="s">
        <v>119</v>
      </c>
      <c r="I10" s="203"/>
      <c r="J10" s="42">
        <f>VLOOKUP($A10&amp;J$42,決統データ!$A$3:$DE$365,$E10+19,FALSE)</f>
        <v>0</v>
      </c>
      <c r="K10" s="279">
        <f t="shared" si="0"/>
        <v>0</v>
      </c>
    </row>
    <row r="11" spans="1:11" ht="20.100000000000001" customHeight="1">
      <c r="A11" s="27" t="str">
        <f t="shared" si="1"/>
        <v>1765201</v>
      </c>
      <c r="B11" s="28" t="s">
        <v>271</v>
      </c>
      <c r="C11" s="29">
        <v>52</v>
      </c>
      <c r="D11" s="28" t="s">
        <v>782</v>
      </c>
      <c r="E11" s="199">
        <v>9</v>
      </c>
      <c r="F11" s="206"/>
      <c r="G11" s="797"/>
      <c r="H11" s="202" t="s">
        <v>118</v>
      </c>
      <c r="I11" s="203"/>
      <c r="J11" s="42">
        <f>VLOOKUP($A11&amp;J$42,決統データ!$A$3:$DE$365,$E11+19,FALSE)</f>
        <v>0</v>
      </c>
      <c r="K11" s="279">
        <f t="shared" si="0"/>
        <v>0</v>
      </c>
    </row>
    <row r="12" spans="1:11" ht="20.100000000000001" customHeight="1">
      <c r="A12" s="27" t="str">
        <f t="shared" si="1"/>
        <v>1765201</v>
      </c>
      <c r="B12" s="28" t="s">
        <v>271</v>
      </c>
      <c r="C12" s="29">
        <v>52</v>
      </c>
      <c r="D12" s="28" t="s">
        <v>782</v>
      </c>
      <c r="E12" s="199">
        <v>10</v>
      </c>
      <c r="F12" s="205"/>
      <c r="G12" s="797"/>
      <c r="H12" s="202" t="s">
        <v>117</v>
      </c>
      <c r="I12" s="203"/>
      <c r="J12" s="42">
        <f>VLOOKUP($A12&amp;J$42,決統データ!$A$3:$DE$365,$E12+19,FALSE)</f>
        <v>0</v>
      </c>
      <c r="K12" s="279">
        <f t="shared" si="0"/>
        <v>0</v>
      </c>
    </row>
    <row r="13" spans="1:11" ht="20.100000000000001" customHeight="1">
      <c r="A13" s="27" t="str">
        <f t="shared" si="1"/>
        <v>1765201</v>
      </c>
      <c r="B13" s="28" t="s">
        <v>271</v>
      </c>
      <c r="C13" s="29">
        <v>52</v>
      </c>
      <c r="D13" s="28" t="s">
        <v>782</v>
      </c>
      <c r="E13" s="199">
        <v>11</v>
      </c>
      <c r="F13" s="207"/>
      <c r="G13" s="797"/>
      <c r="H13" s="204" t="s">
        <v>116</v>
      </c>
      <c r="I13" s="204"/>
      <c r="J13" s="42">
        <f>VLOOKUP($A13&amp;J$42,決統データ!$A$3:$DE$365,$E13+19,FALSE)</f>
        <v>0</v>
      </c>
      <c r="K13" s="279">
        <f t="shared" si="0"/>
        <v>0</v>
      </c>
    </row>
    <row r="14" spans="1:11" ht="20.100000000000001" customHeight="1">
      <c r="A14" s="27" t="str">
        <f t="shared" si="1"/>
        <v>1765201</v>
      </c>
      <c r="B14" s="28" t="s">
        <v>271</v>
      </c>
      <c r="C14" s="29">
        <v>52</v>
      </c>
      <c r="D14" s="28" t="s">
        <v>782</v>
      </c>
      <c r="E14" s="199">
        <v>12</v>
      </c>
      <c r="F14" s="207"/>
      <c r="G14" s="797"/>
      <c r="H14" s="208" t="s">
        <v>80</v>
      </c>
      <c r="I14" s="208"/>
      <c r="J14" s="42">
        <f>VLOOKUP($A14&amp;J$42,決統データ!$A$3:$DE$365,$E14+19,FALSE)</f>
        <v>0</v>
      </c>
      <c r="K14" s="279">
        <f t="shared" si="0"/>
        <v>0</v>
      </c>
    </row>
    <row r="15" spans="1:11" ht="20.100000000000001" customHeight="1" outlineLevel="1">
      <c r="A15" s="27" t="str">
        <f t="shared" si="1"/>
        <v>1765201</v>
      </c>
      <c r="B15" s="28" t="s">
        <v>271</v>
      </c>
      <c r="C15" s="29">
        <v>52</v>
      </c>
      <c r="D15" s="28" t="s">
        <v>782</v>
      </c>
      <c r="E15" s="199">
        <v>13</v>
      </c>
      <c r="F15" s="207"/>
      <c r="G15" s="798"/>
      <c r="H15" s="208" t="s">
        <v>196</v>
      </c>
      <c r="I15" s="208"/>
      <c r="J15" s="42">
        <f>VLOOKUP($A15&amp;J$42,決統データ!$A$3:$DE$365,$E15+19,FALSE)</f>
        <v>0</v>
      </c>
      <c r="K15" s="279">
        <f t="shared" si="0"/>
        <v>0</v>
      </c>
    </row>
    <row r="16" spans="1:11" ht="20.100000000000001" customHeight="1">
      <c r="A16" s="27" t="str">
        <f t="shared" si="1"/>
        <v>1765201</v>
      </c>
      <c r="B16" s="28" t="s">
        <v>271</v>
      </c>
      <c r="C16" s="29">
        <v>52</v>
      </c>
      <c r="D16" s="28" t="s">
        <v>782</v>
      </c>
      <c r="E16" s="199">
        <v>15</v>
      </c>
      <c r="F16" s="799" t="s">
        <v>126</v>
      </c>
      <c r="G16" s="800"/>
      <c r="H16" s="800"/>
      <c r="I16" s="801"/>
      <c r="J16" s="42">
        <f>VLOOKUP($A16&amp;J$42,決統データ!$A$3:$DE$365,$E16+19,FALSE)</f>
        <v>6728</v>
      </c>
      <c r="K16" s="279">
        <f t="shared" si="0"/>
        <v>6728</v>
      </c>
    </row>
    <row r="17" spans="1:11" ht="20.100000000000001" customHeight="1">
      <c r="A17" s="27" t="str">
        <f t="shared" si="1"/>
        <v>1765201</v>
      </c>
      <c r="B17" s="28" t="s">
        <v>271</v>
      </c>
      <c r="C17" s="29">
        <v>52</v>
      </c>
      <c r="D17" s="28" t="s">
        <v>782</v>
      </c>
      <c r="E17" s="199">
        <v>16</v>
      </c>
      <c r="F17" s="280"/>
      <c r="G17" s="796" t="s">
        <v>270</v>
      </c>
      <c r="H17" s="202" t="s">
        <v>124</v>
      </c>
      <c r="I17" s="203"/>
      <c r="J17" s="42">
        <f>VLOOKUP($A17&amp;J$42,決統データ!$A$3:$DE$365,$E17+19,FALSE)</f>
        <v>0</v>
      </c>
      <c r="K17" s="279">
        <f t="shared" si="0"/>
        <v>0</v>
      </c>
    </row>
    <row r="18" spans="1:11" ht="20.100000000000001" customHeight="1">
      <c r="A18" s="27" t="str">
        <f t="shared" si="1"/>
        <v>1765201</v>
      </c>
      <c r="B18" s="28" t="s">
        <v>271</v>
      </c>
      <c r="C18" s="29">
        <v>52</v>
      </c>
      <c r="D18" s="28" t="s">
        <v>782</v>
      </c>
      <c r="E18" s="199">
        <v>17</v>
      </c>
      <c r="F18" s="280"/>
      <c r="G18" s="797"/>
      <c r="H18" s="204" t="s">
        <v>123</v>
      </c>
      <c r="I18" s="204"/>
      <c r="J18" s="42">
        <f>VLOOKUP($A18&amp;J$42,決統データ!$A$3:$DE$365,$E18+19,FALSE)</f>
        <v>0</v>
      </c>
      <c r="K18" s="279">
        <f t="shared" si="0"/>
        <v>0</v>
      </c>
    </row>
    <row r="19" spans="1:11" ht="20.100000000000001" customHeight="1">
      <c r="A19" s="27" t="str">
        <f t="shared" si="1"/>
        <v>1765201</v>
      </c>
      <c r="B19" s="28" t="s">
        <v>271</v>
      </c>
      <c r="C19" s="29">
        <v>52</v>
      </c>
      <c r="D19" s="28" t="s">
        <v>782</v>
      </c>
      <c r="E19" s="199">
        <v>18</v>
      </c>
      <c r="F19" s="280"/>
      <c r="G19" s="797"/>
      <c r="H19" s="202" t="s">
        <v>122</v>
      </c>
      <c r="I19" s="203"/>
      <c r="J19" s="42">
        <f>VLOOKUP($A19&amp;J$42,決統データ!$A$3:$DE$365,$E19+19,FALSE)</f>
        <v>0</v>
      </c>
      <c r="K19" s="279">
        <f t="shared" si="0"/>
        <v>0</v>
      </c>
    </row>
    <row r="20" spans="1:11" ht="20.100000000000001" customHeight="1">
      <c r="A20" s="27" t="str">
        <f t="shared" si="1"/>
        <v>1765201</v>
      </c>
      <c r="B20" s="28" t="s">
        <v>271</v>
      </c>
      <c r="C20" s="29">
        <v>52</v>
      </c>
      <c r="D20" s="28" t="s">
        <v>782</v>
      </c>
      <c r="E20" s="199">
        <v>19</v>
      </c>
      <c r="F20" s="281"/>
      <c r="G20" s="797"/>
      <c r="H20" s="202" t="s">
        <v>121</v>
      </c>
      <c r="I20" s="203"/>
      <c r="J20" s="42">
        <f>VLOOKUP($A20&amp;J$42,決統データ!$A$3:$DE$365,$E20+19,FALSE)</f>
        <v>0</v>
      </c>
      <c r="K20" s="279">
        <f t="shared" si="0"/>
        <v>0</v>
      </c>
    </row>
    <row r="21" spans="1:11" ht="20.100000000000001" customHeight="1">
      <c r="A21" s="27" t="str">
        <f t="shared" si="1"/>
        <v>1765201</v>
      </c>
      <c r="B21" s="28" t="s">
        <v>271</v>
      </c>
      <c r="C21" s="29">
        <v>52</v>
      </c>
      <c r="D21" s="28" t="s">
        <v>782</v>
      </c>
      <c r="E21" s="199">
        <v>20</v>
      </c>
      <c r="F21" s="207"/>
      <c r="G21" s="797"/>
      <c r="H21" s="202" t="s">
        <v>120</v>
      </c>
      <c r="I21" s="203"/>
      <c r="J21" s="42">
        <f>VLOOKUP($A21&amp;J$42,決統データ!$A$3:$DE$365,$E21+19,FALSE)</f>
        <v>0</v>
      </c>
      <c r="K21" s="279">
        <f t="shared" si="0"/>
        <v>0</v>
      </c>
    </row>
    <row r="22" spans="1:11" ht="20.100000000000001" customHeight="1">
      <c r="A22" s="27" t="str">
        <f t="shared" si="1"/>
        <v>1765201</v>
      </c>
      <c r="B22" s="28" t="s">
        <v>271</v>
      </c>
      <c r="C22" s="29">
        <v>52</v>
      </c>
      <c r="D22" s="28" t="s">
        <v>782</v>
      </c>
      <c r="E22" s="199">
        <v>21</v>
      </c>
      <c r="F22" s="207"/>
      <c r="G22" s="797"/>
      <c r="H22" s="202" t="s">
        <v>119</v>
      </c>
      <c r="I22" s="203"/>
      <c r="J22" s="42">
        <f>VLOOKUP($A22&amp;J$42,決統データ!$A$3:$DE$365,$E22+19,FALSE)</f>
        <v>0</v>
      </c>
      <c r="K22" s="279">
        <f t="shared" si="0"/>
        <v>0</v>
      </c>
    </row>
    <row r="23" spans="1:11" ht="20.100000000000001" customHeight="1">
      <c r="A23" s="27" t="str">
        <f t="shared" si="1"/>
        <v>1765201</v>
      </c>
      <c r="B23" s="28" t="s">
        <v>271</v>
      </c>
      <c r="C23" s="29">
        <v>52</v>
      </c>
      <c r="D23" s="28" t="s">
        <v>782</v>
      </c>
      <c r="E23" s="199">
        <v>22</v>
      </c>
      <c r="F23" s="207"/>
      <c r="G23" s="797"/>
      <c r="H23" s="202" t="s">
        <v>118</v>
      </c>
      <c r="I23" s="203"/>
      <c r="J23" s="42">
        <f>VLOOKUP($A23&amp;J$42,決統データ!$A$3:$DE$365,$E23+19,FALSE)</f>
        <v>0</v>
      </c>
      <c r="K23" s="279">
        <f t="shared" si="0"/>
        <v>0</v>
      </c>
    </row>
    <row r="24" spans="1:11" ht="20.100000000000001" customHeight="1">
      <c r="A24" s="27" t="str">
        <f t="shared" si="1"/>
        <v>1765201</v>
      </c>
      <c r="B24" s="28" t="s">
        <v>271</v>
      </c>
      <c r="C24" s="29">
        <v>52</v>
      </c>
      <c r="D24" s="28" t="s">
        <v>782</v>
      </c>
      <c r="E24" s="199">
        <v>23</v>
      </c>
      <c r="F24" s="281"/>
      <c r="G24" s="797"/>
      <c r="H24" s="202" t="s">
        <v>117</v>
      </c>
      <c r="I24" s="203"/>
      <c r="J24" s="42">
        <f>VLOOKUP($A24&amp;J$42,決統データ!$A$3:$DE$365,$E24+19,FALSE)</f>
        <v>0</v>
      </c>
      <c r="K24" s="279">
        <f t="shared" si="0"/>
        <v>0</v>
      </c>
    </row>
    <row r="25" spans="1:11" ht="20.100000000000001" customHeight="1">
      <c r="A25" s="27" t="str">
        <f t="shared" si="1"/>
        <v>1765201</v>
      </c>
      <c r="B25" s="28" t="s">
        <v>271</v>
      </c>
      <c r="C25" s="29">
        <v>52</v>
      </c>
      <c r="D25" s="28" t="s">
        <v>782</v>
      </c>
      <c r="E25" s="199">
        <v>24</v>
      </c>
      <c r="F25" s="207"/>
      <c r="G25" s="797"/>
      <c r="H25" s="204" t="s">
        <v>116</v>
      </c>
      <c r="I25" s="204"/>
      <c r="J25" s="42">
        <f>VLOOKUP($A25&amp;J$42,決統データ!$A$3:$DE$365,$E25+19,FALSE)</f>
        <v>0</v>
      </c>
      <c r="K25" s="279">
        <f t="shared" si="0"/>
        <v>0</v>
      </c>
    </row>
    <row r="26" spans="1:11" ht="20.100000000000001" customHeight="1">
      <c r="A26" s="27" t="str">
        <f t="shared" si="1"/>
        <v>1765201</v>
      </c>
      <c r="B26" s="28" t="s">
        <v>271</v>
      </c>
      <c r="C26" s="29">
        <v>52</v>
      </c>
      <c r="D26" s="28" t="s">
        <v>782</v>
      </c>
      <c r="E26" s="199">
        <v>25</v>
      </c>
      <c r="F26" s="207"/>
      <c r="G26" s="798"/>
      <c r="H26" s="208" t="s">
        <v>80</v>
      </c>
      <c r="I26" s="208"/>
      <c r="J26" s="42">
        <f>VLOOKUP($A26&amp;J$42,決統データ!$A$3:$DE$365,$E26+19,FALSE)</f>
        <v>0</v>
      </c>
      <c r="K26" s="279">
        <f t="shared" si="0"/>
        <v>0</v>
      </c>
    </row>
    <row r="27" spans="1:11" ht="19.5" customHeight="1">
      <c r="A27" s="27" t="str">
        <f t="shared" si="1"/>
        <v>1765201</v>
      </c>
      <c r="B27" s="28" t="s">
        <v>271</v>
      </c>
      <c r="C27" s="29">
        <v>52</v>
      </c>
      <c r="D27" s="28" t="s">
        <v>782</v>
      </c>
      <c r="E27" s="199">
        <v>33</v>
      </c>
      <c r="F27" s="884" t="s">
        <v>115</v>
      </c>
      <c r="G27" s="884" t="s">
        <v>114</v>
      </c>
      <c r="H27" s="794" t="s">
        <v>113</v>
      </c>
      <c r="I27" s="887"/>
      <c r="J27" s="42">
        <f>VLOOKUP($A27&amp;J$42,決統データ!$A$3:$DE$365,$E27+19,FALSE)</f>
        <v>69936</v>
      </c>
      <c r="K27" s="279">
        <f t="shared" si="0"/>
        <v>69936</v>
      </c>
    </row>
    <row r="28" spans="1:11" ht="19.5" customHeight="1">
      <c r="A28" s="27" t="str">
        <f t="shared" si="1"/>
        <v>1765201</v>
      </c>
      <c r="B28" s="28" t="s">
        <v>271</v>
      </c>
      <c r="C28" s="29">
        <v>52</v>
      </c>
      <c r="D28" s="28" t="s">
        <v>782</v>
      </c>
      <c r="E28" s="199">
        <v>34</v>
      </c>
      <c r="F28" s="885"/>
      <c r="G28" s="885"/>
      <c r="H28" s="884" t="s">
        <v>270</v>
      </c>
      <c r="I28" s="203" t="s">
        <v>112</v>
      </c>
      <c r="J28" s="42">
        <f>VLOOKUP($A28&amp;J$42,決統データ!$A$3:$DE$365,$E28+19,FALSE)</f>
        <v>0</v>
      </c>
      <c r="K28" s="279">
        <f t="shared" si="0"/>
        <v>0</v>
      </c>
    </row>
    <row r="29" spans="1:11" ht="19.5" customHeight="1">
      <c r="A29" s="27" t="str">
        <f t="shared" si="1"/>
        <v>1765201</v>
      </c>
      <c r="B29" s="28" t="s">
        <v>271</v>
      </c>
      <c r="C29" s="29">
        <v>52</v>
      </c>
      <c r="D29" s="28" t="s">
        <v>782</v>
      </c>
      <c r="E29" s="199">
        <v>35</v>
      </c>
      <c r="F29" s="885"/>
      <c r="G29" s="885"/>
      <c r="H29" s="885"/>
      <c r="I29" s="203" t="s">
        <v>105</v>
      </c>
      <c r="J29" s="42">
        <f>VLOOKUP($A29&amp;J$42,決統データ!$A$3:$DE$365,$E29+19,FALSE)</f>
        <v>0</v>
      </c>
      <c r="K29" s="279">
        <f t="shared" si="0"/>
        <v>0</v>
      </c>
    </row>
    <row r="30" spans="1:11" ht="19.5" customHeight="1">
      <c r="A30" s="27" t="str">
        <f t="shared" si="1"/>
        <v>1765201</v>
      </c>
      <c r="B30" s="28" t="s">
        <v>271</v>
      </c>
      <c r="C30" s="29">
        <v>52</v>
      </c>
      <c r="D30" s="28" t="s">
        <v>782</v>
      </c>
      <c r="E30" s="199">
        <v>37</v>
      </c>
      <c r="F30" s="885"/>
      <c r="G30" s="885"/>
      <c r="H30" s="885"/>
      <c r="I30" s="203" t="s">
        <v>111</v>
      </c>
      <c r="J30" s="42">
        <f>VLOOKUP($A30&amp;J$42,決統データ!$A$3:$DE$365,$E30+19,FALSE)</f>
        <v>0</v>
      </c>
      <c r="K30" s="279">
        <f t="shared" si="0"/>
        <v>0</v>
      </c>
    </row>
    <row r="31" spans="1:11" ht="19.5" customHeight="1">
      <c r="A31" s="27" t="str">
        <f t="shared" si="1"/>
        <v>1765201</v>
      </c>
      <c r="B31" s="28" t="s">
        <v>271</v>
      </c>
      <c r="C31" s="29">
        <v>52</v>
      </c>
      <c r="D31" s="28" t="s">
        <v>782</v>
      </c>
      <c r="E31" s="199">
        <v>38</v>
      </c>
      <c r="F31" s="885"/>
      <c r="G31" s="885"/>
      <c r="H31" s="885"/>
      <c r="I31" s="203" t="s">
        <v>110</v>
      </c>
      <c r="J31" s="42">
        <f>VLOOKUP($A31&amp;J$42,決統データ!$A$3:$DE$365,$E31+19,FALSE)</f>
        <v>0</v>
      </c>
      <c r="K31" s="279">
        <f t="shared" si="0"/>
        <v>0</v>
      </c>
    </row>
    <row r="32" spans="1:11" ht="19.5" customHeight="1">
      <c r="A32" s="27" t="str">
        <f t="shared" si="1"/>
        <v>1765201</v>
      </c>
      <c r="B32" s="28" t="s">
        <v>271</v>
      </c>
      <c r="C32" s="29">
        <v>52</v>
      </c>
      <c r="D32" s="28" t="s">
        <v>782</v>
      </c>
      <c r="E32" s="199">
        <v>39</v>
      </c>
      <c r="F32" s="885"/>
      <c r="G32" s="885"/>
      <c r="H32" s="886"/>
      <c r="I32" s="64" t="s">
        <v>109</v>
      </c>
      <c r="J32" s="42">
        <f>VLOOKUP($A32&amp;J$42,決統データ!$A$3:$DE$365,$E32+19,FALSE)</f>
        <v>0</v>
      </c>
      <c r="K32" s="279">
        <f t="shared" si="0"/>
        <v>0</v>
      </c>
    </row>
    <row r="33" spans="1:11" ht="19.5" customHeight="1">
      <c r="A33" s="27" t="str">
        <f t="shared" si="1"/>
        <v>1765201</v>
      </c>
      <c r="B33" s="28" t="s">
        <v>271</v>
      </c>
      <c r="C33" s="29">
        <v>52</v>
      </c>
      <c r="D33" s="28" t="s">
        <v>782</v>
      </c>
      <c r="E33" s="199">
        <v>41</v>
      </c>
      <c r="F33" s="885"/>
      <c r="G33" s="885"/>
      <c r="H33" s="795" t="s">
        <v>108</v>
      </c>
      <c r="I33" s="888"/>
      <c r="J33" s="42">
        <f>VLOOKUP($A33&amp;J$42,決統データ!$A$3:$DE$365,$E33+19,FALSE)</f>
        <v>6627</v>
      </c>
      <c r="K33" s="279">
        <f t="shared" si="0"/>
        <v>6627</v>
      </c>
    </row>
    <row r="34" spans="1:11" ht="19.5" customHeight="1">
      <c r="A34" s="27" t="str">
        <f t="shared" si="1"/>
        <v>1765201</v>
      </c>
      <c r="B34" s="28" t="s">
        <v>271</v>
      </c>
      <c r="C34" s="29">
        <v>52</v>
      </c>
      <c r="D34" s="28" t="s">
        <v>782</v>
      </c>
      <c r="E34" s="199">
        <v>42</v>
      </c>
      <c r="F34" s="885"/>
      <c r="G34" s="885"/>
      <c r="H34" s="604" t="s">
        <v>270</v>
      </c>
      <c r="I34" s="64" t="s">
        <v>106</v>
      </c>
      <c r="J34" s="42">
        <f>VLOOKUP($A34&amp;J$42,決統データ!$A$3:$DE$365,$E34+19,FALSE)</f>
        <v>0</v>
      </c>
      <c r="K34" s="279">
        <f t="shared" si="0"/>
        <v>0</v>
      </c>
    </row>
    <row r="35" spans="1:11" ht="19.5" customHeight="1">
      <c r="A35" s="27" t="str">
        <f t="shared" si="1"/>
        <v>1765201</v>
      </c>
      <c r="B35" s="28" t="s">
        <v>271</v>
      </c>
      <c r="C35" s="29">
        <v>52</v>
      </c>
      <c r="D35" s="28" t="s">
        <v>782</v>
      </c>
      <c r="E35" s="199">
        <v>43</v>
      </c>
      <c r="F35" s="885"/>
      <c r="G35" s="885"/>
      <c r="H35" s="605"/>
      <c r="I35" s="64" t="s">
        <v>105</v>
      </c>
      <c r="J35" s="42">
        <f>VLOOKUP($A35&amp;J$42,決統データ!$A$3:$DE$365,$E35+19,FALSE)</f>
        <v>0</v>
      </c>
      <c r="K35" s="279">
        <f t="shared" si="0"/>
        <v>0</v>
      </c>
    </row>
    <row r="36" spans="1:11" ht="19.5" customHeight="1">
      <c r="A36" s="27" t="str">
        <f t="shared" si="1"/>
        <v>1765201</v>
      </c>
      <c r="B36" s="28" t="s">
        <v>271</v>
      </c>
      <c r="C36" s="29">
        <v>52</v>
      </c>
      <c r="D36" s="28" t="s">
        <v>782</v>
      </c>
      <c r="E36" s="199">
        <v>45</v>
      </c>
      <c r="F36" s="886"/>
      <c r="G36" s="886"/>
      <c r="H36" s="606"/>
      <c r="I36" s="64" t="s">
        <v>104</v>
      </c>
      <c r="J36" s="42">
        <f>VLOOKUP($A36&amp;J$42,決統データ!$A$3:$DE$365,$E36+19,FALSE)</f>
        <v>0</v>
      </c>
      <c r="K36" s="279">
        <f t="shared" si="0"/>
        <v>0</v>
      </c>
    </row>
    <row r="42" spans="1:11">
      <c r="J42" s="263" t="str">
        <f>+J43&amp;"000"</f>
        <v>264636000</v>
      </c>
    </row>
    <row r="43" spans="1:11">
      <c r="J43" s="263" t="s">
        <v>593</v>
      </c>
    </row>
    <row r="44" spans="1:11">
      <c r="J44" s="263" t="s">
        <v>478</v>
      </c>
    </row>
  </sheetData>
  <customSheetViews>
    <customSheetView guid="{247A5D4D-80F1-4466-92F7-7A3BC78E450F}" showPageBreaks="1" printArea="1" topLeftCell="A19">
      <selection activeCell="C43" sqref="C43"/>
      <pageMargins left="0.98425196850393704" right="1.5748031496062993" top="0.78740157480314965" bottom="0.78740157480314965" header="0.51181102362204722" footer="0.51181102362204722"/>
      <pageSetup paperSize="9" scale="60" orientation="portrait" blackAndWhite="1" horizontalDpi="300" verticalDpi="300"/>
      <headerFooter alignWithMargins="0"/>
    </customSheetView>
  </customSheetViews>
  <mergeCells count="11">
    <mergeCell ref="F27:F36"/>
    <mergeCell ref="G27:G36"/>
    <mergeCell ref="H27:I27"/>
    <mergeCell ref="H28:H32"/>
    <mergeCell ref="H33:I33"/>
    <mergeCell ref="H34:H36"/>
    <mergeCell ref="F2:I2"/>
    <mergeCell ref="F3:I3"/>
    <mergeCell ref="F16:I16"/>
    <mergeCell ref="G4:G15"/>
    <mergeCell ref="G17:G26"/>
  </mergeCells>
  <phoneticPr fontId="3"/>
  <pageMargins left="0.98425196850393704" right="1.5748031496062993" top="0.78740157480314965" bottom="0.78740157480314965" header="0.51181102362204722" footer="0.51181102362204722"/>
  <pageSetup paperSize="9" scale="60" orientation="portrait" blackAndWhite="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C000"/>
    <pageSetUpPr fitToPage="1"/>
  </sheetPr>
  <dimension ref="A1:I91"/>
  <sheetViews>
    <sheetView view="pageBreakPreview" zoomScaleNormal="100" zoomScaleSheetLayoutView="100" workbookViewId="0">
      <pane ySplit="3" topLeftCell="A64" activePane="bottomLeft" state="frozen"/>
      <selection pane="bottomLeft"/>
    </sheetView>
  </sheetViews>
  <sheetFormatPr defaultColWidth="9" defaultRowHeight="14.4"/>
  <cols>
    <col min="1" max="1" width="9.69921875" style="1" customWidth="1"/>
    <col min="2" max="2" width="4.296875" style="1" customWidth="1"/>
    <col min="3" max="4" width="3.296875" style="1" customWidth="1"/>
    <col min="5" max="5" width="6.296875" style="24" customWidth="1"/>
    <col min="6" max="6" width="5.09765625" style="1" customWidth="1"/>
    <col min="7" max="7" width="9.19921875" style="1" customWidth="1"/>
    <col min="8" max="8" width="29.296875" style="1" customWidth="1"/>
    <col min="9" max="9" width="14.296875" style="1" customWidth="1"/>
    <col min="10" max="16384" width="9" style="1"/>
  </cols>
  <sheetData>
    <row r="1" spans="1:9" ht="21.75" customHeight="1">
      <c r="F1" s="8" t="s">
        <v>279</v>
      </c>
    </row>
    <row r="2" spans="1:9">
      <c r="F2" s="1" t="s">
        <v>1291</v>
      </c>
    </row>
    <row r="3" spans="1:9" ht="28.2" customHeight="1">
      <c r="A3" s="26"/>
      <c r="B3" s="67" t="s">
        <v>778</v>
      </c>
      <c r="C3" s="26" t="s">
        <v>779</v>
      </c>
      <c r="D3" s="26" t="s">
        <v>780</v>
      </c>
      <c r="E3" s="30" t="s">
        <v>781</v>
      </c>
      <c r="F3" s="618"/>
      <c r="G3" s="619"/>
      <c r="H3" s="620"/>
      <c r="I3" s="11" t="s">
        <v>278</v>
      </c>
    </row>
    <row r="4" spans="1:9" s="3" customFormat="1">
      <c r="A4" s="27" t="str">
        <f>+B4&amp;C4&amp;D4</f>
        <v>1771001</v>
      </c>
      <c r="B4" s="28" t="s">
        <v>296</v>
      </c>
      <c r="C4" s="29">
        <v>10</v>
      </c>
      <c r="D4" s="28" t="s">
        <v>782</v>
      </c>
      <c r="E4" s="24">
        <v>1</v>
      </c>
      <c r="F4" s="236" t="s">
        <v>1286</v>
      </c>
      <c r="G4" s="236"/>
      <c r="H4" s="237"/>
      <c r="I4" s="35">
        <f>VLOOKUP($A4&amp;I$89,決統データ!$A$3:$DE$365,$E4+19,FALSE)</f>
        <v>4091017</v>
      </c>
    </row>
    <row r="5" spans="1:9" s="3" customFormat="1">
      <c r="A5" s="27" t="str">
        <f t="shared" ref="A5:A18" si="0">+B5&amp;C5&amp;D5</f>
        <v>1771001</v>
      </c>
      <c r="B5" s="28" t="s">
        <v>296</v>
      </c>
      <c r="C5" s="29">
        <v>10</v>
      </c>
      <c r="D5" s="28" t="s">
        <v>782</v>
      </c>
      <c r="E5" s="193" t="s">
        <v>294</v>
      </c>
      <c r="F5" s="237" t="s">
        <v>1285</v>
      </c>
      <c r="G5" s="286"/>
      <c r="H5" s="286"/>
      <c r="I5" s="35">
        <f>VLOOKUP($A5&amp;I$89,決統データ!$A$3:$DE$365,$E5+19,FALSE)</f>
        <v>4100401</v>
      </c>
    </row>
    <row r="6" spans="1:9" s="3" customFormat="1">
      <c r="A6" s="27" t="str">
        <f t="shared" si="0"/>
        <v>1771001</v>
      </c>
      <c r="B6" s="28" t="s">
        <v>296</v>
      </c>
      <c r="C6" s="29">
        <v>10</v>
      </c>
      <c r="D6" s="28" t="s">
        <v>782</v>
      </c>
      <c r="E6" s="193" t="s">
        <v>295</v>
      </c>
      <c r="F6" s="236" t="s">
        <v>1284</v>
      </c>
      <c r="G6" s="173"/>
      <c r="H6" s="174"/>
      <c r="I6" s="35">
        <f>VLOOKUP($A6&amp;I$89,決統データ!$A$3:$DE$365,$E6+19,FALSE)</f>
        <v>3610401</v>
      </c>
    </row>
    <row r="7" spans="1:9">
      <c r="A7" s="27" t="str">
        <f t="shared" si="0"/>
        <v>1771001</v>
      </c>
      <c r="B7" s="28" t="s">
        <v>296</v>
      </c>
      <c r="C7" s="29">
        <v>10</v>
      </c>
      <c r="D7" s="28" t="s">
        <v>782</v>
      </c>
      <c r="E7" s="24">
        <v>4</v>
      </c>
      <c r="F7" s="175" t="s">
        <v>1283</v>
      </c>
      <c r="G7" s="238"/>
      <c r="H7" s="238"/>
      <c r="I7" s="35">
        <f>VLOOKUP($A7&amp;I$89,決統データ!$A$3:$DE$365,$E7+19,FALSE)</f>
        <v>5</v>
      </c>
    </row>
    <row r="8" spans="1:9" ht="14.25" customHeight="1">
      <c r="A8" s="27" t="str">
        <f t="shared" si="0"/>
        <v>1771001</v>
      </c>
      <c r="B8" s="28" t="s">
        <v>296</v>
      </c>
      <c r="C8" s="29">
        <v>10</v>
      </c>
      <c r="D8" s="28" t="s">
        <v>782</v>
      </c>
      <c r="E8" s="24">
        <v>7</v>
      </c>
      <c r="F8" s="621" t="s">
        <v>1282</v>
      </c>
      <c r="G8" s="175" t="s">
        <v>1281</v>
      </c>
      <c r="H8" s="176"/>
      <c r="I8" s="42">
        <f>VLOOKUP($A8&amp;I$89,決統データ!$A$3:$DE$365,$E8+19,FALSE)</f>
        <v>12876</v>
      </c>
    </row>
    <row r="9" spans="1:9">
      <c r="A9" s="27" t="str">
        <f t="shared" si="0"/>
        <v>1771001</v>
      </c>
      <c r="B9" s="28" t="s">
        <v>296</v>
      </c>
      <c r="C9" s="29">
        <v>10</v>
      </c>
      <c r="D9" s="28" t="s">
        <v>782</v>
      </c>
      <c r="E9" s="24">
        <v>8</v>
      </c>
      <c r="F9" s="622"/>
      <c r="G9" s="175" t="s">
        <v>1280</v>
      </c>
      <c r="H9" s="176"/>
      <c r="I9" s="42">
        <f>VLOOKUP($A9&amp;I$89,決統データ!$A$3:$DE$365,$E9+19,FALSE)</f>
        <v>0</v>
      </c>
    </row>
    <row r="10" spans="1:9" ht="14.25" customHeight="1">
      <c r="A10" s="27" t="str">
        <f t="shared" si="0"/>
        <v>1771001</v>
      </c>
      <c r="B10" s="28" t="s">
        <v>296</v>
      </c>
      <c r="C10" s="29">
        <v>10</v>
      </c>
      <c r="D10" s="28" t="s">
        <v>782</v>
      </c>
      <c r="E10" s="24">
        <v>9</v>
      </c>
      <c r="F10" s="622"/>
      <c r="G10" s="175" t="s">
        <v>1279</v>
      </c>
      <c r="H10" s="176"/>
      <c r="I10" s="42">
        <f>VLOOKUP($A10&amp;I$89,決統データ!$A$3:$DE$365,$E10+19,FALSE)</f>
        <v>170</v>
      </c>
    </row>
    <row r="11" spans="1:9">
      <c r="A11" s="27" t="str">
        <f t="shared" si="0"/>
        <v>1771001</v>
      </c>
      <c r="B11" s="28" t="s">
        <v>296</v>
      </c>
      <c r="C11" s="29">
        <v>10</v>
      </c>
      <c r="D11" s="28" t="s">
        <v>782</v>
      </c>
      <c r="E11" s="24">
        <v>10</v>
      </c>
      <c r="F11" s="622"/>
      <c r="G11" s="175" t="s">
        <v>1278</v>
      </c>
      <c r="H11" s="176"/>
      <c r="I11" s="42">
        <f>VLOOKUP($A11&amp;I$89,決統データ!$A$3:$DE$365,$E11+19,FALSE)</f>
        <v>30</v>
      </c>
    </row>
    <row r="12" spans="1:9">
      <c r="A12" s="27" t="str">
        <f t="shared" si="0"/>
        <v>1771001</v>
      </c>
      <c r="B12" s="28" t="s">
        <v>296</v>
      </c>
      <c r="C12" s="29">
        <v>10</v>
      </c>
      <c r="D12" s="28" t="s">
        <v>782</v>
      </c>
      <c r="E12" s="24">
        <v>11</v>
      </c>
      <c r="F12" s="622"/>
      <c r="G12" s="175" t="s">
        <v>1277</v>
      </c>
      <c r="H12" s="176"/>
      <c r="I12" s="42">
        <f>VLOOKUP($A12&amp;I$89,決統データ!$A$3:$DE$365,$E12+19,FALSE)</f>
        <v>30</v>
      </c>
    </row>
    <row r="13" spans="1:9">
      <c r="A13" s="27" t="str">
        <f t="shared" si="0"/>
        <v>1771001</v>
      </c>
      <c r="B13" s="28" t="s">
        <v>296</v>
      </c>
      <c r="C13" s="29">
        <v>10</v>
      </c>
      <c r="D13" s="28" t="s">
        <v>782</v>
      </c>
      <c r="E13" s="24">
        <v>12</v>
      </c>
      <c r="F13" s="622"/>
      <c r="G13" s="177" t="s">
        <v>1276</v>
      </c>
      <c r="H13" s="176"/>
      <c r="I13" s="42">
        <f>VLOOKUP($A13&amp;I$89,決統データ!$A$3:$DE$365,$E13+19,FALSE)</f>
        <v>29</v>
      </c>
    </row>
    <row r="14" spans="1:9" ht="14.25" customHeight="1">
      <c r="A14" s="27" t="str">
        <f t="shared" si="0"/>
        <v>1771001</v>
      </c>
      <c r="B14" s="28" t="s">
        <v>296</v>
      </c>
      <c r="C14" s="29">
        <v>10</v>
      </c>
      <c r="D14" s="28" t="s">
        <v>782</v>
      </c>
      <c r="E14" s="24">
        <v>13</v>
      </c>
      <c r="F14" s="622"/>
      <c r="G14" s="175" t="s">
        <v>1275</v>
      </c>
      <c r="H14" s="176"/>
      <c r="I14" s="42">
        <f>VLOOKUP($A14&amp;I$89,決統データ!$A$3:$DE$365,$E14+19,FALSE)</f>
        <v>30307</v>
      </c>
    </row>
    <row r="15" spans="1:9">
      <c r="A15" s="27" t="str">
        <f t="shared" si="0"/>
        <v>1771001</v>
      </c>
      <c r="B15" s="28" t="s">
        <v>296</v>
      </c>
      <c r="C15" s="29">
        <v>10</v>
      </c>
      <c r="D15" s="28" t="s">
        <v>782</v>
      </c>
      <c r="E15" s="24">
        <v>14</v>
      </c>
      <c r="F15" s="622"/>
      <c r="G15" s="175" t="s">
        <v>1274</v>
      </c>
      <c r="H15" s="176"/>
      <c r="I15" s="42">
        <f>VLOOKUP($A15&amp;I$89,決統データ!$A$3:$DE$365,$E15+19,FALSE)</f>
        <v>0</v>
      </c>
    </row>
    <row r="16" spans="1:9">
      <c r="A16" s="27" t="str">
        <f t="shared" si="0"/>
        <v>1771001</v>
      </c>
      <c r="B16" s="28" t="s">
        <v>296</v>
      </c>
      <c r="C16" s="29">
        <v>10</v>
      </c>
      <c r="D16" s="28" t="s">
        <v>782</v>
      </c>
      <c r="E16" s="24">
        <v>15</v>
      </c>
      <c r="F16" s="622"/>
      <c r="G16" s="175" t="s">
        <v>1273</v>
      </c>
      <c r="H16" s="176"/>
      <c r="I16" s="42">
        <f>VLOOKUP($A16&amp;I$89,決統データ!$A$3:$DE$365,$E16+19,FALSE)</f>
        <v>18</v>
      </c>
    </row>
    <row r="17" spans="1:9">
      <c r="A17" s="27" t="str">
        <f t="shared" si="0"/>
        <v>1771001</v>
      </c>
      <c r="B17" s="28" t="s">
        <v>296</v>
      </c>
      <c r="C17" s="29">
        <v>10</v>
      </c>
      <c r="D17" s="28" t="s">
        <v>782</v>
      </c>
      <c r="E17" s="24">
        <v>16</v>
      </c>
      <c r="F17" s="622"/>
      <c r="G17" s="175" t="s">
        <v>1272</v>
      </c>
      <c r="H17" s="176"/>
      <c r="I17" s="42">
        <f>VLOOKUP($A17&amp;I$89,決統データ!$A$3:$DE$365,$E17+19,FALSE)</f>
        <v>18</v>
      </c>
    </row>
    <row r="18" spans="1:9">
      <c r="A18" s="27" t="str">
        <f t="shared" si="0"/>
        <v>1771001</v>
      </c>
      <c r="B18" s="28" t="s">
        <v>296</v>
      </c>
      <c r="C18" s="29">
        <v>10</v>
      </c>
      <c r="D18" s="28" t="s">
        <v>782</v>
      </c>
      <c r="E18" s="24">
        <v>17</v>
      </c>
      <c r="F18" s="623"/>
      <c r="G18" s="175" t="s">
        <v>1271</v>
      </c>
      <c r="H18" s="176"/>
      <c r="I18" s="42">
        <f>VLOOKUP($A18&amp;I$89,決統データ!$A$3:$DE$365,$E18+19,FALSE)</f>
        <v>18</v>
      </c>
    </row>
    <row r="19" spans="1:9">
      <c r="F19" s="892" t="s">
        <v>500</v>
      </c>
      <c r="G19" s="893"/>
      <c r="H19" s="178" t="s">
        <v>277</v>
      </c>
      <c r="I19" s="166">
        <f>I12/I8*100</f>
        <v>0.23299161230195711</v>
      </c>
    </row>
    <row r="20" spans="1:9">
      <c r="F20" s="894"/>
      <c r="G20" s="895"/>
      <c r="H20" s="178" t="s">
        <v>276</v>
      </c>
      <c r="I20" s="166">
        <f>+I12/I10*100</f>
        <v>17.647058823529413</v>
      </c>
    </row>
    <row r="21" spans="1:9">
      <c r="F21" s="894"/>
      <c r="G21" s="895"/>
      <c r="H21" s="178" t="s">
        <v>275</v>
      </c>
      <c r="I21" s="166">
        <f>+I13/I12*100</f>
        <v>96.666666666666671</v>
      </c>
    </row>
    <row r="22" spans="1:9">
      <c r="F22" s="894"/>
      <c r="G22" s="895"/>
      <c r="H22" s="178" t="s">
        <v>274</v>
      </c>
      <c r="I22" s="166">
        <f>+I18/I14*100</f>
        <v>5.9392219619229886E-2</v>
      </c>
    </row>
    <row r="23" spans="1:9">
      <c r="F23" s="896"/>
      <c r="G23" s="897"/>
      <c r="H23" s="178" t="s">
        <v>273</v>
      </c>
      <c r="I23" s="166">
        <f>+I18/I16*100</f>
        <v>100</v>
      </c>
    </row>
    <row r="24" spans="1:9" ht="14.25" customHeight="1">
      <c r="A24" s="27" t="str">
        <f t="shared" ref="A24:A71" si="1">+B24&amp;C24&amp;D24</f>
        <v>1771001</v>
      </c>
      <c r="B24" s="28" t="s">
        <v>296</v>
      </c>
      <c r="C24" s="29">
        <v>10</v>
      </c>
      <c r="D24" s="28" t="s">
        <v>782</v>
      </c>
      <c r="E24" s="24">
        <v>19</v>
      </c>
      <c r="F24" s="621" t="s">
        <v>1265</v>
      </c>
      <c r="G24" s="175" t="s">
        <v>272</v>
      </c>
      <c r="H24" s="176"/>
      <c r="I24" s="42">
        <f>VLOOKUP($A24&amp;I$89,決統データ!$A$3:$DE$365,$E24+19,FALSE)</f>
        <v>323341</v>
      </c>
    </row>
    <row r="25" spans="1:9" ht="25.2">
      <c r="A25" s="27" t="str">
        <f t="shared" si="1"/>
        <v>1771001</v>
      </c>
      <c r="B25" s="28" t="s">
        <v>296</v>
      </c>
      <c r="C25" s="29">
        <v>10</v>
      </c>
      <c r="D25" s="28" t="s">
        <v>782</v>
      </c>
      <c r="E25" s="24">
        <v>20</v>
      </c>
      <c r="F25" s="622"/>
      <c r="G25" s="594" t="s">
        <v>1263</v>
      </c>
      <c r="H25" s="179" t="s">
        <v>1262</v>
      </c>
      <c r="I25" s="42">
        <f>VLOOKUP($A25&amp;I$89,決統データ!$A$3:$DE$365,$E25+19,FALSE)</f>
        <v>156056</v>
      </c>
    </row>
    <row r="26" spans="1:9">
      <c r="A26" s="27" t="str">
        <f t="shared" si="1"/>
        <v>1771001</v>
      </c>
      <c r="B26" s="28" t="s">
        <v>296</v>
      </c>
      <c r="C26" s="29">
        <v>10</v>
      </c>
      <c r="D26" s="28" t="s">
        <v>782</v>
      </c>
      <c r="E26" s="24">
        <v>21</v>
      </c>
      <c r="F26" s="622"/>
      <c r="G26" s="598"/>
      <c r="H26" s="176" t="s">
        <v>242</v>
      </c>
      <c r="I26" s="42">
        <f>VLOOKUP($A26&amp;I$89,決統データ!$A$3:$DE$365,$E26+19,FALSE)</f>
        <v>103500</v>
      </c>
    </row>
    <row r="27" spans="1:9">
      <c r="A27" s="27" t="str">
        <f t="shared" si="1"/>
        <v>1771001</v>
      </c>
      <c r="B27" s="28" t="s">
        <v>296</v>
      </c>
      <c r="C27" s="29">
        <v>10</v>
      </c>
      <c r="D27" s="28" t="s">
        <v>782</v>
      </c>
      <c r="E27" s="24">
        <v>22</v>
      </c>
      <c r="F27" s="622"/>
      <c r="G27" s="598"/>
      <c r="H27" s="176" t="s">
        <v>1260</v>
      </c>
      <c r="I27" s="42">
        <f>VLOOKUP($A27&amp;I$89,決統データ!$A$3:$DE$365,$E27+19,FALSE)</f>
        <v>32108</v>
      </c>
    </row>
    <row r="28" spans="1:9">
      <c r="A28" s="27" t="str">
        <f t="shared" si="1"/>
        <v>1771001</v>
      </c>
      <c r="B28" s="28" t="s">
        <v>296</v>
      </c>
      <c r="C28" s="29">
        <v>10</v>
      </c>
      <c r="D28" s="28" t="s">
        <v>782</v>
      </c>
      <c r="E28" s="24">
        <v>23</v>
      </c>
      <c r="F28" s="622"/>
      <c r="G28" s="598"/>
      <c r="H28" s="180" t="s">
        <v>1255</v>
      </c>
      <c r="I28" s="42">
        <f>VLOOKUP($A28&amp;I$89,決統データ!$A$3:$DE$365,$E28+19,FALSE)</f>
        <v>0</v>
      </c>
    </row>
    <row r="29" spans="1:9" ht="14.25" customHeight="1">
      <c r="A29" s="27" t="str">
        <f t="shared" si="1"/>
        <v>1771001</v>
      </c>
      <c r="B29" s="28" t="s">
        <v>296</v>
      </c>
      <c r="C29" s="29">
        <v>10</v>
      </c>
      <c r="D29" s="28" t="s">
        <v>782</v>
      </c>
      <c r="E29" s="24">
        <v>24</v>
      </c>
      <c r="F29" s="622"/>
      <c r="G29" s="599"/>
      <c r="H29" s="176" t="s">
        <v>1254</v>
      </c>
      <c r="I29" s="42">
        <f>VLOOKUP($A29&amp;I$89,決統データ!$A$3:$DE$365,$E29+19,FALSE)</f>
        <v>31677</v>
      </c>
    </row>
    <row r="30" spans="1:9" ht="14.25" customHeight="1">
      <c r="A30" s="27" t="str">
        <f t="shared" si="1"/>
        <v>1771001</v>
      </c>
      <c r="B30" s="28" t="s">
        <v>296</v>
      </c>
      <c r="C30" s="29">
        <v>10</v>
      </c>
      <c r="D30" s="28" t="s">
        <v>782</v>
      </c>
      <c r="E30" s="24">
        <v>25</v>
      </c>
      <c r="F30" s="622"/>
      <c r="G30" s="594" t="s">
        <v>1259</v>
      </c>
      <c r="H30" s="176" t="s">
        <v>1258</v>
      </c>
      <c r="I30" s="42">
        <f>VLOOKUP($A30&amp;I$89,決統データ!$A$3:$DE$365,$E30+19,FALSE)</f>
        <v>213814</v>
      </c>
    </row>
    <row r="31" spans="1:9" ht="14.25" customHeight="1">
      <c r="A31" s="27" t="str">
        <f t="shared" si="1"/>
        <v>1771001</v>
      </c>
      <c r="B31" s="28" t="s">
        <v>296</v>
      </c>
      <c r="C31" s="29">
        <v>10</v>
      </c>
      <c r="D31" s="28" t="s">
        <v>782</v>
      </c>
      <c r="E31" s="24">
        <v>26</v>
      </c>
      <c r="F31" s="622"/>
      <c r="G31" s="598"/>
      <c r="H31" s="176" t="s">
        <v>1257</v>
      </c>
      <c r="I31" s="42">
        <f>VLOOKUP($A31&amp;I$89,決統データ!$A$3:$DE$365,$E31+19,FALSE)</f>
        <v>14966</v>
      </c>
    </row>
    <row r="32" spans="1:9">
      <c r="A32" s="27" t="str">
        <f t="shared" si="1"/>
        <v>1771001</v>
      </c>
      <c r="B32" s="28" t="s">
        <v>296</v>
      </c>
      <c r="C32" s="29">
        <v>10</v>
      </c>
      <c r="D32" s="28" t="s">
        <v>782</v>
      </c>
      <c r="E32" s="24">
        <v>27</v>
      </c>
      <c r="F32" s="622"/>
      <c r="G32" s="598"/>
      <c r="H32" s="176" t="s">
        <v>1256</v>
      </c>
      <c r="I32" s="42">
        <f>VLOOKUP($A32&amp;I$89,決統データ!$A$3:$DE$365,$E32+19,FALSE)</f>
        <v>88825</v>
      </c>
    </row>
    <row r="33" spans="1:9">
      <c r="A33" s="27" t="str">
        <f t="shared" si="1"/>
        <v>1771001</v>
      </c>
      <c r="B33" s="28" t="s">
        <v>296</v>
      </c>
      <c r="C33" s="29">
        <v>10</v>
      </c>
      <c r="D33" s="28" t="s">
        <v>782</v>
      </c>
      <c r="E33" s="24">
        <v>28</v>
      </c>
      <c r="F33" s="622"/>
      <c r="G33" s="598"/>
      <c r="H33" s="180" t="s">
        <v>1255</v>
      </c>
      <c r="I33" s="42">
        <f>VLOOKUP($A33&amp;I$89,決統データ!$A$3:$DE$365,$E33+19,FALSE)</f>
        <v>0</v>
      </c>
    </row>
    <row r="34" spans="1:9" ht="14.25" customHeight="1">
      <c r="A34" s="27" t="str">
        <f t="shared" si="1"/>
        <v>1771001</v>
      </c>
      <c r="B34" s="28" t="s">
        <v>296</v>
      </c>
      <c r="C34" s="29">
        <v>10</v>
      </c>
      <c r="D34" s="28" t="s">
        <v>782</v>
      </c>
      <c r="E34" s="24">
        <v>29</v>
      </c>
      <c r="F34" s="622"/>
      <c r="G34" s="599"/>
      <c r="H34" s="176" t="s">
        <v>1254</v>
      </c>
      <c r="I34" s="42">
        <f>VLOOKUP($A34&amp;I$89,決統データ!$A$3:$DE$365,$E34+19,FALSE)</f>
        <v>5736</v>
      </c>
    </row>
    <row r="35" spans="1:9" ht="14.25" customHeight="1">
      <c r="A35" s="27" t="str">
        <f t="shared" si="1"/>
        <v>1771001</v>
      </c>
      <c r="B35" s="28" t="s">
        <v>296</v>
      </c>
      <c r="C35" s="29">
        <v>10</v>
      </c>
      <c r="D35" s="28" t="s">
        <v>782</v>
      </c>
      <c r="E35" s="24">
        <v>30</v>
      </c>
      <c r="F35" s="623"/>
      <c r="G35" s="175" t="s">
        <v>1253</v>
      </c>
      <c r="H35" s="176"/>
      <c r="I35" s="42">
        <f>VLOOKUP($A35&amp;I$89,決統データ!$A$3:$DE$365,$E35+19,FALSE)</f>
        <v>283738</v>
      </c>
    </row>
    <row r="36" spans="1:9">
      <c r="A36" s="27" t="str">
        <f t="shared" si="1"/>
        <v>1771001</v>
      </c>
      <c r="B36" s="28" t="s">
        <v>296</v>
      </c>
      <c r="C36" s="29">
        <v>10</v>
      </c>
      <c r="D36" s="28" t="s">
        <v>782</v>
      </c>
      <c r="E36" s="24">
        <v>31</v>
      </c>
      <c r="F36" s="621" t="s">
        <v>1252</v>
      </c>
      <c r="G36" s="175" t="s">
        <v>1251</v>
      </c>
      <c r="H36" s="176"/>
      <c r="I36" s="42">
        <f>VLOOKUP($A36&amp;I$89,決統データ!$A$3:$DE$365,$E36+19,FALSE)</f>
        <v>3</v>
      </c>
    </row>
    <row r="37" spans="1:9" ht="14.25" customHeight="1">
      <c r="A37" s="27" t="str">
        <f t="shared" si="1"/>
        <v>1771001</v>
      </c>
      <c r="B37" s="28" t="s">
        <v>296</v>
      </c>
      <c r="C37" s="29">
        <v>10</v>
      </c>
      <c r="D37" s="28" t="s">
        <v>782</v>
      </c>
      <c r="E37" s="24">
        <v>32</v>
      </c>
      <c r="F37" s="622"/>
      <c r="G37" s="594" t="s">
        <v>1250</v>
      </c>
      <c r="H37" s="176" t="s">
        <v>1248</v>
      </c>
      <c r="I37" s="42">
        <f>VLOOKUP($A37&amp;I$89,決統データ!$A$3:$DE$365,$E37+19,FALSE)</f>
        <v>3</v>
      </c>
    </row>
    <row r="38" spans="1:9" ht="14.25" customHeight="1">
      <c r="A38" s="27" t="str">
        <f t="shared" si="1"/>
        <v>1771001</v>
      </c>
      <c r="B38" s="28" t="s">
        <v>296</v>
      </c>
      <c r="C38" s="29">
        <v>10</v>
      </c>
      <c r="D38" s="28" t="s">
        <v>782</v>
      </c>
      <c r="E38" s="24">
        <v>33</v>
      </c>
      <c r="F38" s="622"/>
      <c r="G38" s="802"/>
      <c r="H38" s="176" t="s">
        <v>1247</v>
      </c>
      <c r="I38" s="42">
        <f>VLOOKUP($A38&amp;I$89,決統データ!$A$3:$DE$365,$E38+19,FALSE)</f>
        <v>0</v>
      </c>
    </row>
    <row r="39" spans="1:9">
      <c r="A39" s="27" t="str">
        <f t="shared" si="1"/>
        <v>1771001</v>
      </c>
      <c r="B39" s="28" t="s">
        <v>296</v>
      </c>
      <c r="C39" s="29">
        <v>10</v>
      </c>
      <c r="D39" s="28" t="s">
        <v>782</v>
      </c>
      <c r="E39" s="24">
        <v>34</v>
      </c>
      <c r="F39" s="622"/>
      <c r="G39" s="595"/>
      <c r="H39" s="176" t="s">
        <v>1246</v>
      </c>
      <c r="I39" s="42">
        <f>VLOOKUP($A39&amp;I$89,決統データ!$A$3:$DE$365,$E39+19,FALSE)</f>
        <v>0</v>
      </c>
    </row>
    <row r="40" spans="1:9">
      <c r="A40" s="27" t="str">
        <f t="shared" si="1"/>
        <v>1771001</v>
      </c>
      <c r="B40" s="28" t="s">
        <v>296</v>
      </c>
      <c r="C40" s="29">
        <v>10</v>
      </c>
      <c r="D40" s="28" t="s">
        <v>782</v>
      </c>
      <c r="E40" s="24">
        <v>35</v>
      </c>
      <c r="F40" s="622"/>
      <c r="G40" s="594" t="s">
        <v>1249</v>
      </c>
      <c r="H40" s="176" t="s">
        <v>1248</v>
      </c>
      <c r="I40" s="42">
        <f>VLOOKUP($A40&amp;I$89,決統データ!$A$3:$DE$365,$E40+19,FALSE)</f>
        <v>0</v>
      </c>
    </row>
    <row r="41" spans="1:9" ht="14.25" customHeight="1">
      <c r="A41" s="27" t="str">
        <f t="shared" si="1"/>
        <v>1771001</v>
      </c>
      <c r="B41" s="28" t="s">
        <v>296</v>
      </c>
      <c r="C41" s="29">
        <v>10</v>
      </c>
      <c r="D41" s="28" t="s">
        <v>782</v>
      </c>
      <c r="E41" s="24">
        <v>36</v>
      </c>
      <c r="F41" s="622"/>
      <c r="G41" s="802"/>
      <c r="H41" s="176" t="s">
        <v>1247</v>
      </c>
      <c r="I41" s="42">
        <f>VLOOKUP($A41&amp;I$89,決統データ!$A$3:$DE$365,$E41+19,FALSE)</f>
        <v>0</v>
      </c>
    </row>
    <row r="42" spans="1:9" ht="14.25" customHeight="1">
      <c r="A42" s="27" t="str">
        <f t="shared" si="1"/>
        <v>1771001</v>
      </c>
      <c r="B42" s="28" t="s">
        <v>296</v>
      </c>
      <c r="C42" s="29">
        <v>10</v>
      </c>
      <c r="D42" s="28" t="s">
        <v>782</v>
      </c>
      <c r="E42" s="24">
        <v>37</v>
      </c>
      <c r="F42" s="623"/>
      <c r="G42" s="595"/>
      <c r="H42" s="176" t="s">
        <v>1246</v>
      </c>
      <c r="I42" s="42">
        <f>VLOOKUP($A42&amp;I$89,決統データ!$A$3:$DE$365,$E42+19,FALSE)</f>
        <v>0</v>
      </c>
    </row>
    <row r="43" spans="1:9" ht="14.25" customHeight="1">
      <c r="A43" s="27" t="str">
        <f t="shared" si="1"/>
        <v>1771001</v>
      </c>
      <c r="B43" s="28" t="s">
        <v>296</v>
      </c>
      <c r="C43" s="29">
        <v>10</v>
      </c>
      <c r="D43" s="28" t="s">
        <v>782</v>
      </c>
      <c r="E43" s="24">
        <v>38</v>
      </c>
      <c r="F43" s="621" t="s">
        <v>1245</v>
      </c>
      <c r="G43" s="175" t="s">
        <v>1244</v>
      </c>
      <c r="H43" s="176"/>
      <c r="I43" s="42">
        <f>VLOOKUP($A43&amp;I$89,決統データ!$A$3:$DE$365,$E43+19,FALSE)</f>
        <v>2</v>
      </c>
    </row>
    <row r="44" spans="1:9" ht="14.25" customHeight="1">
      <c r="A44" s="27" t="str">
        <f t="shared" si="1"/>
        <v>1771001</v>
      </c>
      <c r="B44" s="28" t="s">
        <v>296</v>
      </c>
      <c r="C44" s="29">
        <v>10</v>
      </c>
      <c r="D44" s="28" t="s">
        <v>782</v>
      </c>
      <c r="E44" s="24">
        <v>39</v>
      </c>
      <c r="F44" s="622"/>
      <c r="G44" s="594" t="s">
        <v>1243</v>
      </c>
      <c r="H44" s="176" t="s">
        <v>1242</v>
      </c>
      <c r="I44" s="42">
        <f>VLOOKUP($A44&amp;I$89,決統データ!$A$3:$DE$365,$E44+19,FALSE)</f>
        <v>0</v>
      </c>
    </row>
    <row r="45" spans="1:9" ht="14.25" customHeight="1">
      <c r="A45" s="27" t="str">
        <f t="shared" si="1"/>
        <v>1771001</v>
      </c>
      <c r="B45" s="28" t="s">
        <v>296</v>
      </c>
      <c r="C45" s="29">
        <v>10</v>
      </c>
      <c r="D45" s="28" t="s">
        <v>782</v>
      </c>
      <c r="E45" s="24">
        <v>40</v>
      </c>
      <c r="F45" s="622"/>
      <c r="G45" s="802"/>
      <c r="H45" s="176" t="s">
        <v>1241</v>
      </c>
      <c r="I45" s="42">
        <f>VLOOKUP($A45&amp;I$89,決統データ!$A$3:$DE$365,$E45+19,FALSE)</f>
        <v>2</v>
      </c>
    </row>
    <row r="46" spans="1:9">
      <c r="A46" s="27" t="str">
        <f t="shared" si="1"/>
        <v>1771001</v>
      </c>
      <c r="B46" s="28" t="s">
        <v>296</v>
      </c>
      <c r="C46" s="29">
        <v>10</v>
      </c>
      <c r="D46" s="28" t="s">
        <v>782</v>
      </c>
      <c r="E46" s="24">
        <v>41</v>
      </c>
      <c r="F46" s="622"/>
      <c r="G46" s="802"/>
      <c r="H46" s="176" t="s">
        <v>1240</v>
      </c>
      <c r="I46" s="42">
        <f>VLOOKUP($A46&amp;I$89,決統データ!$A$3:$DE$365,$E46+19,FALSE)</f>
        <v>0</v>
      </c>
    </row>
    <row r="47" spans="1:9" ht="14.25" customHeight="1">
      <c r="A47" s="27" t="str">
        <f t="shared" si="1"/>
        <v>1771001</v>
      </c>
      <c r="B47" s="28" t="s">
        <v>296</v>
      </c>
      <c r="C47" s="29">
        <v>10</v>
      </c>
      <c r="D47" s="28" t="s">
        <v>782</v>
      </c>
      <c r="E47" s="24">
        <v>42</v>
      </c>
      <c r="F47" s="622"/>
      <c r="G47" s="595"/>
      <c r="H47" s="176" t="s">
        <v>1239</v>
      </c>
      <c r="I47" s="42">
        <f>VLOOKUP($A47&amp;I$89,決統データ!$A$3:$DE$365,$E47+19,FALSE)</f>
        <v>0</v>
      </c>
    </row>
    <row r="48" spans="1:9" ht="14.25" customHeight="1">
      <c r="A48" s="27" t="str">
        <f t="shared" si="1"/>
        <v>1771001</v>
      </c>
      <c r="B48" s="28" t="s">
        <v>296</v>
      </c>
      <c r="C48" s="29">
        <v>10</v>
      </c>
      <c r="D48" s="28" t="s">
        <v>782</v>
      </c>
      <c r="E48" s="24">
        <v>43</v>
      </c>
      <c r="F48" s="622"/>
      <c r="G48" s="175" t="s">
        <v>156</v>
      </c>
      <c r="H48" s="176"/>
      <c r="I48" s="42">
        <f>VLOOKUP($A48&amp;I$89,決統データ!$A$3:$DE$365,$E48+19,FALSE)</f>
        <v>46</v>
      </c>
    </row>
    <row r="49" spans="1:9" ht="14.25" customHeight="1">
      <c r="A49" s="27" t="str">
        <f t="shared" si="1"/>
        <v>1771001</v>
      </c>
      <c r="B49" s="28" t="s">
        <v>296</v>
      </c>
      <c r="C49" s="29">
        <v>10</v>
      </c>
      <c r="D49" s="28" t="s">
        <v>782</v>
      </c>
      <c r="E49" s="24">
        <v>44</v>
      </c>
      <c r="F49" s="622"/>
      <c r="G49" s="594" t="s">
        <v>210</v>
      </c>
      <c r="H49" s="176" t="s">
        <v>155</v>
      </c>
      <c r="I49" s="42">
        <f>VLOOKUP($A49&amp;I$89,決統データ!$A$3:$DE$365,$E49+19,FALSE)</f>
        <v>46</v>
      </c>
    </row>
    <row r="50" spans="1:9" ht="14.25" customHeight="1">
      <c r="A50" s="27" t="str">
        <f t="shared" si="1"/>
        <v>1771001</v>
      </c>
      <c r="B50" s="28" t="s">
        <v>296</v>
      </c>
      <c r="C50" s="29">
        <v>10</v>
      </c>
      <c r="D50" s="28" t="s">
        <v>782</v>
      </c>
      <c r="E50" s="24">
        <v>45</v>
      </c>
      <c r="F50" s="622"/>
      <c r="G50" s="595"/>
      <c r="H50" s="176" t="s">
        <v>154</v>
      </c>
      <c r="I50" s="42">
        <f>VLOOKUP($A50&amp;I$89,決統データ!$A$3:$DE$365,$E50+19,FALSE)</f>
        <v>0</v>
      </c>
    </row>
    <row r="51" spans="1:9" ht="14.25" customHeight="1">
      <c r="A51" s="27" t="str">
        <f t="shared" si="1"/>
        <v>1771001</v>
      </c>
      <c r="B51" s="28" t="s">
        <v>296</v>
      </c>
      <c r="C51" s="29">
        <v>10</v>
      </c>
      <c r="D51" s="28" t="s">
        <v>782</v>
      </c>
      <c r="E51" s="24">
        <v>46</v>
      </c>
      <c r="F51" s="622"/>
      <c r="G51" s="594" t="s">
        <v>209</v>
      </c>
      <c r="H51" s="176" t="s">
        <v>153</v>
      </c>
      <c r="I51" s="42">
        <f>VLOOKUP($A51&amp;I$89,決統データ!$A$3:$DE$365,$E51+19,FALSE)</f>
        <v>13</v>
      </c>
    </row>
    <row r="52" spans="1:9">
      <c r="A52" s="27" t="str">
        <f t="shared" si="1"/>
        <v>1771001</v>
      </c>
      <c r="B52" s="28" t="s">
        <v>296</v>
      </c>
      <c r="C52" s="29">
        <v>10</v>
      </c>
      <c r="D52" s="28" t="s">
        <v>782</v>
      </c>
      <c r="E52" s="24">
        <v>47</v>
      </c>
      <c r="F52" s="622"/>
      <c r="G52" s="595"/>
      <c r="H52" s="176" t="s">
        <v>152</v>
      </c>
      <c r="I52" s="42">
        <f>VLOOKUP($A52&amp;I$89,決統データ!$A$3:$DE$365,$E52+19,FALSE)</f>
        <v>0</v>
      </c>
    </row>
    <row r="53" spans="1:9" ht="14.25" customHeight="1">
      <c r="A53" s="27" t="str">
        <f t="shared" si="1"/>
        <v>1771001</v>
      </c>
      <c r="B53" s="28" t="s">
        <v>296</v>
      </c>
      <c r="C53" s="29">
        <v>10</v>
      </c>
      <c r="D53" s="28" t="s">
        <v>782</v>
      </c>
      <c r="E53" s="24">
        <v>48</v>
      </c>
      <c r="F53" s="622"/>
      <c r="G53" s="177" t="s">
        <v>151</v>
      </c>
      <c r="H53" s="176"/>
      <c r="I53" s="42">
        <f>VLOOKUP($A53&amp;I$89,決統データ!$A$3:$DE$365,$E53+19,FALSE)</f>
        <v>10</v>
      </c>
    </row>
    <row r="54" spans="1:9" ht="14.25" customHeight="1">
      <c r="A54" s="27" t="str">
        <f t="shared" si="1"/>
        <v>1771001</v>
      </c>
      <c r="B54" s="28" t="s">
        <v>296</v>
      </c>
      <c r="C54" s="29">
        <v>10</v>
      </c>
      <c r="D54" s="28" t="s">
        <v>782</v>
      </c>
      <c r="E54" s="24">
        <v>49</v>
      </c>
      <c r="F54" s="622"/>
      <c r="G54" s="175" t="s">
        <v>1230</v>
      </c>
      <c r="H54" s="176"/>
      <c r="I54" s="42">
        <f>VLOOKUP($A54&amp;I$89,決統データ!$A$3:$DE$365,$E54+19,FALSE)</f>
        <v>3720</v>
      </c>
    </row>
    <row r="55" spans="1:9">
      <c r="A55" s="27" t="str">
        <f t="shared" si="1"/>
        <v>1771001</v>
      </c>
      <c r="B55" s="28" t="s">
        <v>296</v>
      </c>
      <c r="C55" s="29">
        <v>10</v>
      </c>
      <c r="D55" s="28" t="s">
        <v>782</v>
      </c>
      <c r="E55" s="24">
        <v>50</v>
      </c>
      <c r="F55" s="622"/>
      <c r="G55" s="597" t="s">
        <v>644</v>
      </c>
      <c r="H55" s="176" t="s">
        <v>1229</v>
      </c>
      <c r="I55" s="42">
        <f>VLOOKUP($A55&amp;I$89,決統データ!$A$3:$DE$365,$E55+19,FALSE)</f>
        <v>3720</v>
      </c>
    </row>
    <row r="56" spans="1:9" ht="14.25" customHeight="1">
      <c r="A56" s="27" t="str">
        <f t="shared" si="1"/>
        <v>1771001</v>
      </c>
      <c r="B56" s="28" t="s">
        <v>296</v>
      </c>
      <c r="C56" s="29">
        <v>10</v>
      </c>
      <c r="D56" s="28" t="s">
        <v>782</v>
      </c>
      <c r="E56" s="24">
        <v>51</v>
      </c>
      <c r="F56" s="622"/>
      <c r="G56" s="599"/>
      <c r="H56" s="176" t="s">
        <v>1228</v>
      </c>
      <c r="I56" s="42">
        <f>VLOOKUP($A56&amp;I$89,決統データ!$A$3:$DE$365,$E56+19,FALSE)</f>
        <v>0</v>
      </c>
    </row>
    <row r="57" spans="1:9" ht="14.25" customHeight="1">
      <c r="A57" s="27" t="str">
        <f t="shared" si="1"/>
        <v>1771001</v>
      </c>
      <c r="B57" s="28" t="s">
        <v>296</v>
      </c>
      <c r="C57" s="29">
        <v>10</v>
      </c>
      <c r="D57" s="28" t="s">
        <v>782</v>
      </c>
      <c r="E57" s="24">
        <v>52</v>
      </c>
      <c r="F57" s="622"/>
      <c r="G57" s="181" t="s">
        <v>1227</v>
      </c>
      <c r="H57" s="176"/>
      <c r="I57" s="42">
        <f>VLOOKUP($A57&amp;I$89,決統データ!$A$3:$DE$365,$E57+19,FALSE)</f>
        <v>3720</v>
      </c>
    </row>
    <row r="58" spans="1:9" ht="14.25" customHeight="1">
      <c r="A58" s="27"/>
      <c r="B58" s="28"/>
      <c r="C58" s="29"/>
      <c r="D58" s="28"/>
      <c r="F58" s="622"/>
      <c r="G58" s="182"/>
      <c r="H58" s="176" t="s">
        <v>1226</v>
      </c>
      <c r="I58" s="166">
        <f>I57/I55*100</f>
        <v>100</v>
      </c>
    </row>
    <row r="59" spans="1:9" ht="14.25" customHeight="1">
      <c r="A59" s="27" t="str">
        <f t="shared" si="1"/>
        <v>1771001</v>
      </c>
      <c r="B59" s="28" t="s">
        <v>296</v>
      </c>
      <c r="C59" s="29">
        <v>10</v>
      </c>
      <c r="D59" s="28" t="s">
        <v>782</v>
      </c>
      <c r="E59" s="24">
        <v>53</v>
      </c>
      <c r="F59" s="622"/>
      <c r="G59" s="594" t="s">
        <v>1225</v>
      </c>
      <c r="H59" s="176" t="s">
        <v>241</v>
      </c>
      <c r="I59" s="42">
        <f>VLOOKUP($A59&amp;I$89,決統データ!$A$3:$DE$365,$E59+19,FALSE)</f>
        <v>0</v>
      </c>
    </row>
    <row r="60" spans="1:9" ht="14.25" customHeight="1">
      <c r="A60" s="27" t="str">
        <f t="shared" si="1"/>
        <v>1771001</v>
      </c>
      <c r="B60" s="28" t="s">
        <v>296</v>
      </c>
      <c r="C60" s="29">
        <v>10</v>
      </c>
      <c r="D60" s="28" t="s">
        <v>782</v>
      </c>
      <c r="E60" s="24">
        <v>54</v>
      </c>
      <c r="F60" s="622"/>
      <c r="G60" s="595"/>
      <c r="H60" s="176" t="s">
        <v>149</v>
      </c>
      <c r="I60" s="42">
        <f>VLOOKUP($A60&amp;I$89,決統データ!$A$3:$DE$365,$E60+19,FALSE)</f>
        <v>0</v>
      </c>
    </row>
    <row r="61" spans="1:9">
      <c r="A61" s="27" t="str">
        <f t="shared" si="1"/>
        <v>1771001</v>
      </c>
      <c r="B61" s="28" t="s">
        <v>296</v>
      </c>
      <c r="C61" s="29">
        <v>10</v>
      </c>
      <c r="D61" s="28" t="s">
        <v>782</v>
      </c>
      <c r="E61" s="24">
        <v>55</v>
      </c>
      <c r="F61" s="623"/>
      <c r="G61" s="175" t="s">
        <v>1222</v>
      </c>
      <c r="H61" s="176"/>
      <c r="I61" s="42">
        <f>VLOOKUP($A61&amp;I$89,決統データ!$A$3:$DE$365,$E61+19,FALSE)</f>
        <v>0</v>
      </c>
    </row>
    <row r="62" spans="1:9">
      <c r="A62" s="27" t="str">
        <f t="shared" si="1"/>
        <v>1771001</v>
      </c>
      <c r="B62" s="28" t="s">
        <v>296</v>
      </c>
      <c r="C62" s="29">
        <v>10</v>
      </c>
      <c r="D62" s="28" t="s">
        <v>782</v>
      </c>
      <c r="E62" s="24">
        <v>56</v>
      </c>
      <c r="F62" s="808" t="s">
        <v>1221</v>
      </c>
      <c r="G62" s="175" t="s">
        <v>1220</v>
      </c>
      <c r="H62" s="176"/>
      <c r="I62" s="42">
        <f>VLOOKUP($A62&amp;I$89,決統データ!$A$3:$DE$365,$E62+19,FALSE)</f>
        <v>0</v>
      </c>
    </row>
    <row r="63" spans="1:9">
      <c r="A63" s="27" t="str">
        <f t="shared" si="1"/>
        <v>1771001</v>
      </c>
      <c r="B63" s="28" t="s">
        <v>296</v>
      </c>
      <c r="C63" s="29">
        <v>10</v>
      </c>
      <c r="D63" s="28" t="s">
        <v>782</v>
      </c>
      <c r="E63" s="24">
        <v>57</v>
      </c>
      <c r="F63" s="809"/>
      <c r="G63" s="594" t="s">
        <v>1219</v>
      </c>
      <c r="H63" s="176" t="s">
        <v>148</v>
      </c>
      <c r="I63" s="42">
        <f>VLOOKUP($A63&amp;I$89,決統データ!$A$3:$DE$365,$E63+19,FALSE)</f>
        <v>0</v>
      </c>
    </row>
    <row r="64" spans="1:9">
      <c r="A64" s="27" t="str">
        <f t="shared" si="1"/>
        <v>1771001</v>
      </c>
      <c r="B64" s="28" t="s">
        <v>296</v>
      </c>
      <c r="C64" s="29">
        <v>10</v>
      </c>
      <c r="D64" s="28" t="s">
        <v>782</v>
      </c>
      <c r="E64" s="24">
        <v>58</v>
      </c>
      <c r="F64" s="810"/>
      <c r="G64" s="595"/>
      <c r="H64" s="176" t="s">
        <v>147</v>
      </c>
      <c r="I64" s="42">
        <f>VLOOKUP($A64&amp;I$89,決統データ!$A$3:$DE$365,$E64+19,FALSE)</f>
        <v>0</v>
      </c>
    </row>
    <row r="65" spans="1:9" ht="14.25" customHeight="1">
      <c r="A65" s="27" t="str">
        <f t="shared" si="1"/>
        <v>1771001</v>
      </c>
      <c r="B65" s="28" t="s">
        <v>296</v>
      </c>
      <c r="C65" s="29">
        <v>10</v>
      </c>
      <c r="D65" s="28" t="s">
        <v>782</v>
      </c>
      <c r="E65" s="24">
        <v>59</v>
      </c>
      <c r="F65" s="621" t="s">
        <v>1107</v>
      </c>
      <c r="G65" s="175" t="s">
        <v>1216</v>
      </c>
      <c r="H65" s="176"/>
      <c r="I65" s="42">
        <f>VLOOKUP($A65&amp;I$89,決統データ!$A$3:$DE$365,$E65+19,FALSE)</f>
        <v>2</v>
      </c>
    </row>
    <row r="66" spans="1:9">
      <c r="A66" s="27" t="str">
        <f t="shared" si="1"/>
        <v>1771001</v>
      </c>
      <c r="B66" s="28" t="s">
        <v>296</v>
      </c>
      <c r="C66" s="29">
        <v>10</v>
      </c>
      <c r="D66" s="28" t="s">
        <v>782</v>
      </c>
      <c r="E66" s="24">
        <v>60</v>
      </c>
      <c r="F66" s="622"/>
      <c r="G66" s="597" t="s">
        <v>644</v>
      </c>
      <c r="H66" s="176" t="s">
        <v>1215</v>
      </c>
      <c r="I66" s="42">
        <f>VLOOKUP($A66&amp;I$89,決統データ!$A$3:$DE$365,$E66+19,FALSE)</f>
        <v>0</v>
      </c>
    </row>
    <row r="67" spans="1:9" ht="14.25" customHeight="1">
      <c r="A67" s="27" t="str">
        <f t="shared" si="1"/>
        <v>1771002</v>
      </c>
      <c r="B67" s="28" t="s">
        <v>296</v>
      </c>
      <c r="C67" s="29">
        <v>10</v>
      </c>
      <c r="D67" s="28" t="s">
        <v>788</v>
      </c>
      <c r="E67" s="24">
        <v>1</v>
      </c>
      <c r="F67" s="622"/>
      <c r="G67" s="598"/>
      <c r="H67" s="176" t="s">
        <v>1214</v>
      </c>
      <c r="I67" s="42">
        <f>VLOOKUP($A67&amp;I$89,決統データ!$A$3:$DE$365,$E67+19,FALSE)</f>
        <v>0</v>
      </c>
    </row>
    <row r="68" spans="1:9" ht="14.25" customHeight="1">
      <c r="A68" s="27" t="str">
        <f t="shared" si="1"/>
        <v>1771002</v>
      </c>
      <c r="B68" s="28" t="s">
        <v>296</v>
      </c>
      <c r="C68" s="29">
        <v>10</v>
      </c>
      <c r="D68" s="28" t="s">
        <v>788</v>
      </c>
      <c r="E68" s="24">
        <v>2</v>
      </c>
      <c r="F68" s="622"/>
      <c r="G68" s="598"/>
      <c r="H68" s="176" t="s">
        <v>1213</v>
      </c>
      <c r="I68" s="42">
        <f>VLOOKUP($A68&amp;I$89,決統データ!$A$3:$DE$365,$E68+19,FALSE)</f>
        <v>2</v>
      </c>
    </row>
    <row r="69" spans="1:9" ht="14.25" customHeight="1">
      <c r="A69" s="27" t="str">
        <f t="shared" si="1"/>
        <v>1771002</v>
      </c>
      <c r="B69" s="28" t="s">
        <v>296</v>
      </c>
      <c r="C69" s="29">
        <v>10</v>
      </c>
      <c r="D69" s="28" t="s">
        <v>788</v>
      </c>
      <c r="E69" s="24">
        <v>3</v>
      </c>
      <c r="F69" s="622"/>
      <c r="G69" s="599"/>
      <c r="H69" s="176" t="s">
        <v>207</v>
      </c>
      <c r="I69" s="42">
        <f>VLOOKUP($A69&amp;I$89,決統データ!$A$3:$DE$365,$E69+19,FALSE)</f>
        <v>0</v>
      </c>
    </row>
    <row r="70" spans="1:9" ht="14.25" customHeight="1">
      <c r="A70" s="27" t="str">
        <f t="shared" si="1"/>
        <v>1771002</v>
      </c>
      <c r="B70" s="28" t="s">
        <v>296</v>
      </c>
      <c r="C70" s="29">
        <v>10</v>
      </c>
      <c r="D70" s="28" t="s">
        <v>788</v>
      </c>
      <c r="E70" s="24">
        <v>4</v>
      </c>
      <c r="F70" s="622"/>
      <c r="G70" s="175" t="s">
        <v>1211</v>
      </c>
      <c r="H70" s="176"/>
      <c r="I70" s="42">
        <f>VLOOKUP($A70&amp;I$89,決統データ!$A$3:$DE$365,$E70+19,FALSE)</f>
        <v>0</v>
      </c>
    </row>
    <row r="71" spans="1:9" ht="14.25" customHeight="1">
      <c r="A71" s="27" t="str">
        <f t="shared" si="1"/>
        <v>1771002</v>
      </c>
      <c r="B71" s="28" t="s">
        <v>296</v>
      </c>
      <c r="C71" s="29">
        <v>10</v>
      </c>
      <c r="D71" s="28" t="s">
        <v>788</v>
      </c>
      <c r="E71" s="24">
        <v>5</v>
      </c>
      <c r="F71" s="623"/>
      <c r="G71" s="176" t="s">
        <v>1210</v>
      </c>
      <c r="H71" s="192"/>
      <c r="I71" s="42">
        <f>VLOOKUP($A71&amp;I$89,決統データ!$A$3:$DE$365,$E71+19,FALSE)</f>
        <v>2</v>
      </c>
    </row>
    <row r="72" spans="1:9" ht="14.25" customHeight="1">
      <c r="F72" s="604" t="s">
        <v>1209</v>
      </c>
      <c r="G72" s="496" t="s">
        <v>1208</v>
      </c>
      <c r="H72" s="510"/>
      <c r="I72" s="166">
        <f>IF(I49=0,0,I51/I49*100)</f>
        <v>28.260869565217391</v>
      </c>
    </row>
    <row r="73" spans="1:9">
      <c r="F73" s="605"/>
      <c r="G73" s="496" t="s">
        <v>1207</v>
      </c>
      <c r="H73" s="510"/>
      <c r="I73" s="166">
        <f>IF(I50=0,0,I52/I50*100)</f>
        <v>0</v>
      </c>
    </row>
    <row r="74" spans="1:9">
      <c r="F74" s="605"/>
      <c r="G74" s="496" t="s">
        <v>1206</v>
      </c>
      <c r="H74" s="510"/>
      <c r="I74" s="166">
        <f>IF(I49=0,0,I53/I49*100)</f>
        <v>21.739130434782609</v>
      </c>
    </row>
    <row r="75" spans="1:9">
      <c r="F75" s="605"/>
      <c r="G75" s="607" t="s">
        <v>1205</v>
      </c>
      <c r="H75" s="608"/>
      <c r="I75" s="167">
        <f>IF(I65=0,0,I55/I65)</f>
        <v>1860</v>
      </c>
    </row>
    <row r="76" spans="1:9">
      <c r="F76" s="605"/>
      <c r="G76" s="609" t="s">
        <v>1204</v>
      </c>
      <c r="H76" s="610"/>
      <c r="I76" s="168">
        <f>+林2!K5/林1!I57*1000</f>
        <v>357.52688172043014</v>
      </c>
    </row>
    <row r="77" spans="1:9">
      <c r="F77" s="605"/>
      <c r="G77" s="609" t="s">
        <v>1203</v>
      </c>
      <c r="H77" s="610"/>
      <c r="I77" s="168">
        <f>(林4!J76)/林1!I57*1000</f>
        <v>857.25806451612902</v>
      </c>
    </row>
    <row r="78" spans="1:9" ht="14.25" customHeight="1">
      <c r="F78" s="605"/>
      <c r="G78" s="602" t="s">
        <v>537</v>
      </c>
      <c r="H78" s="183" t="s">
        <v>1202</v>
      </c>
      <c r="I78" s="168">
        <f>+林4!J46/林1!I57*1000</f>
        <v>857.25806451612902</v>
      </c>
    </row>
    <row r="79" spans="1:9">
      <c r="F79" s="605"/>
      <c r="G79" s="603"/>
      <c r="H79" s="183" t="s">
        <v>1201</v>
      </c>
      <c r="I79" s="168">
        <f>(林4!J69)/林1!I57*1000</f>
        <v>0</v>
      </c>
    </row>
    <row r="80" spans="1:9">
      <c r="F80" s="605"/>
      <c r="G80" s="600" t="s">
        <v>1200</v>
      </c>
      <c r="H80" s="601"/>
      <c r="I80" s="166">
        <f>+林2!K5/(林4!J76)*100</f>
        <v>41.705863907180934</v>
      </c>
    </row>
    <row r="81" spans="6:9">
      <c r="F81" s="606"/>
      <c r="G81" s="60" t="s">
        <v>537</v>
      </c>
      <c r="H81" s="60" t="s">
        <v>1198</v>
      </c>
      <c r="I81" s="166">
        <f>+I80*林4!J46/(林4!J76)</f>
        <v>41.705863907180934</v>
      </c>
    </row>
    <row r="82" spans="6:9">
      <c r="F82" s="223"/>
      <c r="G82" s="283"/>
      <c r="H82" s="283"/>
      <c r="I82" s="282"/>
    </row>
    <row r="83" spans="6:9">
      <c r="G83" s="153" t="s">
        <v>1197</v>
      </c>
    </row>
    <row r="84" spans="6:9">
      <c r="G84" s="153" t="s">
        <v>1196</v>
      </c>
    </row>
    <row r="85" spans="6:9">
      <c r="G85" s="113" t="s">
        <v>1195</v>
      </c>
    </row>
    <row r="86" spans="6:9">
      <c r="G86" s="113" t="s">
        <v>1194</v>
      </c>
    </row>
    <row r="87" spans="6:9">
      <c r="G87" s="113" t="s">
        <v>1193</v>
      </c>
    </row>
    <row r="89" spans="6:9">
      <c r="I89" s="12" t="str">
        <f>+I90&amp;"000"</f>
        <v>264075000</v>
      </c>
    </row>
    <row r="90" spans="6:9">
      <c r="I90" s="285" t="s">
        <v>591</v>
      </c>
    </row>
    <row r="91" spans="6:9">
      <c r="I91" s="285" t="s">
        <v>592</v>
      </c>
    </row>
  </sheetData>
  <customSheetViews>
    <customSheetView guid="{247A5D4D-80F1-4466-92F7-7A3BC78E450F}" showPageBreaks="1" fitToPage="1" printArea="1" topLeftCell="A57">
      <selection activeCell="C43" sqref="C43"/>
      <pageMargins left="0.98425196850393704" right="0.78740157480314965" top="0.78740157480314965" bottom="0.78740157480314965" header="0.51181102362204722" footer="0.27559055118110237"/>
      <pageSetup paperSize="9" scale="65" orientation="portrait" blackAndWhite="1" horizontalDpi="300" verticalDpi="300"/>
      <headerFooter alignWithMargins="0"/>
    </customSheetView>
  </customSheetViews>
  <mergeCells count="28">
    <mergeCell ref="G80:H80"/>
    <mergeCell ref="F72:F81"/>
    <mergeCell ref="G72:H72"/>
    <mergeCell ref="G73:H73"/>
    <mergeCell ref="G74:H74"/>
    <mergeCell ref="G75:H75"/>
    <mergeCell ref="G76:H76"/>
    <mergeCell ref="G51:G52"/>
    <mergeCell ref="G55:G56"/>
    <mergeCell ref="G59:G60"/>
    <mergeCell ref="G77:H77"/>
    <mergeCell ref="G78:G79"/>
    <mergeCell ref="F62:F64"/>
    <mergeCell ref="G63:G64"/>
    <mergeCell ref="F65:F71"/>
    <mergeCell ref="G66:G69"/>
    <mergeCell ref="F3:H3"/>
    <mergeCell ref="F8:F18"/>
    <mergeCell ref="F19:G23"/>
    <mergeCell ref="F24:F35"/>
    <mergeCell ref="G25:G29"/>
    <mergeCell ref="G30:G34"/>
    <mergeCell ref="F36:F42"/>
    <mergeCell ref="G37:G39"/>
    <mergeCell ref="G40:G42"/>
    <mergeCell ref="F43:F61"/>
    <mergeCell ref="G44:G47"/>
    <mergeCell ref="G49:G50"/>
  </mergeCells>
  <phoneticPr fontId="3"/>
  <pageMargins left="0.98425196850393704" right="0.78740157480314965" top="0.78740157480314965" bottom="0.78740157480314965" header="0.51181102362204722" footer="0.27559055118110237"/>
  <pageSetup paperSize="9" scale="62" orientation="portrait" blackAndWhite="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C000"/>
    <pageSetUpPr fitToPage="1"/>
  </sheetPr>
  <dimension ref="A1:K109"/>
  <sheetViews>
    <sheetView view="pageBreakPreview" topLeftCell="B1" zoomScaleNormal="100" zoomScaleSheetLayoutView="100" workbookViewId="0">
      <pane ySplit="2" topLeftCell="A3" activePane="bottomLeft" state="frozen"/>
      <selection pane="bottomLeft"/>
    </sheetView>
  </sheetViews>
  <sheetFormatPr defaultColWidth="9" defaultRowHeight="14.4"/>
  <cols>
    <col min="1" max="1" width="9.69921875" style="9" customWidth="1"/>
    <col min="2" max="2" width="4.296875" style="9" customWidth="1"/>
    <col min="3" max="4" width="3.296875" style="9" customWidth="1"/>
    <col min="5" max="5" width="6.296875" style="38" customWidth="1"/>
    <col min="6" max="6" width="5.5" style="9" customWidth="1"/>
    <col min="7" max="7" width="5.09765625" style="9" customWidth="1"/>
    <col min="8" max="8" width="5" style="9" customWidth="1"/>
    <col min="9" max="9" width="4.09765625" style="9" customWidth="1"/>
    <col min="10" max="10" width="28.5" style="9" customWidth="1"/>
    <col min="11" max="11" width="15.19921875" style="156" customWidth="1"/>
    <col min="12" max="16384" width="9" style="9"/>
  </cols>
  <sheetData>
    <row r="1" spans="1:11">
      <c r="F1" s="9" t="s">
        <v>888</v>
      </c>
      <c r="K1" s="284" t="s">
        <v>529</v>
      </c>
    </row>
    <row r="2" spans="1:11" ht="30" customHeight="1">
      <c r="A2" s="26"/>
      <c r="B2" s="67" t="s">
        <v>778</v>
      </c>
      <c r="C2" s="26" t="s">
        <v>779</v>
      </c>
      <c r="D2" s="26" t="s">
        <v>780</v>
      </c>
      <c r="E2" s="30" t="s">
        <v>781</v>
      </c>
      <c r="F2" s="878"/>
      <c r="G2" s="878"/>
      <c r="H2" s="878"/>
      <c r="I2" s="878"/>
      <c r="J2" s="878"/>
      <c r="K2" s="184" t="s">
        <v>278</v>
      </c>
    </row>
    <row r="3" spans="1:11" ht="14.1" customHeight="1">
      <c r="A3" s="27" t="str">
        <f>+B3&amp;C3&amp;D3</f>
        <v>1772601</v>
      </c>
      <c r="B3" s="28" t="s">
        <v>296</v>
      </c>
      <c r="C3" s="29">
        <v>26</v>
      </c>
      <c r="D3" s="28" t="s">
        <v>782</v>
      </c>
      <c r="E3" s="24">
        <v>1</v>
      </c>
      <c r="F3" s="631" t="s">
        <v>887</v>
      </c>
      <c r="G3" s="969" t="s">
        <v>886</v>
      </c>
      <c r="H3" s="969"/>
      <c r="I3" s="969"/>
      <c r="J3" s="970"/>
      <c r="K3" s="42">
        <f>VLOOKUP($A3&amp;K$107,決統データ!$A$3:$DE$365,$E3+19,FALSE)</f>
        <v>6545</v>
      </c>
    </row>
    <row r="4" spans="1:11" ht="14.1" customHeight="1">
      <c r="A4" s="27" t="str">
        <f t="shared" ref="A4:A67" si="0">+B4&amp;C4&amp;D4</f>
        <v>1772601</v>
      </c>
      <c r="B4" s="28" t="s">
        <v>296</v>
      </c>
      <c r="C4" s="29">
        <v>26</v>
      </c>
      <c r="D4" s="28" t="s">
        <v>782</v>
      </c>
      <c r="E4" s="38">
        <v>2</v>
      </c>
      <c r="F4" s="631"/>
      <c r="G4" s="967" t="s">
        <v>885</v>
      </c>
      <c r="H4" s="967"/>
      <c r="I4" s="967"/>
      <c r="J4" s="968"/>
      <c r="K4" s="42">
        <f>VLOOKUP($A4&amp;K$107,決統データ!$A$3:$DE$365,$E4+19,FALSE)</f>
        <v>1330</v>
      </c>
    </row>
    <row r="5" spans="1:11" ht="14.1" customHeight="1">
      <c r="A5" s="27" t="str">
        <f t="shared" si="0"/>
        <v>1772601</v>
      </c>
      <c r="B5" s="28" t="s">
        <v>296</v>
      </c>
      <c r="C5" s="29">
        <v>26</v>
      </c>
      <c r="D5" s="28" t="s">
        <v>782</v>
      </c>
      <c r="E5" s="38">
        <v>3</v>
      </c>
      <c r="F5" s="631"/>
      <c r="G5" s="967" t="s">
        <v>884</v>
      </c>
      <c r="H5" s="967"/>
      <c r="I5" s="967"/>
      <c r="J5" s="968"/>
      <c r="K5" s="42">
        <f>VLOOKUP($A5&amp;K$107,決統データ!$A$3:$DE$365,$E5+19,FALSE)</f>
        <v>1330</v>
      </c>
    </row>
    <row r="6" spans="1:11" ht="14.1" customHeight="1">
      <c r="A6" s="27" t="str">
        <f t="shared" si="0"/>
        <v>1772601</v>
      </c>
      <c r="B6" s="28" t="s">
        <v>296</v>
      </c>
      <c r="C6" s="29">
        <v>26</v>
      </c>
      <c r="D6" s="28" t="s">
        <v>782</v>
      </c>
      <c r="E6" s="38">
        <v>4</v>
      </c>
      <c r="F6" s="631"/>
      <c r="G6" s="967" t="s">
        <v>1303</v>
      </c>
      <c r="H6" s="967"/>
      <c r="I6" s="967"/>
      <c r="J6" s="968"/>
      <c r="K6" s="42">
        <f>VLOOKUP($A6&amp;K$107,決統データ!$A$3:$DE$365,$E6+19,FALSE)</f>
        <v>0</v>
      </c>
    </row>
    <row r="7" spans="1:11" ht="14.1" customHeight="1">
      <c r="A7" s="27" t="str">
        <f t="shared" si="0"/>
        <v>1772601</v>
      </c>
      <c r="B7" s="28" t="s">
        <v>296</v>
      </c>
      <c r="C7" s="29">
        <v>26</v>
      </c>
      <c r="D7" s="28" t="s">
        <v>782</v>
      </c>
      <c r="E7" s="38">
        <v>5</v>
      </c>
      <c r="F7" s="631"/>
      <c r="G7" s="967" t="s">
        <v>1302</v>
      </c>
      <c r="H7" s="967"/>
      <c r="I7" s="967"/>
      <c r="J7" s="968"/>
      <c r="K7" s="42">
        <f>VLOOKUP($A7&amp;K$107,決統データ!$A$3:$DE$365,$E7+19,FALSE)</f>
        <v>0</v>
      </c>
    </row>
    <row r="8" spans="1:11" ht="14.1" customHeight="1">
      <c r="A8" s="27" t="str">
        <f t="shared" si="0"/>
        <v>1772601</v>
      </c>
      <c r="B8" s="28" t="s">
        <v>296</v>
      </c>
      <c r="C8" s="29">
        <v>26</v>
      </c>
      <c r="D8" s="28" t="s">
        <v>782</v>
      </c>
      <c r="E8" s="38">
        <v>6</v>
      </c>
      <c r="F8" s="631"/>
      <c r="G8" s="967" t="s">
        <v>915</v>
      </c>
      <c r="H8" s="967"/>
      <c r="I8" s="967"/>
      <c r="J8" s="968"/>
      <c r="K8" s="42">
        <f>VLOOKUP($A8&amp;K$107,決統データ!$A$3:$DE$365,$E8+19,FALSE)</f>
        <v>0</v>
      </c>
    </row>
    <row r="9" spans="1:11" ht="14.1" customHeight="1">
      <c r="A9" s="27" t="str">
        <f t="shared" si="0"/>
        <v>1772601</v>
      </c>
      <c r="B9" s="28" t="s">
        <v>296</v>
      </c>
      <c r="C9" s="29">
        <v>26</v>
      </c>
      <c r="D9" s="28" t="s">
        <v>782</v>
      </c>
      <c r="E9" s="38">
        <v>7</v>
      </c>
      <c r="F9" s="631"/>
      <c r="G9" s="967" t="s">
        <v>882</v>
      </c>
      <c r="H9" s="967"/>
      <c r="I9" s="967"/>
      <c r="J9" s="968"/>
      <c r="K9" s="42">
        <f>VLOOKUP($A9&amp;K$107,決統データ!$A$3:$DE$365,$E9+19,FALSE)</f>
        <v>5215</v>
      </c>
    </row>
    <row r="10" spans="1:11" ht="14.1" customHeight="1">
      <c r="A10" s="27" t="str">
        <f t="shared" si="0"/>
        <v>1772601</v>
      </c>
      <c r="B10" s="28" t="s">
        <v>296</v>
      </c>
      <c r="C10" s="29">
        <v>26</v>
      </c>
      <c r="D10" s="28" t="s">
        <v>782</v>
      </c>
      <c r="E10" s="38">
        <v>8</v>
      </c>
      <c r="F10" s="631"/>
      <c r="G10" s="967" t="s">
        <v>881</v>
      </c>
      <c r="H10" s="967"/>
      <c r="I10" s="967"/>
      <c r="J10" s="968"/>
      <c r="K10" s="42">
        <f>VLOOKUP($A10&amp;K$107,決統データ!$A$3:$DE$365,$E10+19,FALSE)</f>
        <v>0</v>
      </c>
    </row>
    <row r="11" spans="1:11" ht="14.1" customHeight="1">
      <c r="A11" s="27" t="str">
        <f t="shared" si="0"/>
        <v>1772601</v>
      </c>
      <c r="B11" s="28" t="s">
        <v>296</v>
      </c>
      <c r="C11" s="29">
        <v>26</v>
      </c>
      <c r="D11" s="28" t="s">
        <v>782</v>
      </c>
      <c r="E11" s="38">
        <v>9</v>
      </c>
      <c r="F11" s="631"/>
      <c r="G11" s="967" t="s">
        <v>259</v>
      </c>
      <c r="H11" s="967"/>
      <c r="I11" s="967"/>
      <c r="J11" s="968"/>
      <c r="K11" s="42">
        <f>VLOOKUP($A11&amp;K$107,決統データ!$A$3:$DE$365,$E11+19,FALSE)</f>
        <v>0</v>
      </c>
    </row>
    <row r="12" spans="1:11" ht="14.1" customHeight="1">
      <c r="A12" s="27" t="str">
        <f t="shared" si="0"/>
        <v>1772601</v>
      </c>
      <c r="B12" s="28" t="s">
        <v>296</v>
      </c>
      <c r="C12" s="29">
        <v>26</v>
      </c>
      <c r="D12" s="28" t="s">
        <v>782</v>
      </c>
      <c r="E12" s="38">
        <v>10</v>
      </c>
      <c r="F12" s="631"/>
      <c r="G12" s="967" t="s">
        <v>916</v>
      </c>
      <c r="H12" s="967"/>
      <c r="I12" s="967"/>
      <c r="J12" s="968"/>
      <c r="K12" s="42">
        <f>VLOOKUP($A12&amp;K$107,決統データ!$A$3:$DE$365,$E12+19,FALSE)</f>
        <v>5215</v>
      </c>
    </row>
    <row r="13" spans="1:11" ht="14.1" customHeight="1">
      <c r="A13" s="27" t="str">
        <f t="shared" si="0"/>
        <v>1772601</v>
      </c>
      <c r="B13" s="28" t="s">
        <v>296</v>
      </c>
      <c r="C13" s="29">
        <v>26</v>
      </c>
      <c r="D13" s="28" t="s">
        <v>782</v>
      </c>
      <c r="E13" s="38">
        <v>11</v>
      </c>
      <c r="F13" s="631"/>
      <c r="G13" s="967" t="s">
        <v>915</v>
      </c>
      <c r="H13" s="967"/>
      <c r="I13" s="967"/>
      <c r="J13" s="968"/>
      <c r="K13" s="42">
        <f>VLOOKUP($A13&amp;K$107,決統データ!$A$3:$DE$365,$E13+19,FALSE)</f>
        <v>0</v>
      </c>
    </row>
    <row r="14" spans="1:11" ht="14.1" customHeight="1">
      <c r="A14" s="27" t="str">
        <f t="shared" si="0"/>
        <v>1772601</v>
      </c>
      <c r="B14" s="28" t="s">
        <v>296</v>
      </c>
      <c r="C14" s="29">
        <v>26</v>
      </c>
      <c r="D14" s="28" t="s">
        <v>782</v>
      </c>
      <c r="E14" s="38">
        <v>12</v>
      </c>
      <c r="F14" s="631"/>
      <c r="G14" s="967" t="s">
        <v>878</v>
      </c>
      <c r="H14" s="967"/>
      <c r="I14" s="967"/>
      <c r="J14" s="968"/>
      <c r="K14" s="42">
        <f>VLOOKUP($A14&amp;K$107,決統データ!$A$3:$DE$365,$E14+19,FALSE)</f>
        <v>3881</v>
      </c>
    </row>
    <row r="15" spans="1:11" ht="14.1" customHeight="1">
      <c r="A15" s="27" t="str">
        <f t="shared" si="0"/>
        <v>1772601</v>
      </c>
      <c r="B15" s="28" t="s">
        <v>296</v>
      </c>
      <c r="C15" s="29">
        <v>26</v>
      </c>
      <c r="D15" s="28" t="s">
        <v>782</v>
      </c>
      <c r="E15" s="38">
        <v>13</v>
      </c>
      <c r="F15" s="631"/>
      <c r="G15" s="967" t="s">
        <v>877</v>
      </c>
      <c r="H15" s="967"/>
      <c r="I15" s="967"/>
      <c r="J15" s="968"/>
      <c r="K15" s="42">
        <f>VLOOKUP($A15&amp;K$107,決統データ!$A$3:$DE$365,$E15+19,FALSE)</f>
        <v>3189</v>
      </c>
    </row>
    <row r="16" spans="1:11" ht="14.1" customHeight="1">
      <c r="A16" s="27" t="str">
        <f t="shared" si="0"/>
        <v>1772601</v>
      </c>
      <c r="B16" s="28" t="s">
        <v>296</v>
      </c>
      <c r="C16" s="29">
        <v>26</v>
      </c>
      <c r="D16" s="28" t="s">
        <v>782</v>
      </c>
      <c r="E16" s="38">
        <v>14</v>
      </c>
      <c r="F16" s="631"/>
      <c r="G16" s="967" t="s">
        <v>876</v>
      </c>
      <c r="H16" s="967"/>
      <c r="I16" s="967"/>
      <c r="J16" s="968"/>
      <c r="K16" s="42">
        <f>VLOOKUP($A16&amp;K$107,決統データ!$A$3:$DE$365,$E16+19,FALSE)</f>
        <v>605</v>
      </c>
    </row>
    <row r="17" spans="1:11" ht="14.1" customHeight="1">
      <c r="A17" s="27" t="str">
        <f t="shared" si="0"/>
        <v>1772601</v>
      </c>
      <c r="B17" s="28" t="s">
        <v>296</v>
      </c>
      <c r="C17" s="29">
        <v>26</v>
      </c>
      <c r="D17" s="28" t="s">
        <v>782</v>
      </c>
      <c r="E17" s="38">
        <v>15</v>
      </c>
      <c r="F17" s="631"/>
      <c r="G17" s="967" t="s">
        <v>875</v>
      </c>
      <c r="H17" s="967"/>
      <c r="I17" s="967"/>
      <c r="J17" s="968"/>
      <c r="K17" s="42">
        <f>VLOOKUP($A17&amp;K$107,決統データ!$A$3:$DE$365,$E17+19,FALSE)</f>
        <v>0</v>
      </c>
    </row>
    <row r="18" spans="1:11" ht="14.1" customHeight="1">
      <c r="A18" s="27" t="str">
        <f t="shared" si="0"/>
        <v>1772601</v>
      </c>
      <c r="B18" s="28" t="s">
        <v>296</v>
      </c>
      <c r="C18" s="29">
        <v>26</v>
      </c>
      <c r="D18" s="28" t="s">
        <v>782</v>
      </c>
      <c r="E18" s="38">
        <v>16</v>
      </c>
      <c r="F18" s="631"/>
      <c r="G18" s="967" t="s">
        <v>874</v>
      </c>
      <c r="H18" s="967"/>
      <c r="I18" s="967"/>
      <c r="J18" s="968"/>
      <c r="K18" s="42">
        <f>VLOOKUP($A18&amp;K$107,決統データ!$A$3:$DE$365,$E18+19,FALSE)</f>
        <v>2584</v>
      </c>
    </row>
    <row r="19" spans="1:11" ht="14.1" customHeight="1">
      <c r="A19" s="27" t="str">
        <f t="shared" si="0"/>
        <v>1772601</v>
      </c>
      <c r="B19" s="28" t="s">
        <v>296</v>
      </c>
      <c r="C19" s="29">
        <v>26</v>
      </c>
      <c r="D19" s="28" t="s">
        <v>782</v>
      </c>
      <c r="E19" s="38">
        <v>17</v>
      </c>
      <c r="F19" s="631"/>
      <c r="G19" s="967" t="s">
        <v>873</v>
      </c>
      <c r="H19" s="967"/>
      <c r="I19" s="967"/>
      <c r="J19" s="968"/>
      <c r="K19" s="42">
        <f>VLOOKUP($A19&amp;K$107,決統データ!$A$3:$DE$365,$E19+19,FALSE)</f>
        <v>692</v>
      </c>
    </row>
    <row r="20" spans="1:11" ht="14.1" customHeight="1">
      <c r="A20" s="27" t="str">
        <f t="shared" si="0"/>
        <v>1772601</v>
      </c>
      <c r="B20" s="28" t="s">
        <v>296</v>
      </c>
      <c r="C20" s="29">
        <v>26</v>
      </c>
      <c r="D20" s="28" t="s">
        <v>782</v>
      </c>
      <c r="E20" s="38">
        <v>18</v>
      </c>
      <c r="F20" s="631"/>
      <c r="G20" s="967" t="s">
        <v>872</v>
      </c>
      <c r="H20" s="967"/>
      <c r="I20" s="967"/>
      <c r="J20" s="968"/>
      <c r="K20" s="42">
        <f>VLOOKUP($A20&amp;K$107,決統データ!$A$3:$DE$365,$E20+19,FALSE)</f>
        <v>692</v>
      </c>
    </row>
    <row r="21" spans="1:11" ht="14.1" customHeight="1">
      <c r="A21" s="27" t="str">
        <f t="shared" si="0"/>
        <v>1772601</v>
      </c>
      <c r="B21" s="28" t="s">
        <v>296</v>
      </c>
      <c r="C21" s="29">
        <v>26</v>
      </c>
      <c r="D21" s="28" t="s">
        <v>782</v>
      </c>
      <c r="E21" s="38">
        <v>19</v>
      </c>
      <c r="F21" s="631"/>
      <c r="G21" s="967" t="s">
        <v>871</v>
      </c>
      <c r="H21" s="967"/>
      <c r="I21" s="967"/>
      <c r="J21" s="968"/>
      <c r="K21" s="42">
        <f>VLOOKUP($A21&amp;K$107,決統データ!$A$3:$DE$365,$E21+19,FALSE)</f>
        <v>692</v>
      </c>
    </row>
    <row r="22" spans="1:11" ht="14.1" customHeight="1">
      <c r="A22" s="27" t="str">
        <f t="shared" si="0"/>
        <v>1772601</v>
      </c>
      <c r="B22" s="28" t="s">
        <v>296</v>
      </c>
      <c r="C22" s="29">
        <v>26</v>
      </c>
      <c r="D22" s="28" t="s">
        <v>782</v>
      </c>
      <c r="E22" s="38">
        <v>20</v>
      </c>
      <c r="F22" s="631"/>
      <c r="G22" s="967" t="s">
        <v>870</v>
      </c>
      <c r="H22" s="967"/>
      <c r="I22" s="967"/>
      <c r="J22" s="968"/>
      <c r="K22" s="42">
        <f>VLOOKUP($A22&amp;K$107,決統データ!$A$3:$DE$365,$E22+19,FALSE)</f>
        <v>0</v>
      </c>
    </row>
    <row r="23" spans="1:11" ht="14.1" customHeight="1">
      <c r="A23" s="27" t="str">
        <f t="shared" si="0"/>
        <v>1772601</v>
      </c>
      <c r="B23" s="28" t="s">
        <v>296</v>
      </c>
      <c r="C23" s="29">
        <v>26</v>
      </c>
      <c r="D23" s="28" t="s">
        <v>782</v>
      </c>
      <c r="E23" s="38">
        <v>21</v>
      </c>
      <c r="F23" s="631"/>
      <c r="G23" s="967" t="s">
        <v>869</v>
      </c>
      <c r="H23" s="967"/>
      <c r="I23" s="967"/>
      <c r="J23" s="968"/>
      <c r="K23" s="42">
        <f>VLOOKUP($A23&amp;K$107,決統データ!$A$3:$DE$365,$E23+19,FALSE)</f>
        <v>0</v>
      </c>
    </row>
    <row r="24" spans="1:11" ht="14.1" customHeight="1">
      <c r="A24" s="27" t="str">
        <f t="shared" si="0"/>
        <v>1772601</v>
      </c>
      <c r="B24" s="28" t="s">
        <v>296</v>
      </c>
      <c r="C24" s="29">
        <v>26</v>
      </c>
      <c r="D24" s="28" t="s">
        <v>782</v>
      </c>
      <c r="E24" s="38">
        <v>22</v>
      </c>
      <c r="F24" s="632"/>
      <c r="G24" s="967" t="s">
        <v>258</v>
      </c>
      <c r="H24" s="967"/>
      <c r="I24" s="967"/>
      <c r="J24" s="968"/>
      <c r="K24" s="42">
        <f>VLOOKUP($A24&amp;K$107,決統データ!$A$3:$DE$365,$E24+19,FALSE)</f>
        <v>2664</v>
      </c>
    </row>
    <row r="25" spans="1:11" ht="14.1" customHeight="1">
      <c r="A25" s="27" t="str">
        <f t="shared" si="0"/>
        <v>1772601</v>
      </c>
      <c r="B25" s="28" t="s">
        <v>296</v>
      </c>
      <c r="C25" s="29">
        <v>26</v>
      </c>
      <c r="D25" s="28" t="s">
        <v>782</v>
      </c>
      <c r="E25" s="38">
        <v>23</v>
      </c>
      <c r="F25" s="630" t="s">
        <v>867</v>
      </c>
      <c r="G25" s="967" t="s">
        <v>221</v>
      </c>
      <c r="H25" s="967"/>
      <c r="I25" s="967"/>
      <c r="J25" s="968"/>
      <c r="K25" s="42">
        <f>VLOOKUP($A25&amp;K$107,決統データ!$A$3:$DE$365,$E25+19,FALSE)</f>
        <v>2200</v>
      </c>
    </row>
    <row r="26" spans="1:11" ht="14.1" customHeight="1">
      <c r="A26" s="27" t="str">
        <f t="shared" si="0"/>
        <v>1772601</v>
      </c>
      <c r="B26" s="28" t="s">
        <v>296</v>
      </c>
      <c r="C26" s="29">
        <v>26</v>
      </c>
      <c r="D26" s="28" t="s">
        <v>782</v>
      </c>
      <c r="E26" s="38">
        <v>24</v>
      </c>
      <c r="F26" s="631"/>
      <c r="G26" s="967" t="s">
        <v>865</v>
      </c>
      <c r="H26" s="967"/>
      <c r="I26" s="967"/>
      <c r="J26" s="968"/>
      <c r="K26" s="42">
        <f>VLOOKUP($A26&amp;K$107,決統データ!$A$3:$DE$365,$E26+19,FALSE)</f>
        <v>2200</v>
      </c>
    </row>
    <row r="27" spans="1:11" ht="14.1" customHeight="1">
      <c r="A27" s="27" t="str">
        <f t="shared" si="0"/>
        <v>1772601</v>
      </c>
      <c r="B27" s="28" t="s">
        <v>296</v>
      </c>
      <c r="C27" s="29">
        <v>26</v>
      </c>
      <c r="D27" s="28" t="s">
        <v>782</v>
      </c>
      <c r="E27" s="38">
        <v>25</v>
      </c>
      <c r="F27" s="631"/>
      <c r="G27" s="967" t="s">
        <v>864</v>
      </c>
      <c r="H27" s="967"/>
      <c r="I27" s="967"/>
      <c r="J27" s="968"/>
      <c r="K27" s="42">
        <f>VLOOKUP($A27&amp;K$107,決統データ!$A$3:$DE$365,$E27+19,FALSE)</f>
        <v>0</v>
      </c>
    </row>
    <row r="28" spans="1:11" ht="14.1" customHeight="1">
      <c r="A28" s="27" t="str">
        <f t="shared" si="0"/>
        <v>1772601</v>
      </c>
      <c r="B28" s="28" t="s">
        <v>296</v>
      </c>
      <c r="C28" s="29">
        <v>26</v>
      </c>
      <c r="D28" s="28" t="s">
        <v>782</v>
      </c>
      <c r="E28" s="38">
        <v>26</v>
      </c>
      <c r="F28" s="631"/>
      <c r="G28" s="967" t="s">
        <v>863</v>
      </c>
      <c r="H28" s="967"/>
      <c r="I28" s="967"/>
      <c r="J28" s="968"/>
      <c r="K28" s="42">
        <f>VLOOKUP($A28&amp;K$107,決統データ!$A$3:$DE$365,$E28+19,FALSE)</f>
        <v>0</v>
      </c>
    </row>
    <row r="29" spans="1:11" ht="14.1" customHeight="1">
      <c r="A29" s="27" t="str">
        <f t="shared" si="0"/>
        <v>1772601</v>
      </c>
      <c r="B29" s="28" t="s">
        <v>296</v>
      </c>
      <c r="C29" s="29">
        <v>26</v>
      </c>
      <c r="D29" s="28" t="s">
        <v>782</v>
      </c>
      <c r="E29" s="38">
        <v>27</v>
      </c>
      <c r="F29" s="631"/>
      <c r="G29" s="967" t="s">
        <v>862</v>
      </c>
      <c r="H29" s="967"/>
      <c r="I29" s="967"/>
      <c r="J29" s="968"/>
      <c r="K29" s="42">
        <f>VLOOKUP($A29&amp;K$107,決統データ!$A$3:$DE$365,$E29+19,FALSE)</f>
        <v>0</v>
      </c>
    </row>
    <row r="30" spans="1:11" ht="14.1" customHeight="1">
      <c r="A30" s="27" t="str">
        <f t="shared" si="0"/>
        <v>1772601</v>
      </c>
      <c r="B30" s="28" t="s">
        <v>296</v>
      </c>
      <c r="C30" s="29">
        <v>26</v>
      </c>
      <c r="D30" s="28" t="s">
        <v>782</v>
      </c>
      <c r="E30" s="38">
        <v>28</v>
      </c>
      <c r="F30" s="631"/>
      <c r="G30" s="967" t="s">
        <v>861</v>
      </c>
      <c r="H30" s="967"/>
      <c r="I30" s="967"/>
      <c r="J30" s="968"/>
      <c r="K30" s="42">
        <f>VLOOKUP($A30&amp;K$107,決統データ!$A$3:$DE$365,$E30+19,FALSE)</f>
        <v>0</v>
      </c>
    </row>
    <row r="31" spans="1:11" ht="14.1" customHeight="1">
      <c r="A31" s="27" t="str">
        <f t="shared" si="0"/>
        <v>1772601</v>
      </c>
      <c r="B31" s="28" t="s">
        <v>296</v>
      </c>
      <c r="C31" s="29">
        <v>26</v>
      </c>
      <c r="D31" s="28" t="s">
        <v>782</v>
      </c>
      <c r="E31" s="38">
        <v>29</v>
      </c>
      <c r="F31" s="631"/>
      <c r="G31" s="967" t="s">
        <v>860</v>
      </c>
      <c r="H31" s="967"/>
      <c r="I31" s="967"/>
      <c r="J31" s="968"/>
      <c r="K31" s="42">
        <f>VLOOKUP($A31&amp;K$107,決統データ!$A$3:$DE$365,$E31+19,FALSE)</f>
        <v>0</v>
      </c>
    </row>
    <row r="32" spans="1:11" ht="14.1" customHeight="1">
      <c r="A32" s="27" t="str">
        <f t="shared" si="0"/>
        <v>1772601</v>
      </c>
      <c r="B32" s="28" t="s">
        <v>296</v>
      </c>
      <c r="C32" s="29">
        <v>26</v>
      </c>
      <c r="D32" s="28" t="s">
        <v>782</v>
      </c>
      <c r="E32" s="38">
        <v>30</v>
      </c>
      <c r="F32" s="631"/>
      <c r="G32" s="967" t="s">
        <v>257</v>
      </c>
      <c r="H32" s="967"/>
      <c r="I32" s="967"/>
      <c r="J32" s="968"/>
      <c r="K32" s="42">
        <f>VLOOKUP($A32&amp;K$107,決統データ!$A$3:$DE$365,$E32+19,FALSE)</f>
        <v>0</v>
      </c>
    </row>
    <row r="33" spans="1:11" ht="14.1" customHeight="1">
      <c r="A33" s="27" t="str">
        <f t="shared" si="0"/>
        <v>1772601</v>
      </c>
      <c r="B33" s="28" t="s">
        <v>296</v>
      </c>
      <c r="C33" s="29">
        <v>26</v>
      </c>
      <c r="D33" s="28" t="s">
        <v>782</v>
      </c>
      <c r="E33" s="38">
        <v>31</v>
      </c>
      <c r="F33" s="631"/>
      <c r="G33" s="967" t="s">
        <v>858</v>
      </c>
      <c r="H33" s="967"/>
      <c r="I33" s="967"/>
      <c r="J33" s="968"/>
      <c r="K33" s="42">
        <f>VLOOKUP($A33&amp;K$107,決統データ!$A$3:$DE$365,$E33+19,FALSE)</f>
        <v>0</v>
      </c>
    </row>
    <row r="34" spans="1:11" ht="14.1" customHeight="1">
      <c r="A34" s="27" t="str">
        <f t="shared" si="0"/>
        <v>1772601</v>
      </c>
      <c r="B34" s="28" t="s">
        <v>296</v>
      </c>
      <c r="C34" s="29">
        <v>26</v>
      </c>
      <c r="D34" s="28" t="s">
        <v>782</v>
      </c>
      <c r="E34" s="38">
        <v>32</v>
      </c>
      <c r="F34" s="631"/>
      <c r="G34" s="967" t="s">
        <v>857</v>
      </c>
      <c r="H34" s="967"/>
      <c r="I34" s="967"/>
      <c r="J34" s="968"/>
      <c r="K34" s="42">
        <f>VLOOKUP($A34&amp;K$107,決統データ!$A$3:$DE$365,$E34+19,FALSE)</f>
        <v>0</v>
      </c>
    </row>
    <row r="35" spans="1:11" ht="14.1" customHeight="1">
      <c r="A35" s="27" t="str">
        <f t="shared" si="0"/>
        <v>1772601</v>
      </c>
      <c r="B35" s="28" t="s">
        <v>296</v>
      </c>
      <c r="C35" s="29">
        <v>26</v>
      </c>
      <c r="D35" s="28" t="s">
        <v>782</v>
      </c>
      <c r="E35" s="38">
        <v>33</v>
      </c>
      <c r="F35" s="631"/>
      <c r="G35" s="967" t="s">
        <v>856</v>
      </c>
      <c r="H35" s="967"/>
      <c r="I35" s="967"/>
      <c r="J35" s="968"/>
      <c r="K35" s="42">
        <f>VLOOKUP($A35&amp;K$107,決統データ!$A$3:$DE$365,$E35+19,FALSE)</f>
        <v>4865</v>
      </c>
    </row>
    <row r="36" spans="1:11" ht="14.1" customHeight="1">
      <c r="A36" s="27" t="str">
        <f t="shared" si="0"/>
        <v>1772601</v>
      </c>
      <c r="B36" s="28" t="s">
        <v>296</v>
      </c>
      <c r="C36" s="29">
        <v>26</v>
      </c>
      <c r="D36" s="28" t="s">
        <v>782</v>
      </c>
      <c r="E36" s="38">
        <v>34</v>
      </c>
      <c r="F36" s="631"/>
      <c r="G36" s="971" t="s">
        <v>855</v>
      </c>
      <c r="H36" s="971"/>
      <c r="I36" s="967"/>
      <c r="J36" s="968"/>
      <c r="K36" s="42">
        <f>VLOOKUP($A36&amp;K$107,決統データ!$A$3:$DE$365,$E36+19,FALSE)</f>
        <v>0</v>
      </c>
    </row>
    <row r="37" spans="1:11" ht="14.1" customHeight="1">
      <c r="A37" s="27" t="str">
        <f t="shared" si="0"/>
        <v>1772601</v>
      </c>
      <c r="B37" s="28" t="s">
        <v>296</v>
      </c>
      <c r="C37" s="29">
        <v>26</v>
      </c>
      <c r="D37" s="28" t="s">
        <v>782</v>
      </c>
      <c r="E37" s="38">
        <v>35</v>
      </c>
      <c r="F37" s="631"/>
      <c r="G37" s="926" t="s">
        <v>283</v>
      </c>
      <c r="H37" s="927"/>
      <c r="I37" s="972" t="s">
        <v>854</v>
      </c>
      <c r="J37" s="972"/>
      <c r="K37" s="42">
        <f>VLOOKUP($A37&amp;K$107,決統データ!$A$3:$DE$365,$E37+19,FALSE)</f>
        <v>0</v>
      </c>
    </row>
    <row r="38" spans="1:11" ht="14.1" customHeight="1">
      <c r="A38" s="27" t="str">
        <f t="shared" si="0"/>
        <v>1772601</v>
      </c>
      <c r="B38" s="28" t="s">
        <v>296</v>
      </c>
      <c r="C38" s="29">
        <v>26</v>
      </c>
      <c r="D38" s="28" t="s">
        <v>782</v>
      </c>
      <c r="E38" s="38">
        <v>36</v>
      </c>
      <c r="F38" s="631"/>
      <c r="G38" s="928"/>
      <c r="H38" s="929"/>
      <c r="I38" s="972" t="s">
        <v>853</v>
      </c>
      <c r="J38" s="972"/>
      <c r="K38" s="42">
        <f>VLOOKUP($A38&amp;K$107,決統データ!$A$3:$DE$365,$E38+19,FALSE)</f>
        <v>0</v>
      </c>
    </row>
    <row r="39" spans="1:11" ht="14.1" customHeight="1">
      <c r="A39" s="27" t="str">
        <f t="shared" si="0"/>
        <v>1772601</v>
      </c>
      <c r="B39" s="28" t="s">
        <v>296</v>
      </c>
      <c r="C39" s="29">
        <v>26</v>
      </c>
      <c r="D39" s="28" t="s">
        <v>782</v>
      </c>
      <c r="E39" s="38">
        <v>37</v>
      </c>
      <c r="F39" s="631"/>
      <c r="G39" s="973" t="s">
        <v>515</v>
      </c>
      <c r="H39" s="969" t="s">
        <v>852</v>
      </c>
      <c r="I39" s="967"/>
      <c r="J39" s="968"/>
      <c r="K39" s="42">
        <f>VLOOKUP($A39&amp;K$107,決統データ!$A$3:$DE$365,$E39+19,FALSE)</f>
        <v>0</v>
      </c>
    </row>
    <row r="40" spans="1:11" ht="14.1" customHeight="1">
      <c r="A40" s="27" t="str">
        <f t="shared" si="0"/>
        <v>1772601</v>
      </c>
      <c r="B40" s="28" t="s">
        <v>296</v>
      </c>
      <c r="C40" s="29">
        <v>26</v>
      </c>
      <c r="D40" s="28" t="s">
        <v>782</v>
      </c>
      <c r="E40" s="38">
        <v>38</v>
      </c>
      <c r="F40" s="631"/>
      <c r="G40" s="974"/>
      <c r="H40" s="967" t="s">
        <v>850</v>
      </c>
      <c r="I40" s="967"/>
      <c r="J40" s="968"/>
      <c r="K40" s="42">
        <f>VLOOKUP($A40&amp;K$107,決統データ!$A$3:$DE$365,$E40+19,FALSE)</f>
        <v>0</v>
      </c>
    </row>
    <row r="41" spans="1:11" ht="14.1" customHeight="1">
      <c r="A41" s="27" t="str">
        <f t="shared" si="0"/>
        <v>1772601</v>
      </c>
      <c r="B41" s="28" t="s">
        <v>296</v>
      </c>
      <c r="C41" s="29">
        <v>26</v>
      </c>
      <c r="D41" s="28" t="s">
        <v>782</v>
      </c>
      <c r="E41" s="38">
        <v>39</v>
      </c>
      <c r="F41" s="631"/>
      <c r="G41" s="974"/>
      <c r="H41" s="967" t="s">
        <v>851</v>
      </c>
      <c r="I41" s="967"/>
      <c r="J41" s="968"/>
      <c r="K41" s="42">
        <f>VLOOKUP($A41&amp;K$107,決統データ!$A$3:$DE$365,$E41+19,FALSE)</f>
        <v>0</v>
      </c>
    </row>
    <row r="42" spans="1:11" ht="14.1" customHeight="1">
      <c r="A42" s="27" t="str">
        <f t="shared" si="0"/>
        <v>1772601</v>
      </c>
      <c r="B42" s="28" t="s">
        <v>296</v>
      </c>
      <c r="C42" s="29">
        <v>26</v>
      </c>
      <c r="D42" s="28" t="s">
        <v>782</v>
      </c>
      <c r="E42" s="38">
        <v>40</v>
      </c>
      <c r="F42" s="631"/>
      <c r="G42" s="974"/>
      <c r="H42" s="967" t="s">
        <v>850</v>
      </c>
      <c r="I42" s="967"/>
      <c r="J42" s="968"/>
      <c r="K42" s="42">
        <f>VLOOKUP($A42&amp;K$107,決統データ!$A$3:$DE$365,$E42+19,FALSE)</f>
        <v>0</v>
      </c>
    </row>
    <row r="43" spans="1:11" ht="14.1" customHeight="1">
      <c r="A43" s="27" t="str">
        <f t="shared" si="0"/>
        <v>1772601</v>
      </c>
      <c r="B43" s="28" t="s">
        <v>296</v>
      </c>
      <c r="C43" s="29">
        <v>26</v>
      </c>
      <c r="D43" s="28" t="s">
        <v>782</v>
      </c>
      <c r="E43" s="38">
        <v>41</v>
      </c>
      <c r="F43" s="631"/>
      <c r="G43" s="974" t="s">
        <v>849</v>
      </c>
      <c r="H43" s="692" t="s">
        <v>828</v>
      </c>
      <c r="I43" s="645" t="s">
        <v>644</v>
      </c>
      <c r="J43" s="75" t="s">
        <v>387</v>
      </c>
      <c r="K43" s="42">
        <f>VLOOKUP($A43&amp;K$107,決統データ!$A$3:$DE$365,$E43+19,FALSE)</f>
        <v>0</v>
      </c>
    </row>
    <row r="44" spans="1:11" ht="14.1" customHeight="1">
      <c r="A44" s="27" t="str">
        <f t="shared" si="0"/>
        <v>1772601</v>
      </c>
      <c r="B44" s="28" t="s">
        <v>296</v>
      </c>
      <c r="C44" s="29">
        <v>26</v>
      </c>
      <c r="D44" s="28" t="s">
        <v>782</v>
      </c>
      <c r="E44" s="38">
        <v>42</v>
      </c>
      <c r="F44" s="631"/>
      <c r="G44" s="974"/>
      <c r="H44" s="693"/>
      <c r="I44" s="646"/>
      <c r="J44" s="75" t="s">
        <v>365</v>
      </c>
      <c r="K44" s="42">
        <f>VLOOKUP($A44&amp;K$107,決統データ!$A$3:$DE$365,$E44+19,FALSE)</f>
        <v>0</v>
      </c>
    </row>
    <row r="45" spans="1:11" ht="14.1" customHeight="1">
      <c r="A45" s="27" t="str">
        <f t="shared" si="0"/>
        <v>1772601</v>
      </c>
      <c r="B45" s="28" t="s">
        <v>296</v>
      </c>
      <c r="C45" s="29">
        <v>26</v>
      </c>
      <c r="D45" s="28" t="s">
        <v>782</v>
      </c>
      <c r="E45" s="38">
        <v>43</v>
      </c>
      <c r="F45" s="631"/>
      <c r="G45" s="974"/>
      <c r="H45" s="975"/>
      <c r="I45" s="647"/>
      <c r="J45" s="262" t="s">
        <v>731</v>
      </c>
      <c r="K45" s="42">
        <f>VLOOKUP($A45&amp;K$107,決統データ!$A$3:$DE$365,$E45+19,FALSE)</f>
        <v>0</v>
      </c>
    </row>
    <row r="46" spans="1:11" ht="14.1" customHeight="1">
      <c r="A46" s="27" t="str">
        <f t="shared" si="0"/>
        <v>1772601</v>
      </c>
      <c r="B46" s="28" t="s">
        <v>296</v>
      </c>
      <c r="C46" s="29">
        <v>26</v>
      </c>
      <c r="D46" s="28" t="s">
        <v>782</v>
      </c>
      <c r="E46" s="38">
        <v>44</v>
      </c>
      <c r="F46" s="631"/>
      <c r="G46" s="974"/>
      <c r="H46" s="967" t="s">
        <v>848</v>
      </c>
      <c r="I46" s="967"/>
      <c r="J46" s="968"/>
      <c r="K46" s="42">
        <f>VLOOKUP($A46&amp;K$107,決統データ!$A$3:$DE$365,$E46+19,FALSE)</f>
        <v>0</v>
      </c>
    </row>
    <row r="47" spans="1:11" ht="14.1" customHeight="1">
      <c r="A47" s="27" t="str">
        <f t="shared" si="0"/>
        <v>1772601</v>
      </c>
      <c r="B47" s="28" t="s">
        <v>296</v>
      </c>
      <c r="C47" s="29">
        <v>26</v>
      </c>
      <c r="D47" s="28" t="s">
        <v>782</v>
      </c>
      <c r="E47" s="38">
        <v>45</v>
      </c>
      <c r="F47" s="631"/>
      <c r="G47" s="974"/>
      <c r="H47" s="967" t="s">
        <v>256</v>
      </c>
      <c r="I47" s="967"/>
      <c r="J47" s="968"/>
      <c r="K47" s="42">
        <f>VLOOKUP($A47&amp;K$107,決統データ!$A$3:$DE$365,$E47+19,FALSE)</f>
        <v>0</v>
      </c>
    </row>
    <row r="48" spans="1:11" ht="14.1" customHeight="1">
      <c r="A48" s="27" t="str">
        <f t="shared" si="0"/>
        <v>1772601</v>
      </c>
      <c r="B48" s="28" t="s">
        <v>296</v>
      </c>
      <c r="C48" s="29">
        <v>26</v>
      </c>
      <c r="D48" s="28" t="s">
        <v>782</v>
      </c>
      <c r="E48" s="38">
        <v>46</v>
      </c>
      <c r="F48" s="631"/>
      <c r="G48" s="974"/>
      <c r="H48" s="967" t="s">
        <v>846</v>
      </c>
      <c r="I48" s="967"/>
      <c r="J48" s="968"/>
      <c r="K48" s="42">
        <f>VLOOKUP($A48&amp;K$107,決統データ!$A$3:$DE$365,$E48+19,FALSE)</f>
        <v>0</v>
      </c>
    </row>
    <row r="49" spans="1:11" ht="14.1" customHeight="1">
      <c r="A49" s="27" t="str">
        <f t="shared" si="0"/>
        <v>1772601</v>
      </c>
      <c r="B49" s="28" t="s">
        <v>296</v>
      </c>
      <c r="C49" s="29">
        <v>26</v>
      </c>
      <c r="D49" s="28" t="s">
        <v>782</v>
      </c>
      <c r="E49" s="38">
        <v>47</v>
      </c>
      <c r="F49" s="631"/>
      <c r="G49" s="974"/>
      <c r="H49" s="967" t="s">
        <v>845</v>
      </c>
      <c r="I49" s="967"/>
      <c r="J49" s="968"/>
      <c r="K49" s="42">
        <f>VLOOKUP($A49&amp;K$107,決統データ!$A$3:$DE$365,$E49+19,FALSE)</f>
        <v>0</v>
      </c>
    </row>
    <row r="50" spans="1:11" ht="14.1" customHeight="1">
      <c r="A50" s="27" t="str">
        <f t="shared" si="0"/>
        <v>1772601</v>
      </c>
      <c r="B50" s="28" t="s">
        <v>296</v>
      </c>
      <c r="C50" s="29">
        <v>26</v>
      </c>
      <c r="D50" s="28" t="s">
        <v>782</v>
      </c>
      <c r="E50" s="38">
        <v>48</v>
      </c>
      <c r="F50" s="631"/>
      <c r="G50" s="974"/>
      <c r="H50" s="967" t="s">
        <v>731</v>
      </c>
      <c r="I50" s="967"/>
      <c r="J50" s="968"/>
      <c r="K50" s="42">
        <f>VLOOKUP($A50&amp;K$107,決統データ!$A$3:$DE$365,$E50+19,FALSE)</f>
        <v>0</v>
      </c>
    </row>
    <row r="51" spans="1:11" ht="14.1" customHeight="1">
      <c r="A51" s="27" t="str">
        <f t="shared" si="0"/>
        <v>1772601</v>
      </c>
      <c r="B51" s="28" t="s">
        <v>296</v>
      </c>
      <c r="C51" s="29">
        <v>26</v>
      </c>
      <c r="D51" s="28" t="s">
        <v>782</v>
      </c>
      <c r="E51" s="38">
        <v>49</v>
      </c>
      <c r="F51" s="631"/>
      <c r="G51" s="967" t="s">
        <v>844</v>
      </c>
      <c r="H51" s="967"/>
      <c r="I51" s="967"/>
      <c r="J51" s="968"/>
      <c r="K51" s="42">
        <f>VLOOKUP($A51&amp;K$107,決統データ!$A$3:$DE$365,$E51+19,FALSE)</f>
        <v>4865</v>
      </c>
    </row>
    <row r="52" spans="1:11" ht="14.1" customHeight="1">
      <c r="A52" s="27" t="str">
        <f t="shared" si="0"/>
        <v>1772601</v>
      </c>
      <c r="B52" s="28" t="s">
        <v>296</v>
      </c>
      <c r="C52" s="29">
        <v>26</v>
      </c>
      <c r="D52" s="28" t="s">
        <v>782</v>
      </c>
      <c r="E52" s="38">
        <v>50</v>
      </c>
      <c r="F52" s="631"/>
      <c r="G52" s="630" t="s">
        <v>283</v>
      </c>
      <c r="H52" s="967" t="s">
        <v>1580</v>
      </c>
      <c r="I52" s="967"/>
      <c r="J52" s="968"/>
      <c r="K52" s="42">
        <f>VLOOKUP($A52&amp;K$107,決統データ!$A$3:$DE$365,$E52+19,FALSE)</f>
        <v>0</v>
      </c>
    </row>
    <row r="53" spans="1:11" ht="14.1" customHeight="1">
      <c r="A53" s="27" t="str">
        <f t="shared" si="0"/>
        <v>1772601</v>
      </c>
      <c r="B53" s="28" t="s">
        <v>296</v>
      </c>
      <c r="C53" s="29">
        <v>26</v>
      </c>
      <c r="D53" s="28" t="s">
        <v>782</v>
      </c>
      <c r="E53" s="38">
        <v>51</v>
      </c>
      <c r="F53" s="631"/>
      <c r="G53" s="631"/>
      <c r="H53" s="967" t="s">
        <v>388</v>
      </c>
      <c r="I53" s="967"/>
      <c r="J53" s="968"/>
      <c r="K53" s="42">
        <f>VLOOKUP($A53&amp;K$107,決統データ!$A$3:$DE$365,$E53+19,FALSE)</f>
        <v>0</v>
      </c>
    </row>
    <row r="54" spans="1:11" ht="14.1" customHeight="1">
      <c r="A54" s="27" t="str">
        <f t="shared" si="0"/>
        <v>1772601</v>
      </c>
      <c r="B54" s="28" t="s">
        <v>296</v>
      </c>
      <c r="C54" s="29">
        <v>26</v>
      </c>
      <c r="D54" s="28" t="s">
        <v>782</v>
      </c>
      <c r="E54" s="38">
        <v>52</v>
      </c>
      <c r="F54" s="631"/>
      <c r="G54" s="632"/>
      <c r="H54" s="967" t="s">
        <v>841</v>
      </c>
      <c r="I54" s="967"/>
      <c r="J54" s="968"/>
      <c r="K54" s="42">
        <f>VLOOKUP($A54&amp;K$107,決統データ!$A$3:$DE$365,$E54+19,FALSE)</f>
        <v>0</v>
      </c>
    </row>
    <row r="55" spans="1:11" ht="14.1" customHeight="1">
      <c r="A55" s="27" t="str">
        <f t="shared" si="0"/>
        <v>1772601</v>
      </c>
      <c r="B55" s="28" t="s">
        <v>296</v>
      </c>
      <c r="C55" s="29">
        <v>26</v>
      </c>
      <c r="D55" s="28" t="s">
        <v>782</v>
      </c>
      <c r="E55" s="38">
        <v>53</v>
      </c>
      <c r="F55" s="631"/>
      <c r="G55" s="967" t="s">
        <v>840</v>
      </c>
      <c r="H55" s="967"/>
      <c r="I55" s="967"/>
      <c r="J55" s="968"/>
      <c r="K55" s="42">
        <f>VLOOKUP($A55&amp;K$107,決統データ!$A$3:$DE$365,$E55+19,FALSE)</f>
        <v>0</v>
      </c>
    </row>
    <row r="56" spans="1:11" ht="14.1" customHeight="1">
      <c r="A56" s="27" t="str">
        <f t="shared" si="0"/>
        <v>1772601</v>
      </c>
      <c r="B56" s="28" t="s">
        <v>296</v>
      </c>
      <c r="C56" s="29">
        <v>26</v>
      </c>
      <c r="D56" s="28" t="s">
        <v>782</v>
      </c>
      <c r="E56" s="38">
        <v>54</v>
      </c>
      <c r="F56" s="631"/>
      <c r="G56" s="967" t="s">
        <v>839</v>
      </c>
      <c r="H56" s="967"/>
      <c r="I56" s="967"/>
      <c r="J56" s="968"/>
      <c r="K56" s="42">
        <f>VLOOKUP($A56&amp;K$107,決統データ!$A$3:$DE$365,$E56+19,FALSE)</f>
        <v>0</v>
      </c>
    </row>
    <row r="57" spans="1:11" ht="14.1" customHeight="1">
      <c r="A57" s="27" t="str">
        <f t="shared" si="0"/>
        <v>1772601</v>
      </c>
      <c r="B57" s="28" t="s">
        <v>296</v>
      </c>
      <c r="C57" s="29">
        <v>26</v>
      </c>
      <c r="D57" s="28" t="s">
        <v>782</v>
      </c>
      <c r="E57" s="38">
        <v>55</v>
      </c>
      <c r="F57" s="631"/>
      <c r="G57" s="967" t="s">
        <v>838</v>
      </c>
      <c r="H57" s="967"/>
      <c r="I57" s="967"/>
      <c r="J57" s="968"/>
      <c r="K57" s="42">
        <f>VLOOKUP($A57&amp;K$107,決統データ!$A$3:$DE$365,$E57+19,FALSE)</f>
        <v>0</v>
      </c>
    </row>
    <row r="58" spans="1:11" ht="14.1" customHeight="1">
      <c r="A58" s="27" t="str">
        <f t="shared" si="0"/>
        <v>1772601</v>
      </c>
      <c r="B58" s="28" t="s">
        <v>296</v>
      </c>
      <c r="C58" s="29">
        <v>26</v>
      </c>
      <c r="D58" s="28" t="s">
        <v>782</v>
      </c>
      <c r="E58" s="38">
        <v>56</v>
      </c>
      <c r="F58" s="632"/>
      <c r="G58" s="967" t="s">
        <v>254</v>
      </c>
      <c r="H58" s="967"/>
      <c r="I58" s="967"/>
      <c r="J58" s="968"/>
      <c r="K58" s="42">
        <f>VLOOKUP($A58&amp;K$107,決統データ!$A$3:$DE$365,$E58+19,FALSE)</f>
        <v>-2665</v>
      </c>
    </row>
    <row r="59" spans="1:11" ht="14.1" customHeight="1">
      <c r="A59" s="27" t="str">
        <f t="shared" si="0"/>
        <v>1772601</v>
      </c>
      <c r="B59" s="28" t="s">
        <v>296</v>
      </c>
      <c r="C59" s="29">
        <v>26</v>
      </c>
      <c r="D59" s="28" t="s">
        <v>782</v>
      </c>
      <c r="E59" s="38">
        <v>57</v>
      </c>
      <c r="F59" s="967" t="s">
        <v>836</v>
      </c>
      <c r="G59" s="967"/>
      <c r="H59" s="967"/>
      <c r="I59" s="967"/>
      <c r="J59" s="968"/>
      <c r="K59" s="42">
        <f>VLOOKUP($A59&amp;K$107,決統データ!$A$3:$DE$365,$E59+19,FALSE)</f>
        <v>-1</v>
      </c>
    </row>
    <row r="60" spans="1:11" ht="14.1" customHeight="1">
      <c r="A60" s="27" t="str">
        <f t="shared" si="0"/>
        <v>1772601</v>
      </c>
      <c r="B60" s="28" t="s">
        <v>296</v>
      </c>
      <c r="C60" s="29">
        <v>26</v>
      </c>
      <c r="D60" s="28" t="s">
        <v>782</v>
      </c>
      <c r="E60" s="38">
        <v>58</v>
      </c>
      <c r="F60" s="967" t="s">
        <v>835</v>
      </c>
      <c r="G60" s="967"/>
      <c r="H60" s="967"/>
      <c r="I60" s="967"/>
      <c r="J60" s="968"/>
      <c r="K60" s="42">
        <f>VLOOKUP($A60&amp;K$107,決統データ!$A$3:$DE$365,$E60+19,FALSE)</f>
        <v>0</v>
      </c>
    </row>
    <row r="61" spans="1:11" ht="14.1" customHeight="1">
      <c r="A61" s="27" t="str">
        <f t="shared" si="0"/>
        <v>1772601</v>
      </c>
      <c r="B61" s="28" t="s">
        <v>296</v>
      </c>
      <c r="C61" s="29">
        <v>26</v>
      </c>
      <c r="D61" s="28" t="s">
        <v>782</v>
      </c>
      <c r="E61" s="38">
        <v>59</v>
      </c>
      <c r="F61" s="976" t="s">
        <v>911</v>
      </c>
      <c r="G61" s="972"/>
      <c r="H61" s="972"/>
      <c r="I61" s="972"/>
      <c r="J61" s="972"/>
      <c r="K61" s="42">
        <f>VLOOKUP($A61&amp;K$107,決統データ!$A$3:$DE$365,$E61+19,FALSE)</f>
        <v>10</v>
      </c>
    </row>
    <row r="62" spans="1:11" ht="14.1" customHeight="1">
      <c r="A62" s="27" t="str">
        <f t="shared" si="0"/>
        <v>1772601</v>
      </c>
      <c r="B62" s="28" t="s">
        <v>296</v>
      </c>
      <c r="C62" s="29">
        <v>26</v>
      </c>
      <c r="D62" s="28" t="s">
        <v>782</v>
      </c>
      <c r="E62" s="38">
        <v>60</v>
      </c>
      <c r="F62" s="74"/>
      <c r="G62" s="967" t="s">
        <v>833</v>
      </c>
      <c r="H62" s="967"/>
      <c r="I62" s="967"/>
      <c r="J62" s="968"/>
      <c r="K62" s="42">
        <f>VLOOKUP($A62&amp;K$107,決統データ!$A$3:$DE$365,$E62+19,FALSE)</f>
        <v>0</v>
      </c>
    </row>
    <row r="63" spans="1:11" ht="14.1" customHeight="1">
      <c r="A63" s="27" t="str">
        <f t="shared" si="0"/>
        <v>1772602</v>
      </c>
      <c r="B63" s="28" t="s">
        <v>296</v>
      </c>
      <c r="C63" s="29">
        <v>26</v>
      </c>
      <c r="D63" s="28" t="s">
        <v>297</v>
      </c>
      <c r="E63" s="38">
        <v>1</v>
      </c>
      <c r="F63" s="967" t="s">
        <v>832</v>
      </c>
      <c r="G63" s="967"/>
      <c r="H63" s="967"/>
      <c r="I63" s="967"/>
      <c r="J63" s="968"/>
      <c r="K63" s="42">
        <f>VLOOKUP($A63&amp;K$107,決統データ!$A$3:$DE$365,$E63+19,FALSE)</f>
        <v>0</v>
      </c>
    </row>
    <row r="64" spans="1:11" ht="14.1" customHeight="1">
      <c r="A64" s="27" t="str">
        <f t="shared" si="0"/>
        <v>1772602</v>
      </c>
      <c r="B64" s="28" t="s">
        <v>296</v>
      </c>
      <c r="C64" s="29">
        <v>26</v>
      </c>
      <c r="D64" s="28" t="s">
        <v>297</v>
      </c>
      <c r="E64" s="38">
        <v>2</v>
      </c>
      <c r="F64" s="967" t="s">
        <v>831</v>
      </c>
      <c r="G64" s="967"/>
      <c r="H64" s="967"/>
      <c r="I64" s="967"/>
      <c r="J64" s="968"/>
      <c r="K64" s="42">
        <f>VLOOKUP($A64&amp;K$107,決統データ!$A$3:$DE$365,$E64+19,FALSE)</f>
        <v>9</v>
      </c>
    </row>
    <row r="65" spans="1:11" ht="14.1" customHeight="1">
      <c r="A65" s="27" t="str">
        <f t="shared" si="0"/>
        <v>1772602</v>
      </c>
      <c r="B65" s="28" t="s">
        <v>296</v>
      </c>
      <c r="C65" s="29">
        <v>26</v>
      </c>
      <c r="D65" s="28" t="s">
        <v>297</v>
      </c>
      <c r="E65" s="38">
        <v>3</v>
      </c>
      <c r="F65" s="967" t="s">
        <v>830</v>
      </c>
      <c r="G65" s="967"/>
      <c r="H65" s="967"/>
      <c r="I65" s="967"/>
      <c r="J65" s="968"/>
      <c r="K65" s="42">
        <f>VLOOKUP($A65&amp;K$107,決統データ!$A$3:$DE$365,$E65+19,FALSE)</f>
        <v>0</v>
      </c>
    </row>
    <row r="66" spans="1:11" ht="14.1" customHeight="1">
      <c r="A66" s="27" t="str">
        <f t="shared" si="0"/>
        <v>1772602</v>
      </c>
      <c r="B66" s="28" t="s">
        <v>296</v>
      </c>
      <c r="C66" s="29">
        <v>26</v>
      </c>
      <c r="D66" s="28" t="s">
        <v>297</v>
      </c>
      <c r="E66" s="38">
        <v>4</v>
      </c>
      <c r="F66" s="639" t="s">
        <v>644</v>
      </c>
      <c r="G66" s="967" t="s">
        <v>829</v>
      </c>
      <c r="H66" s="967"/>
      <c r="I66" s="967"/>
      <c r="J66" s="968"/>
      <c r="K66" s="42">
        <f>VLOOKUP($A66&amp;K$107,決統データ!$A$3:$DE$365,$E66+19,FALSE)</f>
        <v>0</v>
      </c>
    </row>
    <row r="67" spans="1:11" ht="14.1" customHeight="1">
      <c r="A67" s="27" t="str">
        <f t="shared" si="0"/>
        <v>1772602</v>
      </c>
      <c r="B67" s="28" t="s">
        <v>296</v>
      </c>
      <c r="C67" s="29">
        <v>26</v>
      </c>
      <c r="D67" s="28" t="s">
        <v>297</v>
      </c>
      <c r="E67" s="38">
        <v>5</v>
      </c>
      <c r="F67" s="640"/>
      <c r="G67" s="967" t="s">
        <v>828</v>
      </c>
      <c r="H67" s="967"/>
      <c r="I67" s="967"/>
      <c r="J67" s="968"/>
      <c r="K67" s="42">
        <f>VLOOKUP($A67&amp;K$107,決統データ!$A$3:$DE$365,$E67+19,FALSE)</f>
        <v>0</v>
      </c>
    </row>
    <row r="68" spans="1:11" ht="14.1" customHeight="1">
      <c r="A68" s="27" t="str">
        <f t="shared" ref="A68:A96" si="1">+B68&amp;C68&amp;D68</f>
        <v>1772602</v>
      </c>
      <c r="B68" s="28" t="s">
        <v>296</v>
      </c>
      <c r="C68" s="29">
        <v>26</v>
      </c>
      <c r="D68" s="28" t="s">
        <v>297</v>
      </c>
      <c r="E68" s="38">
        <v>6</v>
      </c>
      <c r="F68" s="641"/>
      <c r="G68" s="967" t="s">
        <v>731</v>
      </c>
      <c r="H68" s="967"/>
      <c r="I68" s="967"/>
      <c r="J68" s="968"/>
      <c r="K68" s="42">
        <f>VLOOKUP($A68&amp;K$107,決統データ!$A$3:$DE$365,$E68+19,FALSE)</f>
        <v>0</v>
      </c>
    </row>
    <row r="69" spans="1:11" ht="14.1" customHeight="1">
      <c r="A69" s="27" t="str">
        <f t="shared" si="1"/>
        <v>1772602</v>
      </c>
      <c r="B69" s="28" t="s">
        <v>296</v>
      </c>
      <c r="C69" s="29">
        <v>26</v>
      </c>
      <c r="D69" s="28" t="s">
        <v>297</v>
      </c>
      <c r="E69" s="38">
        <v>7</v>
      </c>
      <c r="F69" s="967" t="s">
        <v>827</v>
      </c>
      <c r="G69" s="967"/>
      <c r="H69" s="967"/>
      <c r="I69" s="967"/>
      <c r="J69" s="968"/>
      <c r="K69" s="42">
        <f>VLOOKUP($A69&amp;K$107,決統データ!$A$3:$DE$365,$E69+19,FALSE)</f>
        <v>0</v>
      </c>
    </row>
    <row r="70" spans="1:11" ht="14.1" customHeight="1">
      <c r="A70" s="27" t="str">
        <f t="shared" si="1"/>
        <v>1772602</v>
      </c>
      <c r="B70" s="28" t="s">
        <v>296</v>
      </c>
      <c r="C70" s="29">
        <v>26</v>
      </c>
      <c r="D70" s="28" t="s">
        <v>297</v>
      </c>
      <c r="E70" s="38">
        <v>8</v>
      </c>
      <c r="F70" s="633" t="s">
        <v>826</v>
      </c>
      <c r="G70" s="634"/>
      <c r="H70" s="634"/>
      <c r="I70" s="635"/>
      <c r="J70" s="75" t="s">
        <v>825</v>
      </c>
      <c r="K70" s="42">
        <f>VLOOKUP($A70&amp;K$107,決統データ!$A$3:$DE$365,$E70+19,FALSE)</f>
        <v>9</v>
      </c>
    </row>
    <row r="71" spans="1:11" ht="14.1" customHeight="1">
      <c r="A71" s="27" t="str">
        <f t="shared" si="1"/>
        <v>1772602</v>
      </c>
      <c r="B71" s="28" t="s">
        <v>296</v>
      </c>
      <c r="C71" s="29">
        <v>26</v>
      </c>
      <c r="D71" s="28" t="s">
        <v>297</v>
      </c>
      <c r="E71" s="38">
        <v>9</v>
      </c>
      <c r="F71" s="636"/>
      <c r="G71" s="637"/>
      <c r="H71" s="637"/>
      <c r="I71" s="638"/>
      <c r="J71" s="75" t="s">
        <v>824</v>
      </c>
      <c r="K71" s="42">
        <f>VLOOKUP($A71&amp;K$107,決統データ!$A$3:$DE$365,$E71+19,FALSE)</f>
        <v>0</v>
      </c>
    </row>
    <row r="72" spans="1:11" ht="14.1" customHeight="1">
      <c r="A72" s="27" t="str">
        <f t="shared" si="1"/>
        <v>1772602</v>
      </c>
      <c r="B72" s="28" t="s">
        <v>296</v>
      </c>
      <c r="C72" s="29">
        <v>26</v>
      </c>
      <c r="D72" s="28" t="s">
        <v>297</v>
      </c>
      <c r="E72" s="38">
        <v>21</v>
      </c>
      <c r="F72" s="967" t="s">
        <v>823</v>
      </c>
      <c r="G72" s="967"/>
      <c r="H72" s="967"/>
      <c r="I72" s="967"/>
      <c r="J72" s="968"/>
      <c r="K72" s="42">
        <f>VLOOKUP($A72&amp;K$107,決統データ!$A$3:$DE$365,$E72+19,FALSE)</f>
        <v>0</v>
      </c>
    </row>
    <row r="73" spans="1:11" ht="14.1" customHeight="1">
      <c r="A73" s="27" t="str">
        <f t="shared" si="1"/>
        <v>1772602</v>
      </c>
      <c r="B73" s="28" t="s">
        <v>296</v>
      </c>
      <c r="C73" s="29">
        <v>26</v>
      </c>
      <c r="D73" s="28" t="s">
        <v>297</v>
      </c>
      <c r="E73" s="38">
        <v>22</v>
      </c>
      <c r="F73" s="968" t="s">
        <v>822</v>
      </c>
      <c r="G73" s="972"/>
      <c r="H73" s="972"/>
      <c r="I73" s="972"/>
      <c r="J73" s="983"/>
      <c r="K73" s="42">
        <f>VLOOKUP($A73&amp;K$107,決統データ!$A$3:$DE$365,$E73+19,FALSE)</f>
        <v>0</v>
      </c>
    </row>
    <row r="74" spans="1:11" ht="14.1" customHeight="1">
      <c r="A74" s="27" t="str">
        <f t="shared" si="1"/>
        <v>1772602</v>
      </c>
      <c r="B74" s="28" t="s">
        <v>296</v>
      </c>
      <c r="C74" s="29">
        <v>26</v>
      </c>
      <c r="D74" s="28" t="s">
        <v>297</v>
      </c>
      <c r="E74" s="38">
        <v>45</v>
      </c>
      <c r="F74" s="600" t="s">
        <v>1298</v>
      </c>
      <c r="G74" s="666"/>
      <c r="H74" s="666"/>
      <c r="I74" s="666"/>
      <c r="J74" s="601"/>
      <c r="K74" s="42">
        <f>VLOOKUP($A74&amp;K$107,決統データ!$A$3:$DE$365,$E74+19,FALSE)</f>
        <v>2200</v>
      </c>
    </row>
    <row r="75" spans="1:11" ht="14.1" customHeight="1">
      <c r="A75" s="27" t="str">
        <f t="shared" si="1"/>
        <v>1772602</v>
      </c>
      <c r="B75" s="28" t="s">
        <v>296</v>
      </c>
      <c r="C75" s="29">
        <v>26</v>
      </c>
      <c r="D75" s="28" t="s">
        <v>297</v>
      </c>
      <c r="E75" s="24">
        <v>46</v>
      </c>
      <c r="F75" s="667" t="s">
        <v>282</v>
      </c>
      <c r="G75" s="668"/>
      <c r="H75" s="668"/>
      <c r="I75" s="668"/>
      <c r="J75" s="187" t="s">
        <v>281</v>
      </c>
      <c r="K75" s="42">
        <f>VLOOKUP($A75&amp;K$107,決統データ!$A$3:$DE$365,$E75+19,FALSE)</f>
        <v>4599</v>
      </c>
    </row>
    <row r="76" spans="1:11" ht="13.5" customHeight="1">
      <c r="A76" s="27" t="str">
        <f t="shared" si="1"/>
        <v>1772602</v>
      </c>
      <c r="B76" s="28" t="s">
        <v>296</v>
      </c>
      <c r="C76" s="29">
        <v>26</v>
      </c>
      <c r="D76" s="28" t="s">
        <v>297</v>
      </c>
      <c r="E76" s="38">
        <v>47</v>
      </c>
      <c r="F76" s="669"/>
      <c r="G76" s="670"/>
      <c r="H76" s="670"/>
      <c r="I76" s="670"/>
      <c r="J76" s="187" t="s">
        <v>280</v>
      </c>
      <c r="K76" s="42">
        <f>VLOOKUP($A76&amp;K$107,決統データ!$A$3:$DE$365,$E76+19,FALSE)</f>
        <v>266</v>
      </c>
    </row>
    <row r="77" spans="1:11" ht="14.1" customHeight="1">
      <c r="A77" s="27"/>
      <c r="B77" s="28"/>
      <c r="C77" s="29"/>
      <c r="D77" s="28"/>
      <c r="F77" s="496" t="s">
        <v>821</v>
      </c>
      <c r="G77" s="518"/>
      <c r="H77" s="518"/>
      <c r="I77" s="518"/>
      <c r="J77" s="510"/>
      <c r="K77" s="82"/>
    </row>
    <row r="78" spans="1:11" ht="14.1" customHeight="1">
      <c r="A78" s="27" t="str">
        <f t="shared" si="1"/>
        <v>1772602</v>
      </c>
      <c r="B78" s="28" t="s">
        <v>296</v>
      </c>
      <c r="C78" s="29">
        <v>26</v>
      </c>
      <c r="D78" s="28" t="s">
        <v>297</v>
      </c>
      <c r="E78" s="38">
        <v>51</v>
      </c>
      <c r="F78" s="496" t="s">
        <v>819</v>
      </c>
      <c r="G78" s="518"/>
      <c r="H78" s="518"/>
      <c r="I78" s="518"/>
      <c r="J78" s="510"/>
      <c r="K78" s="42">
        <f>VLOOKUP($A78&amp;K$107,決統データ!$A$3:$DE$365,$E78+19,FALSE)</f>
        <v>3357</v>
      </c>
    </row>
    <row r="79" spans="1:11" ht="14.1" customHeight="1">
      <c r="A79" s="27" t="str">
        <f t="shared" si="1"/>
        <v>1772602</v>
      </c>
      <c r="B79" s="28" t="s">
        <v>296</v>
      </c>
      <c r="C79" s="29">
        <v>26</v>
      </c>
      <c r="D79" s="28" t="s">
        <v>297</v>
      </c>
      <c r="E79" s="38">
        <v>52</v>
      </c>
      <c r="F79" s="496" t="s">
        <v>818</v>
      </c>
      <c r="G79" s="518"/>
      <c r="H79" s="518"/>
      <c r="I79" s="518"/>
      <c r="J79" s="510"/>
      <c r="K79" s="42">
        <f>VLOOKUP($A79&amp;K$107,決統データ!$A$3:$DE$365,$E79+19,FALSE)</f>
        <v>1858</v>
      </c>
    </row>
    <row r="80" spans="1:11" ht="14.1" customHeight="1">
      <c r="A80" s="27"/>
      <c r="B80" s="28"/>
      <c r="C80" s="29"/>
      <c r="D80" s="28"/>
      <c r="F80" s="496" t="s">
        <v>820</v>
      </c>
      <c r="G80" s="518"/>
      <c r="H80" s="518"/>
      <c r="I80" s="518"/>
      <c r="J80" s="510"/>
      <c r="K80" s="82"/>
    </row>
    <row r="81" spans="1:11" ht="14.1" customHeight="1">
      <c r="A81" s="27" t="str">
        <f t="shared" si="1"/>
        <v>1772602</v>
      </c>
      <c r="B81" s="28" t="s">
        <v>296</v>
      </c>
      <c r="C81" s="29">
        <v>26</v>
      </c>
      <c r="D81" s="28" t="s">
        <v>297</v>
      </c>
      <c r="E81" s="38">
        <v>53</v>
      </c>
      <c r="F81" s="73" t="s">
        <v>819</v>
      </c>
      <c r="G81" s="73"/>
      <c r="H81" s="73"/>
      <c r="I81" s="73"/>
      <c r="J81" s="73"/>
      <c r="K81" s="42">
        <f>VLOOKUP($A81&amp;K$107,決統データ!$A$3:$DE$365,$E81+19,FALSE)</f>
        <v>0</v>
      </c>
    </row>
    <row r="82" spans="1:11" ht="14.1" customHeight="1">
      <c r="A82" s="27" t="str">
        <f t="shared" si="1"/>
        <v>1772602</v>
      </c>
      <c r="B82" s="28" t="s">
        <v>296</v>
      </c>
      <c r="C82" s="29">
        <v>26</v>
      </c>
      <c r="D82" s="28" t="s">
        <v>297</v>
      </c>
      <c r="E82" s="38">
        <v>54</v>
      </c>
      <c r="F82" s="73" t="s">
        <v>818</v>
      </c>
      <c r="G82" s="73"/>
      <c r="H82" s="73"/>
      <c r="I82" s="73"/>
      <c r="J82" s="73"/>
      <c r="K82" s="42">
        <f>VLOOKUP($A82&amp;K$107,決統データ!$A$3:$DE$365,$E82+19,FALSE)</f>
        <v>0</v>
      </c>
    </row>
    <row r="83" spans="1:11" ht="14.1" customHeight="1">
      <c r="A83" s="27" t="str">
        <f t="shared" si="1"/>
        <v>1772602</v>
      </c>
      <c r="B83" s="28" t="s">
        <v>296</v>
      </c>
      <c r="C83" s="29">
        <v>26</v>
      </c>
      <c r="D83" s="28" t="s">
        <v>297</v>
      </c>
      <c r="E83" s="38">
        <v>55</v>
      </c>
      <c r="F83" s="667" t="s">
        <v>817</v>
      </c>
      <c r="G83" s="668"/>
      <c r="H83" s="668"/>
      <c r="I83" s="674"/>
      <c r="J83" s="60" t="s">
        <v>601</v>
      </c>
      <c r="K83" s="42">
        <f>VLOOKUP($A83&amp;K$107,決統データ!$A$3:$DE$365,$E83+19,FALSE)</f>
        <v>2665</v>
      </c>
    </row>
    <row r="84" spans="1:11" ht="14.1" customHeight="1">
      <c r="A84" s="27" t="str">
        <f t="shared" si="1"/>
        <v>1772602</v>
      </c>
      <c r="B84" s="28" t="s">
        <v>296</v>
      </c>
      <c r="C84" s="29">
        <v>26</v>
      </c>
      <c r="D84" s="28" t="s">
        <v>297</v>
      </c>
      <c r="E84" s="38">
        <v>56</v>
      </c>
      <c r="F84" s="669"/>
      <c r="G84" s="670"/>
      <c r="H84" s="670"/>
      <c r="I84" s="675"/>
      <c r="J84" s="60" t="s">
        <v>816</v>
      </c>
      <c r="K84" s="42">
        <f>VLOOKUP($A84&amp;K$107,決統データ!$A$3:$DE$365,$E84+19,FALSE)</f>
        <v>2665</v>
      </c>
    </row>
    <row r="85" spans="1:11" ht="14.1" customHeight="1">
      <c r="A85" s="27" t="str">
        <f t="shared" si="1"/>
        <v>1772602</v>
      </c>
      <c r="B85" s="28" t="s">
        <v>296</v>
      </c>
      <c r="C85" s="29">
        <v>26</v>
      </c>
      <c r="D85" s="28" t="s">
        <v>297</v>
      </c>
      <c r="E85" s="38">
        <v>57</v>
      </c>
      <c r="F85" s="667" t="s">
        <v>600</v>
      </c>
      <c r="G85" s="668"/>
      <c r="H85" s="668"/>
      <c r="I85" s="674"/>
      <c r="J85" s="60" t="s">
        <v>601</v>
      </c>
      <c r="K85" s="42">
        <f>VLOOKUP($A85&amp;K$107,決統データ!$A$3:$DE$365,$E85+19,FALSE)</f>
        <v>692</v>
      </c>
    </row>
    <row r="86" spans="1:11" ht="14.1" customHeight="1">
      <c r="A86" s="27" t="str">
        <f t="shared" si="1"/>
        <v>1772602</v>
      </c>
      <c r="B86" s="28" t="s">
        <v>296</v>
      </c>
      <c r="C86" s="29">
        <v>26</v>
      </c>
      <c r="D86" s="28" t="s">
        <v>297</v>
      </c>
      <c r="E86" s="38">
        <v>58</v>
      </c>
      <c r="F86" s="669"/>
      <c r="G86" s="670"/>
      <c r="H86" s="670"/>
      <c r="I86" s="675"/>
      <c r="J86" s="60" t="s">
        <v>816</v>
      </c>
      <c r="K86" s="42">
        <f>VLOOKUP($A86&amp;K$107,決統データ!$A$3:$DE$365,$E86+19,FALSE)</f>
        <v>692</v>
      </c>
    </row>
    <row r="87" spans="1:11" ht="14.1" customHeight="1">
      <c r="A87" s="27" t="str">
        <f t="shared" si="1"/>
        <v>1772602</v>
      </c>
      <c r="B87" s="28" t="s">
        <v>296</v>
      </c>
      <c r="C87" s="29">
        <v>26</v>
      </c>
      <c r="D87" s="28" t="s">
        <v>297</v>
      </c>
      <c r="E87" s="38">
        <v>59</v>
      </c>
      <c r="F87" s="905" t="s">
        <v>603</v>
      </c>
      <c r="G87" s="977" t="s">
        <v>604</v>
      </c>
      <c r="H87" s="978"/>
      <c r="I87" s="979"/>
      <c r="J87" s="60" t="s">
        <v>601</v>
      </c>
      <c r="K87" s="42">
        <f>VLOOKUP($A87&amp;K$107,決統データ!$A$3:$DE$365,$E87+19,FALSE)</f>
        <v>3357</v>
      </c>
    </row>
    <row r="88" spans="1:11" ht="14.1" customHeight="1">
      <c r="A88" s="27" t="str">
        <f t="shared" si="1"/>
        <v>1772602</v>
      </c>
      <c r="B88" s="28" t="s">
        <v>296</v>
      </c>
      <c r="C88" s="29">
        <v>26</v>
      </c>
      <c r="D88" s="28" t="s">
        <v>297</v>
      </c>
      <c r="E88" s="38">
        <v>60</v>
      </c>
      <c r="F88" s="906"/>
      <c r="G88" s="980"/>
      <c r="H88" s="981"/>
      <c r="I88" s="982"/>
      <c r="J88" s="60" t="s">
        <v>816</v>
      </c>
      <c r="K88" s="42">
        <f>VLOOKUP($A88&amp;K$107,決統データ!$A$3:$DE$365,$E88+19,FALSE)</f>
        <v>3357</v>
      </c>
    </row>
    <row r="89" spans="1:11" ht="14.1" customHeight="1">
      <c r="A89" s="27" t="str">
        <f t="shared" si="1"/>
        <v>1772602</v>
      </c>
      <c r="B89" s="28" t="s">
        <v>296</v>
      </c>
      <c r="C89" s="29">
        <v>26</v>
      </c>
      <c r="D89" s="28" t="s">
        <v>297</v>
      </c>
      <c r="E89" s="24">
        <v>63</v>
      </c>
      <c r="F89" s="945" t="s">
        <v>724</v>
      </c>
      <c r="G89" s="665"/>
      <c r="H89" s="188" t="s">
        <v>725</v>
      </c>
      <c r="I89" s="189"/>
      <c r="J89" s="60"/>
      <c r="K89" s="42">
        <f>VLOOKUP($A89&amp;K$107,決統データ!$A$3:$DE$365,$E89+19,FALSE)</f>
        <v>0</v>
      </c>
    </row>
    <row r="90" spans="1:11" ht="14.1" customHeight="1">
      <c r="A90" s="27" t="str">
        <f t="shared" si="1"/>
        <v>1772602</v>
      </c>
      <c r="B90" s="28" t="s">
        <v>296</v>
      </c>
      <c r="C90" s="29">
        <v>26</v>
      </c>
      <c r="D90" s="28" t="s">
        <v>297</v>
      </c>
      <c r="E90" s="24">
        <v>64</v>
      </c>
      <c r="F90" s="665"/>
      <c r="G90" s="665"/>
      <c r="H90" s="188" t="s">
        <v>726</v>
      </c>
      <c r="I90" s="188"/>
      <c r="J90" s="188"/>
      <c r="K90" s="42">
        <f>VLOOKUP($A90&amp;K$107,決統データ!$A$3:$DE$365,$E90+19,FALSE)</f>
        <v>0</v>
      </c>
    </row>
    <row r="91" spans="1:11" ht="14.1" customHeight="1">
      <c r="A91" s="27" t="str">
        <f t="shared" si="1"/>
        <v>1772602</v>
      </c>
      <c r="B91" s="28" t="s">
        <v>296</v>
      </c>
      <c r="C91" s="29">
        <v>26</v>
      </c>
      <c r="D91" s="28" t="s">
        <v>297</v>
      </c>
      <c r="E91" s="24">
        <v>65</v>
      </c>
      <c r="F91" s="665"/>
      <c r="G91" s="665"/>
      <c r="H91" s="673" t="s">
        <v>537</v>
      </c>
      <c r="I91" s="188" t="s">
        <v>728</v>
      </c>
      <c r="J91" s="188"/>
      <c r="K91" s="42">
        <f>VLOOKUP($A91&amp;K$107,決統データ!$A$3:$DE$365,$E91+19,FALSE)</f>
        <v>0</v>
      </c>
    </row>
    <row r="92" spans="1:11">
      <c r="A92" s="27" t="str">
        <f t="shared" si="1"/>
        <v>1772602</v>
      </c>
      <c r="B92" s="28" t="s">
        <v>296</v>
      </c>
      <c r="C92" s="29">
        <v>26</v>
      </c>
      <c r="D92" s="28" t="s">
        <v>297</v>
      </c>
      <c r="E92" s="24">
        <v>66</v>
      </c>
      <c r="F92" s="665"/>
      <c r="G92" s="665"/>
      <c r="H92" s="673"/>
      <c r="I92" s="188" t="s">
        <v>729</v>
      </c>
      <c r="J92" s="188"/>
      <c r="K92" s="42">
        <f>VLOOKUP($A92&amp;K$107,決統データ!$A$3:$DE$365,$E92+19,FALSE)</f>
        <v>0</v>
      </c>
    </row>
    <row r="93" spans="1:11">
      <c r="A93" s="27" t="str">
        <f t="shared" si="1"/>
        <v>1772602</v>
      </c>
      <c r="B93" s="28" t="s">
        <v>296</v>
      </c>
      <c r="C93" s="29">
        <v>26</v>
      </c>
      <c r="D93" s="28" t="s">
        <v>297</v>
      </c>
      <c r="E93" s="24">
        <v>67</v>
      </c>
      <c r="F93" s="665"/>
      <c r="G93" s="665"/>
      <c r="H93" s="673"/>
      <c r="I93" s="188" t="s">
        <v>730</v>
      </c>
      <c r="J93" s="188"/>
      <c r="K93" s="42">
        <f>VLOOKUP($A93&amp;K$107,決統データ!$A$3:$DE$365,$E93+19,FALSE)</f>
        <v>0</v>
      </c>
    </row>
    <row r="94" spans="1:11">
      <c r="A94" s="27" t="str">
        <f t="shared" si="1"/>
        <v>1772602</v>
      </c>
      <c r="B94" s="28" t="s">
        <v>296</v>
      </c>
      <c r="C94" s="29">
        <v>26</v>
      </c>
      <c r="D94" s="28" t="s">
        <v>297</v>
      </c>
      <c r="E94" s="38">
        <v>68</v>
      </c>
      <c r="F94" s="665"/>
      <c r="G94" s="665"/>
      <c r="H94" s="673"/>
      <c r="I94" s="188" t="s">
        <v>731</v>
      </c>
      <c r="J94" s="188"/>
      <c r="K94" s="42">
        <f>VLOOKUP($A94&amp;K$107,決統データ!$A$3:$DE$365,$E94+19,FALSE)</f>
        <v>0</v>
      </c>
    </row>
    <row r="95" spans="1:11" ht="14.25" customHeight="1">
      <c r="A95" s="27" t="str">
        <f t="shared" si="1"/>
        <v>1772602</v>
      </c>
      <c r="B95" s="28" t="s">
        <v>296</v>
      </c>
      <c r="C95" s="29">
        <v>26</v>
      </c>
      <c r="D95" s="28" t="s">
        <v>297</v>
      </c>
      <c r="E95" s="38">
        <v>69</v>
      </c>
      <c r="F95" s="628" t="s">
        <v>1458</v>
      </c>
      <c r="G95" s="628"/>
      <c r="H95" s="628"/>
      <c r="I95" s="628"/>
      <c r="J95" s="628"/>
      <c r="K95" s="42">
        <f>VLOOKUP($A95&amp;K$107,決統データ!$A$3:$DE$365,$E95+19,FALSE)</f>
        <v>1209</v>
      </c>
    </row>
    <row r="96" spans="1:11">
      <c r="A96" s="27" t="str">
        <f t="shared" si="1"/>
        <v>1772602</v>
      </c>
      <c r="B96" s="28" t="s">
        <v>296</v>
      </c>
      <c r="C96" s="29">
        <v>26</v>
      </c>
      <c r="D96" s="28" t="s">
        <v>297</v>
      </c>
      <c r="E96" s="38">
        <v>70</v>
      </c>
      <c r="F96" s="629" t="s">
        <v>1459</v>
      </c>
      <c r="G96" s="629"/>
      <c r="H96" s="629"/>
      <c r="I96" s="629"/>
      <c r="J96" s="629"/>
      <c r="K96" s="42">
        <f>VLOOKUP($A96&amp;K$107,決統データ!$A$3:$DE$365,$E96+19,FALSE)</f>
        <v>1330</v>
      </c>
    </row>
    <row r="97" spans="6:11">
      <c r="F97" s="527" t="s">
        <v>516</v>
      </c>
      <c r="G97" s="72" t="s">
        <v>519</v>
      </c>
      <c r="H97" s="75"/>
      <c r="I97" s="77"/>
      <c r="J97" s="76"/>
      <c r="K97" s="243">
        <f>K3/K14*100</f>
        <v>168.64210255088895</v>
      </c>
    </row>
    <row r="98" spans="6:11">
      <c r="F98" s="527"/>
      <c r="G98" s="72" t="s">
        <v>517</v>
      </c>
      <c r="H98" s="72"/>
      <c r="I98" s="75"/>
      <c r="J98" s="76"/>
      <c r="K98" s="243">
        <f>K3/(K14+K51)*100</f>
        <v>74.834209924536935</v>
      </c>
    </row>
    <row r="99" spans="6:11">
      <c r="F99" s="527"/>
      <c r="G99" s="72" t="s">
        <v>520</v>
      </c>
      <c r="H99" s="72"/>
      <c r="I99" s="75"/>
      <c r="J99" s="76"/>
      <c r="K99" s="243">
        <f>(K4-K7)/(K15-K17)*100</f>
        <v>41.705863907180934</v>
      </c>
    </row>
    <row r="100" spans="6:11">
      <c r="F100" s="527"/>
      <c r="G100" s="72" t="s">
        <v>518</v>
      </c>
      <c r="H100" s="75"/>
      <c r="I100" s="77"/>
      <c r="J100" s="76"/>
      <c r="K100" s="243">
        <f>K71/(K4-K7)*100</f>
        <v>0</v>
      </c>
    </row>
    <row r="101" spans="6:11">
      <c r="F101" s="527"/>
      <c r="G101" s="72" t="s">
        <v>528</v>
      </c>
      <c r="H101" s="75"/>
      <c r="I101" s="77"/>
      <c r="J101" s="76"/>
      <c r="K101" s="243">
        <f>(K12+K27+K28)/(K3+K25)*100</f>
        <v>59.634076615208684</v>
      </c>
    </row>
    <row r="107" spans="6:11">
      <c r="K107" s="12" t="str">
        <f>+K108&amp;"000"</f>
        <v>264075000</v>
      </c>
    </row>
    <row r="108" spans="6:11">
      <c r="K108" s="285" t="s">
        <v>591</v>
      </c>
    </row>
    <row r="109" spans="6:11">
      <c r="K109" s="285" t="s">
        <v>592</v>
      </c>
    </row>
  </sheetData>
  <customSheetViews>
    <customSheetView guid="{247A5D4D-80F1-4466-92F7-7A3BC78E450F}" showPageBreaks="1" fitToPage="1" printArea="1" topLeftCell="A83">
      <selection activeCell="C43" sqref="C43"/>
      <pageMargins left="0.98425196850393704" right="0.78740157480314965" top="0.78740157480314965" bottom="0.78740157480314965" header="0.51181102362204722" footer="0.27559055118110237"/>
      <pageSetup paperSize="9" scale="51" orientation="portrait" blackAndWhite="1" horizontalDpi="300" verticalDpi="4294967293"/>
      <headerFooter alignWithMargins="0"/>
    </customSheetView>
  </customSheetViews>
  <mergeCells count="92">
    <mergeCell ref="F78:J78"/>
    <mergeCell ref="F79:J79"/>
    <mergeCell ref="F74:J74"/>
    <mergeCell ref="F75:I76"/>
    <mergeCell ref="F77:J77"/>
    <mergeCell ref="F66:F68"/>
    <mergeCell ref="G66:J66"/>
    <mergeCell ref="G67:J67"/>
    <mergeCell ref="G68:J68"/>
    <mergeCell ref="F97:F101"/>
    <mergeCell ref="F83:I84"/>
    <mergeCell ref="F85:I86"/>
    <mergeCell ref="F87:F88"/>
    <mergeCell ref="G87:I88"/>
    <mergeCell ref="F89:G94"/>
    <mergeCell ref="H91:H94"/>
    <mergeCell ref="F72:J72"/>
    <mergeCell ref="F69:J69"/>
    <mergeCell ref="F70:I71"/>
    <mergeCell ref="F80:J80"/>
    <mergeCell ref="F73:J73"/>
    <mergeCell ref="F63:J63"/>
    <mergeCell ref="F64:J64"/>
    <mergeCell ref="F65:J65"/>
    <mergeCell ref="G43:G50"/>
    <mergeCell ref="H43:H45"/>
    <mergeCell ref="F59:J59"/>
    <mergeCell ref="F60:J60"/>
    <mergeCell ref="G62:J62"/>
    <mergeCell ref="F61:J61"/>
    <mergeCell ref="G55:J55"/>
    <mergeCell ref="G56:J56"/>
    <mergeCell ref="G57:J57"/>
    <mergeCell ref="G58:J58"/>
    <mergeCell ref="F25:F58"/>
    <mergeCell ref="H50:J50"/>
    <mergeCell ref="H42:J42"/>
    <mergeCell ref="I43:I45"/>
    <mergeCell ref="G51:J51"/>
    <mergeCell ref="G52:G54"/>
    <mergeCell ref="H52:J52"/>
    <mergeCell ref="H53:J53"/>
    <mergeCell ref="H54:J54"/>
    <mergeCell ref="H49:J49"/>
    <mergeCell ref="G22:J22"/>
    <mergeCell ref="G23:J23"/>
    <mergeCell ref="G28:J28"/>
    <mergeCell ref="G29:J29"/>
    <mergeCell ref="H48:J48"/>
    <mergeCell ref="G30:J30"/>
    <mergeCell ref="G35:J35"/>
    <mergeCell ref="G36:J36"/>
    <mergeCell ref="G37:H38"/>
    <mergeCell ref="I37:J37"/>
    <mergeCell ref="I38:J38"/>
    <mergeCell ref="G31:J31"/>
    <mergeCell ref="G39:G42"/>
    <mergeCell ref="H39:J39"/>
    <mergeCell ref="H40:J40"/>
    <mergeCell ref="H41:J41"/>
    <mergeCell ref="F2:J2"/>
    <mergeCell ref="F3:F24"/>
    <mergeCell ref="G3:J3"/>
    <mergeCell ref="G4:J4"/>
    <mergeCell ref="G5:J5"/>
    <mergeCell ref="G18:J18"/>
    <mergeCell ref="G19:J19"/>
    <mergeCell ref="G6:J6"/>
    <mergeCell ref="G17:J17"/>
    <mergeCell ref="G7:J7"/>
    <mergeCell ref="G8:J8"/>
    <mergeCell ref="G9:J9"/>
    <mergeCell ref="G14:J14"/>
    <mergeCell ref="G15:J15"/>
    <mergeCell ref="G16:J16"/>
    <mergeCell ref="G10:J10"/>
    <mergeCell ref="F95:J95"/>
    <mergeCell ref="F96:J96"/>
    <mergeCell ref="G11:J11"/>
    <mergeCell ref="G12:J12"/>
    <mergeCell ref="G13:J13"/>
    <mergeCell ref="H46:J46"/>
    <mergeCell ref="H47:J47"/>
    <mergeCell ref="G20:J20"/>
    <mergeCell ref="G24:J24"/>
    <mergeCell ref="G25:J25"/>
    <mergeCell ref="G26:J26"/>
    <mergeCell ref="G27:J27"/>
    <mergeCell ref="G21:J21"/>
    <mergeCell ref="G32:J32"/>
    <mergeCell ref="G33:J33"/>
    <mergeCell ref="G34:J34"/>
  </mergeCells>
  <phoneticPr fontId="3"/>
  <pageMargins left="0.98425196850393704" right="0.78740157480314965" top="0.78740157480314965" bottom="0.78740157480314965" header="0.51181102362204722" footer="0.27559055118110237"/>
  <pageSetup paperSize="9" scale="53" orientation="portrait" blackAndWhite="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C000"/>
    <pageSetUpPr fitToPage="1"/>
  </sheetPr>
  <dimension ref="A1:I56"/>
  <sheetViews>
    <sheetView view="pageBreakPreview" zoomScaleNormal="100" zoomScaleSheetLayoutView="100" workbookViewId="0">
      <pane ySplit="2" topLeftCell="A3" activePane="bottomLeft" state="frozen"/>
      <selection pane="bottomLeft"/>
    </sheetView>
  </sheetViews>
  <sheetFormatPr defaultColWidth="9" defaultRowHeight="14.4"/>
  <cols>
    <col min="1" max="1" width="9.69921875" style="1" customWidth="1"/>
    <col min="2" max="2" width="4.296875" style="1" customWidth="1"/>
    <col min="3" max="4" width="3.296875" style="1" customWidth="1"/>
    <col min="5" max="5" width="6.296875" style="24" customWidth="1"/>
    <col min="6" max="6" width="6.19921875" style="1" customWidth="1"/>
    <col min="7" max="7" width="5.59765625" style="1" customWidth="1"/>
    <col min="8" max="8" width="22.19921875" style="1" customWidth="1"/>
    <col min="9" max="9" width="15.296875" style="1" customWidth="1"/>
    <col min="10" max="16384" width="9" style="1"/>
  </cols>
  <sheetData>
    <row r="1" spans="1:9">
      <c r="F1" s="1" t="s">
        <v>1190</v>
      </c>
      <c r="I1" s="255" t="s">
        <v>529</v>
      </c>
    </row>
    <row r="2" spans="1:9" ht="29.25" customHeight="1">
      <c r="A2" s="26"/>
      <c r="B2" s="67" t="s">
        <v>778</v>
      </c>
      <c r="C2" s="26" t="s">
        <v>779</v>
      </c>
      <c r="D2" s="26" t="s">
        <v>780</v>
      </c>
      <c r="E2" s="30" t="s">
        <v>781</v>
      </c>
      <c r="F2" s="827"/>
      <c r="G2" s="827"/>
      <c r="H2" s="827"/>
      <c r="I2" s="11" t="s">
        <v>278</v>
      </c>
    </row>
    <row r="3" spans="1:9" ht="24" customHeight="1">
      <c r="A3" s="27" t="str">
        <f>+B3&amp;C3&amp;D3</f>
        <v>1772101</v>
      </c>
      <c r="B3" s="28" t="s">
        <v>296</v>
      </c>
      <c r="C3" s="29">
        <v>21</v>
      </c>
      <c r="D3" s="28" t="s">
        <v>782</v>
      </c>
      <c r="E3" s="24">
        <v>1</v>
      </c>
      <c r="F3" s="527" t="s">
        <v>1189</v>
      </c>
      <c r="G3" s="680" t="s">
        <v>854</v>
      </c>
      <c r="H3" s="95" t="s">
        <v>1182</v>
      </c>
      <c r="I3" s="42">
        <f>VLOOKUP($A3&amp;I$54,決統データ!$A$3:$DE$365,$E3+19,FALSE)</f>
        <v>369</v>
      </c>
    </row>
    <row r="4" spans="1:9" ht="24" customHeight="1">
      <c r="A4" s="27" t="str">
        <f t="shared" ref="A4:A26" si="0">+B4&amp;C4&amp;D4</f>
        <v>1772101</v>
      </c>
      <c r="B4" s="28" t="s">
        <v>296</v>
      </c>
      <c r="C4" s="29">
        <v>21</v>
      </c>
      <c r="D4" s="28" t="s">
        <v>782</v>
      </c>
      <c r="E4" s="24">
        <v>2</v>
      </c>
      <c r="F4" s="527"/>
      <c r="G4" s="679"/>
      <c r="H4" s="60" t="s">
        <v>1181</v>
      </c>
      <c r="I4" s="42">
        <f>VLOOKUP($A4&amp;I$54,決統データ!$A$3:$DE$365,$E4+19,FALSE)</f>
        <v>139</v>
      </c>
    </row>
    <row r="5" spans="1:9" ht="24" customHeight="1">
      <c r="A5" s="27" t="str">
        <f t="shared" si="0"/>
        <v>1772101</v>
      </c>
      <c r="B5" s="28" t="s">
        <v>296</v>
      </c>
      <c r="C5" s="29">
        <v>21</v>
      </c>
      <c r="D5" s="28" t="s">
        <v>782</v>
      </c>
      <c r="E5" s="24">
        <v>3</v>
      </c>
      <c r="F5" s="527"/>
      <c r="G5" s="679"/>
      <c r="H5" s="60" t="s">
        <v>1575</v>
      </c>
      <c r="I5" s="42">
        <f>VLOOKUP($A5&amp;I$54,決統データ!$A$3:$DE$365,$E5+19,FALSE)</f>
        <v>0</v>
      </c>
    </row>
    <row r="6" spans="1:9" ht="24" customHeight="1">
      <c r="A6" s="27" t="str">
        <f t="shared" si="0"/>
        <v>1772101</v>
      </c>
      <c r="B6" s="28" t="s">
        <v>296</v>
      </c>
      <c r="C6" s="29">
        <v>21</v>
      </c>
      <c r="D6" s="28" t="s">
        <v>782</v>
      </c>
      <c r="E6" s="24">
        <v>4</v>
      </c>
      <c r="F6" s="527"/>
      <c r="G6" s="679"/>
      <c r="H6" s="60" t="s">
        <v>1179</v>
      </c>
      <c r="I6" s="42">
        <f>VLOOKUP($A6&amp;I$54,決統データ!$A$3:$DE$365,$E6+19,FALSE)</f>
        <v>0</v>
      </c>
    </row>
    <row r="7" spans="1:9" ht="24" customHeight="1">
      <c r="A7" s="27" t="str">
        <f t="shared" si="0"/>
        <v>1772101</v>
      </c>
      <c r="B7" s="28" t="s">
        <v>296</v>
      </c>
      <c r="C7" s="29">
        <v>21</v>
      </c>
      <c r="D7" s="28" t="s">
        <v>782</v>
      </c>
      <c r="E7" s="24">
        <v>5</v>
      </c>
      <c r="F7" s="527"/>
      <c r="G7" s="679"/>
      <c r="H7" s="60" t="s">
        <v>1178</v>
      </c>
      <c r="I7" s="42">
        <f>VLOOKUP($A7&amp;I$54,決統データ!$A$3:$DE$365,$E7+19,FALSE)</f>
        <v>97</v>
      </c>
    </row>
    <row r="8" spans="1:9" ht="24" customHeight="1">
      <c r="A8" s="27" t="str">
        <f t="shared" si="0"/>
        <v>1772101</v>
      </c>
      <c r="B8" s="28" t="s">
        <v>296</v>
      </c>
      <c r="C8" s="29">
        <v>21</v>
      </c>
      <c r="D8" s="28" t="s">
        <v>782</v>
      </c>
      <c r="E8" s="24">
        <v>6</v>
      </c>
      <c r="F8" s="527"/>
      <c r="G8" s="679"/>
      <c r="H8" s="60" t="s">
        <v>791</v>
      </c>
      <c r="I8" s="42">
        <f>VLOOKUP($A8&amp;I$54,決統データ!$A$3:$DE$365,$E8+19,FALSE)</f>
        <v>605</v>
      </c>
    </row>
    <row r="9" spans="1:9" ht="24" customHeight="1">
      <c r="A9" s="27" t="str">
        <f t="shared" si="0"/>
        <v>1772101</v>
      </c>
      <c r="B9" s="28" t="s">
        <v>296</v>
      </c>
      <c r="C9" s="29">
        <v>21</v>
      </c>
      <c r="D9" s="28" t="s">
        <v>782</v>
      </c>
      <c r="E9" s="24">
        <v>7</v>
      </c>
      <c r="F9" s="527"/>
      <c r="G9" s="487" t="s">
        <v>1177</v>
      </c>
      <c r="H9" s="487"/>
      <c r="I9" s="42">
        <f>VLOOKUP($A9&amp;I$54,決統データ!$A$3:$DE$365,$E9+19,FALSE)</f>
        <v>692</v>
      </c>
    </row>
    <row r="10" spans="1:9" ht="24" customHeight="1">
      <c r="A10" s="27" t="str">
        <f t="shared" si="0"/>
        <v>1772101</v>
      </c>
      <c r="B10" s="28" t="s">
        <v>296</v>
      </c>
      <c r="C10" s="29">
        <v>21</v>
      </c>
      <c r="D10" s="28" t="s">
        <v>782</v>
      </c>
      <c r="E10" s="24">
        <v>8</v>
      </c>
      <c r="F10" s="527"/>
      <c r="G10" s="679" t="s">
        <v>644</v>
      </c>
      <c r="H10" s="60" t="s">
        <v>1449</v>
      </c>
      <c r="I10" s="42">
        <f>VLOOKUP($A10&amp;I$54,決統データ!$A$3:$DE$365,$E10+19,FALSE)</f>
        <v>692</v>
      </c>
    </row>
    <row r="11" spans="1:9" ht="24" customHeight="1">
      <c r="A11" s="27" t="str">
        <f t="shared" si="0"/>
        <v>1772101</v>
      </c>
      <c r="B11" s="28" t="s">
        <v>296</v>
      </c>
      <c r="C11" s="29">
        <v>21</v>
      </c>
      <c r="D11" s="28" t="s">
        <v>782</v>
      </c>
      <c r="E11" s="24">
        <v>9</v>
      </c>
      <c r="F11" s="527"/>
      <c r="G11" s="679"/>
      <c r="H11" s="60" t="s">
        <v>1444</v>
      </c>
      <c r="I11" s="42">
        <f>VLOOKUP($A11&amp;I$54,決統データ!$A$3:$DE$365,$E11+19,FALSE)</f>
        <v>0</v>
      </c>
    </row>
    <row r="12" spans="1:9" ht="24" customHeight="1">
      <c r="A12" s="27" t="str">
        <f t="shared" si="0"/>
        <v>1772101</v>
      </c>
      <c r="B12" s="28" t="s">
        <v>296</v>
      </c>
      <c r="C12" s="29">
        <v>21</v>
      </c>
      <c r="D12" s="28" t="s">
        <v>782</v>
      </c>
      <c r="E12" s="24">
        <v>10</v>
      </c>
      <c r="F12" s="527"/>
      <c r="G12" s="679"/>
      <c r="H12" s="60" t="s">
        <v>1174</v>
      </c>
      <c r="I12" s="42">
        <f>VLOOKUP($A12&amp;I$54,決統データ!$A$3:$DE$365,$E12+19,FALSE)</f>
        <v>0</v>
      </c>
    </row>
    <row r="13" spans="1:9" ht="24" customHeight="1">
      <c r="A13" s="27" t="str">
        <f t="shared" si="0"/>
        <v>1772101</v>
      </c>
      <c r="B13" s="28" t="s">
        <v>296</v>
      </c>
      <c r="C13" s="29">
        <v>21</v>
      </c>
      <c r="D13" s="28" t="s">
        <v>782</v>
      </c>
      <c r="E13" s="24">
        <v>12</v>
      </c>
      <c r="F13" s="527"/>
      <c r="G13" s="487" t="s">
        <v>1309</v>
      </c>
      <c r="H13" s="487"/>
      <c r="I13" s="42">
        <f>VLOOKUP($A13&amp;I$54,決統データ!$A$3:$DE$365,$E13+19,FALSE)</f>
        <v>609</v>
      </c>
    </row>
    <row r="14" spans="1:9" ht="24" customHeight="1">
      <c r="A14" s="27" t="str">
        <f t="shared" si="0"/>
        <v>1772101</v>
      </c>
      <c r="B14" s="28" t="s">
        <v>296</v>
      </c>
      <c r="C14" s="29">
        <v>21</v>
      </c>
      <c r="D14" s="28" t="s">
        <v>782</v>
      </c>
      <c r="E14" s="24">
        <v>13</v>
      </c>
      <c r="F14" s="527"/>
      <c r="G14" s="487" t="s">
        <v>1173</v>
      </c>
      <c r="H14" s="487"/>
      <c r="I14" s="42">
        <f>VLOOKUP($A14&amp;I$54,決統データ!$A$3:$DE$365,$E14+19,FALSE)</f>
        <v>67</v>
      </c>
    </row>
    <row r="15" spans="1:9" ht="24" customHeight="1">
      <c r="A15" s="27" t="str">
        <f t="shared" si="0"/>
        <v>1772101</v>
      </c>
      <c r="B15" s="28" t="s">
        <v>296</v>
      </c>
      <c r="C15" s="29">
        <v>21</v>
      </c>
      <c r="D15" s="28" t="s">
        <v>782</v>
      </c>
      <c r="E15" s="24">
        <v>14</v>
      </c>
      <c r="F15" s="527"/>
      <c r="G15" s="487" t="s">
        <v>1172</v>
      </c>
      <c r="H15" s="487"/>
      <c r="I15" s="42">
        <f>VLOOKUP($A15&amp;I$54,決統データ!$A$3:$DE$365,$E15+19,FALSE)</f>
        <v>63</v>
      </c>
    </row>
    <row r="16" spans="1:9" ht="24" customHeight="1">
      <c r="A16" s="27" t="str">
        <f t="shared" si="0"/>
        <v>1772101</v>
      </c>
      <c r="B16" s="28" t="s">
        <v>296</v>
      </c>
      <c r="C16" s="29">
        <v>21</v>
      </c>
      <c r="D16" s="28" t="s">
        <v>782</v>
      </c>
      <c r="E16" s="24">
        <v>15</v>
      </c>
      <c r="F16" s="527"/>
      <c r="G16" s="487" t="s">
        <v>1171</v>
      </c>
      <c r="H16" s="487"/>
      <c r="I16" s="42">
        <f>VLOOKUP($A16&amp;I$54,決統データ!$A$3:$DE$365,$E16+19,FALSE)</f>
        <v>147</v>
      </c>
    </row>
    <row r="17" spans="1:9" ht="24" customHeight="1">
      <c r="A17" s="27" t="str">
        <f t="shared" si="0"/>
        <v>1772101</v>
      </c>
      <c r="B17" s="28" t="s">
        <v>296</v>
      </c>
      <c r="C17" s="29">
        <v>21</v>
      </c>
      <c r="D17" s="28" t="s">
        <v>782</v>
      </c>
      <c r="E17" s="24">
        <v>16</v>
      </c>
      <c r="F17" s="527"/>
      <c r="G17" s="487" t="s">
        <v>1168</v>
      </c>
      <c r="H17" s="487"/>
      <c r="I17" s="42">
        <f>VLOOKUP($A17&amp;I$54,決統データ!$A$3:$DE$365,$E17+19,FALSE)</f>
        <v>0</v>
      </c>
    </row>
    <row r="18" spans="1:9" ht="24" customHeight="1">
      <c r="A18" s="27" t="str">
        <f t="shared" si="0"/>
        <v>1772101</v>
      </c>
      <c r="B18" s="28" t="s">
        <v>296</v>
      </c>
      <c r="C18" s="29">
        <v>21</v>
      </c>
      <c r="D18" s="28" t="s">
        <v>782</v>
      </c>
      <c r="E18" s="24">
        <v>17</v>
      </c>
      <c r="F18" s="527"/>
      <c r="G18" s="487" t="s">
        <v>1308</v>
      </c>
      <c r="H18" s="487"/>
      <c r="I18" s="42">
        <f>VLOOKUP($A18&amp;I$54,決統データ!$A$3:$DE$365,$E18+19,FALSE)</f>
        <v>0</v>
      </c>
    </row>
    <row r="19" spans="1:9" ht="24" customHeight="1">
      <c r="A19" s="27" t="str">
        <f t="shared" si="0"/>
        <v>1772101</v>
      </c>
      <c r="B19" s="28" t="s">
        <v>296</v>
      </c>
      <c r="C19" s="29">
        <v>21</v>
      </c>
      <c r="D19" s="28" t="s">
        <v>782</v>
      </c>
      <c r="E19" s="24">
        <v>18</v>
      </c>
      <c r="F19" s="527"/>
      <c r="G19" s="487" t="s">
        <v>1307</v>
      </c>
      <c r="H19" s="487"/>
      <c r="I19" s="42">
        <f>VLOOKUP($A19&amp;I$54,決統データ!$A$3:$DE$365,$E19+19,FALSE)</f>
        <v>0</v>
      </c>
    </row>
    <row r="20" spans="1:9" ht="24" customHeight="1">
      <c r="A20" s="27" t="str">
        <f t="shared" si="0"/>
        <v>1772101</v>
      </c>
      <c r="B20" s="28" t="s">
        <v>296</v>
      </c>
      <c r="C20" s="29">
        <v>21</v>
      </c>
      <c r="D20" s="28" t="s">
        <v>782</v>
      </c>
      <c r="E20" s="24">
        <v>19</v>
      </c>
      <c r="F20" s="527"/>
      <c r="G20" s="487" t="s">
        <v>1169</v>
      </c>
      <c r="H20" s="487"/>
      <c r="I20" s="42">
        <f>VLOOKUP($A20&amp;I$54,決統データ!$A$3:$DE$365,$E20+19,FALSE)</f>
        <v>1652</v>
      </c>
    </row>
    <row r="21" spans="1:9" ht="24" customHeight="1">
      <c r="A21" s="27" t="str">
        <f t="shared" si="0"/>
        <v>1772101</v>
      </c>
      <c r="B21" s="28" t="s">
        <v>296</v>
      </c>
      <c r="C21" s="29">
        <v>21</v>
      </c>
      <c r="D21" s="28" t="s">
        <v>782</v>
      </c>
      <c r="E21" s="24">
        <v>27</v>
      </c>
      <c r="F21" s="527"/>
      <c r="G21" s="676" t="s">
        <v>1306</v>
      </c>
      <c r="H21" s="677"/>
      <c r="I21" s="42">
        <f>VLOOKUP($A21&amp;I$54,決統データ!$A$3:$DE$365,$E21+19,FALSE)</f>
        <v>0</v>
      </c>
    </row>
    <row r="22" spans="1:9" ht="24" customHeight="1">
      <c r="A22" s="27" t="str">
        <f t="shared" si="0"/>
        <v>1772101</v>
      </c>
      <c r="B22" s="28" t="s">
        <v>296</v>
      </c>
      <c r="C22" s="29">
        <v>21</v>
      </c>
      <c r="D22" s="28" t="s">
        <v>782</v>
      </c>
      <c r="E22" s="24">
        <v>28</v>
      </c>
      <c r="F22" s="527"/>
      <c r="G22" s="487" t="s">
        <v>731</v>
      </c>
      <c r="H22" s="487"/>
      <c r="I22" s="42">
        <f>VLOOKUP($A22&amp;I$54,決統データ!$A$3:$DE$365,$E22+19,FALSE)</f>
        <v>46</v>
      </c>
    </row>
    <row r="23" spans="1:9" ht="24" customHeight="1">
      <c r="A23" s="27" t="str">
        <f t="shared" si="0"/>
        <v>1772101</v>
      </c>
      <c r="B23" s="28" t="s">
        <v>296</v>
      </c>
      <c r="C23" s="29">
        <v>21</v>
      </c>
      <c r="D23" s="28" t="s">
        <v>782</v>
      </c>
      <c r="E23" s="24">
        <v>29</v>
      </c>
      <c r="F23" s="527"/>
      <c r="G23" s="487" t="s">
        <v>1305</v>
      </c>
      <c r="H23" s="487"/>
      <c r="I23" s="42">
        <f>VLOOKUP($A23&amp;I$54,決統データ!$A$3:$DE$365,$E23+19,FALSE)</f>
        <v>3881</v>
      </c>
    </row>
    <row r="24" spans="1:9" ht="24" customHeight="1">
      <c r="A24" s="27" t="str">
        <f t="shared" si="0"/>
        <v>1772101</v>
      </c>
      <c r="B24" s="28" t="s">
        <v>296</v>
      </c>
      <c r="C24" s="29">
        <v>21</v>
      </c>
      <c r="D24" s="28" t="s">
        <v>782</v>
      </c>
      <c r="E24" s="24">
        <v>30</v>
      </c>
      <c r="F24" s="527"/>
      <c r="G24" s="487" t="s">
        <v>1304</v>
      </c>
      <c r="H24" s="487"/>
      <c r="I24" s="42">
        <f>VLOOKUP($A24&amp;I$54,決統データ!$A$3:$DE$365,$E24+19,FALSE)</f>
        <v>0</v>
      </c>
    </row>
    <row r="25" spans="1:9" ht="24" customHeight="1">
      <c r="A25" s="27" t="str">
        <f t="shared" si="0"/>
        <v>1772101</v>
      </c>
      <c r="B25" s="28" t="s">
        <v>296</v>
      </c>
      <c r="C25" s="29">
        <v>21</v>
      </c>
      <c r="D25" s="28" t="s">
        <v>782</v>
      </c>
      <c r="E25" s="24">
        <v>31</v>
      </c>
      <c r="F25" s="527"/>
      <c r="G25" s="487" t="s">
        <v>1164</v>
      </c>
      <c r="H25" s="487"/>
      <c r="I25" s="42">
        <f>VLOOKUP($A25&amp;I$54,決統データ!$A$3:$DE$365,$E25+19,FALSE)</f>
        <v>0</v>
      </c>
    </row>
    <row r="26" spans="1:9" ht="24" customHeight="1">
      <c r="A26" s="27" t="str">
        <f t="shared" si="0"/>
        <v>1772101</v>
      </c>
      <c r="B26" s="28" t="s">
        <v>296</v>
      </c>
      <c r="C26" s="29">
        <v>21</v>
      </c>
      <c r="D26" s="28" t="s">
        <v>782</v>
      </c>
      <c r="E26" s="24">
        <v>32</v>
      </c>
      <c r="F26" s="527"/>
      <c r="G26" s="487" t="s">
        <v>1163</v>
      </c>
      <c r="H26" s="487"/>
      <c r="I26" s="42">
        <f>VLOOKUP($A26&amp;I$54,決統データ!$A$3:$DE$365,$E26+19,FALSE)</f>
        <v>3881</v>
      </c>
    </row>
    <row r="27" spans="1:9" ht="24" customHeight="1">
      <c r="F27" s="678" t="s">
        <v>1310</v>
      </c>
      <c r="G27" s="680" t="s">
        <v>854</v>
      </c>
      <c r="H27" s="95" t="s">
        <v>1182</v>
      </c>
      <c r="I27" s="166">
        <f>I3/$I$26*100</f>
        <v>9.5078587992785355</v>
      </c>
    </row>
    <row r="28" spans="1:9" ht="24" customHeight="1">
      <c r="F28" s="678"/>
      <c r="G28" s="679"/>
      <c r="H28" s="60" t="s">
        <v>1181</v>
      </c>
      <c r="I28" s="166">
        <f t="shared" ref="I28:I50" si="1">I4/$I$26*100</f>
        <v>3.581551146611698</v>
      </c>
    </row>
    <row r="29" spans="1:9" ht="24" customHeight="1">
      <c r="F29" s="678"/>
      <c r="G29" s="679"/>
      <c r="H29" s="60" t="s">
        <v>1575</v>
      </c>
      <c r="I29" s="166">
        <f t="shared" si="1"/>
        <v>0</v>
      </c>
    </row>
    <row r="30" spans="1:9" ht="24" customHeight="1">
      <c r="F30" s="678"/>
      <c r="G30" s="679"/>
      <c r="H30" s="60" t="s">
        <v>1179</v>
      </c>
      <c r="I30" s="166">
        <f t="shared" si="1"/>
        <v>0</v>
      </c>
    </row>
    <row r="31" spans="1:9" ht="24" customHeight="1">
      <c r="F31" s="678"/>
      <c r="G31" s="679"/>
      <c r="H31" s="60" t="s">
        <v>1178</v>
      </c>
      <c r="I31" s="166">
        <f t="shared" si="1"/>
        <v>2.4993558361247099</v>
      </c>
    </row>
    <row r="32" spans="1:9" ht="24" customHeight="1">
      <c r="F32" s="678"/>
      <c r="G32" s="679"/>
      <c r="H32" s="60" t="s">
        <v>791</v>
      </c>
      <c r="I32" s="166">
        <f t="shared" si="1"/>
        <v>15.588765782014944</v>
      </c>
    </row>
    <row r="33" spans="6:9" ht="24" customHeight="1">
      <c r="F33" s="678"/>
      <c r="G33" s="487" t="s">
        <v>1177</v>
      </c>
      <c r="H33" s="487"/>
      <c r="I33" s="166">
        <f t="shared" si="1"/>
        <v>17.830456068023707</v>
      </c>
    </row>
    <row r="34" spans="6:9" ht="24" customHeight="1">
      <c r="F34" s="678"/>
      <c r="G34" s="679" t="s">
        <v>644</v>
      </c>
      <c r="H34" s="435" t="s">
        <v>1445</v>
      </c>
      <c r="I34" s="166">
        <f t="shared" si="1"/>
        <v>17.830456068023707</v>
      </c>
    </row>
    <row r="35" spans="6:9" ht="24" customHeight="1">
      <c r="F35" s="678"/>
      <c r="G35" s="679"/>
      <c r="H35" s="435" t="s">
        <v>1444</v>
      </c>
      <c r="I35" s="166">
        <f t="shared" si="1"/>
        <v>0</v>
      </c>
    </row>
    <row r="36" spans="6:9" ht="24" customHeight="1">
      <c r="F36" s="678"/>
      <c r="G36" s="679"/>
      <c r="H36" s="60" t="s">
        <v>1174</v>
      </c>
      <c r="I36" s="166">
        <f t="shared" si="1"/>
        <v>0</v>
      </c>
    </row>
    <row r="37" spans="6:9" ht="24" customHeight="1">
      <c r="F37" s="678"/>
      <c r="G37" s="487" t="s">
        <v>1309</v>
      </c>
      <c r="H37" s="487"/>
      <c r="I37" s="166">
        <f t="shared" si="1"/>
        <v>15.691832002061323</v>
      </c>
    </row>
    <row r="38" spans="6:9" ht="24" customHeight="1">
      <c r="F38" s="678"/>
      <c r="G38" s="487" t="s">
        <v>1173</v>
      </c>
      <c r="H38" s="487"/>
      <c r="I38" s="166">
        <f t="shared" si="1"/>
        <v>1.7263591857768614</v>
      </c>
    </row>
    <row r="39" spans="6:9" ht="24" customHeight="1">
      <c r="F39" s="678"/>
      <c r="G39" s="487" t="s">
        <v>1172</v>
      </c>
      <c r="H39" s="487"/>
      <c r="I39" s="166">
        <f t="shared" si="1"/>
        <v>1.6232929657304818</v>
      </c>
    </row>
    <row r="40" spans="6:9" ht="24" customHeight="1">
      <c r="F40" s="678"/>
      <c r="G40" s="487" t="s">
        <v>1171</v>
      </c>
      <c r="H40" s="487"/>
      <c r="I40" s="166">
        <f t="shared" si="1"/>
        <v>3.7876835867044578</v>
      </c>
    </row>
    <row r="41" spans="6:9" ht="24" customHeight="1">
      <c r="F41" s="678"/>
      <c r="G41" s="487" t="s">
        <v>1168</v>
      </c>
      <c r="H41" s="487"/>
      <c r="I41" s="166">
        <f t="shared" si="1"/>
        <v>0</v>
      </c>
    </row>
    <row r="42" spans="6:9" ht="24" customHeight="1">
      <c r="F42" s="678"/>
      <c r="G42" s="487" t="s">
        <v>1308</v>
      </c>
      <c r="H42" s="487"/>
      <c r="I42" s="166">
        <f t="shared" si="1"/>
        <v>0</v>
      </c>
    </row>
    <row r="43" spans="6:9" ht="24" customHeight="1">
      <c r="F43" s="678"/>
      <c r="G43" s="487" t="s">
        <v>1307</v>
      </c>
      <c r="H43" s="487"/>
      <c r="I43" s="166">
        <f t="shared" si="1"/>
        <v>0</v>
      </c>
    </row>
    <row r="44" spans="6:9" ht="24" customHeight="1">
      <c r="F44" s="678"/>
      <c r="G44" s="487" t="s">
        <v>1169</v>
      </c>
      <c r="H44" s="487"/>
      <c r="I44" s="166">
        <f t="shared" si="1"/>
        <v>42.566348879154859</v>
      </c>
    </row>
    <row r="45" spans="6:9" ht="24" customHeight="1">
      <c r="F45" s="678"/>
      <c r="G45" s="676" t="s">
        <v>1306</v>
      </c>
      <c r="H45" s="677"/>
      <c r="I45" s="166">
        <f t="shared" si="1"/>
        <v>0</v>
      </c>
    </row>
    <row r="46" spans="6:9" ht="24" customHeight="1">
      <c r="F46" s="678"/>
      <c r="G46" s="487" t="s">
        <v>731</v>
      </c>
      <c r="H46" s="487"/>
      <c r="I46" s="166">
        <f t="shared" si="1"/>
        <v>1.1852615305333678</v>
      </c>
    </row>
    <row r="47" spans="6:9" ht="24" customHeight="1">
      <c r="F47" s="678"/>
      <c r="G47" s="487" t="s">
        <v>1305</v>
      </c>
      <c r="H47" s="487"/>
      <c r="I47" s="166">
        <f t="shared" si="1"/>
        <v>100</v>
      </c>
    </row>
    <row r="48" spans="6:9" ht="24" customHeight="1">
      <c r="F48" s="678"/>
      <c r="G48" s="487" t="s">
        <v>1304</v>
      </c>
      <c r="H48" s="487"/>
      <c r="I48" s="166">
        <f t="shared" si="1"/>
        <v>0</v>
      </c>
    </row>
    <row r="49" spans="6:9" ht="24" customHeight="1">
      <c r="F49" s="678"/>
      <c r="G49" s="487" t="s">
        <v>1164</v>
      </c>
      <c r="H49" s="487"/>
      <c r="I49" s="166">
        <f t="shared" si="1"/>
        <v>0</v>
      </c>
    </row>
    <row r="50" spans="6:9" ht="24" customHeight="1">
      <c r="F50" s="678"/>
      <c r="G50" s="487" t="s">
        <v>1163</v>
      </c>
      <c r="H50" s="487"/>
      <c r="I50" s="166">
        <f t="shared" si="1"/>
        <v>100</v>
      </c>
    </row>
    <row r="54" spans="6:9">
      <c r="I54" s="12" t="str">
        <f>+I55&amp;"000"</f>
        <v>264075000</v>
      </c>
    </row>
    <row r="55" spans="6:9">
      <c r="I55" s="285" t="s">
        <v>591</v>
      </c>
    </row>
    <row r="56" spans="6:9">
      <c r="I56" s="285" t="s">
        <v>592</v>
      </c>
    </row>
  </sheetData>
  <customSheetViews>
    <customSheetView guid="{247A5D4D-80F1-4466-92F7-7A3BC78E450F}" showPageBreaks="1" fitToPage="1" printArea="1">
      <selection activeCell="C43" sqref="C43"/>
      <pageMargins left="0.98425196850393704" right="0.78740157480314965" top="0.78740157480314965" bottom="0.78740157480314965" header="0.51181102362204722" footer="0.27559055118110237"/>
      <pageSetup paperSize="9" scale="64" orientation="portrait" blackAndWhite="1" horizontalDpi="300" verticalDpi="300"/>
      <headerFooter alignWithMargins="0"/>
    </customSheetView>
  </customSheetViews>
  <mergeCells count="37">
    <mergeCell ref="G45:H45"/>
    <mergeCell ref="F27:F50"/>
    <mergeCell ref="G27:G32"/>
    <mergeCell ref="G33:H33"/>
    <mergeCell ref="G34:G36"/>
    <mergeCell ref="G37:H37"/>
    <mergeCell ref="G38:H38"/>
    <mergeCell ref="G39:H39"/>
    <mergeCell ref="G40:H40"/>
    <mergeCell ref="G41:H41"/>
    <mergeCell ref="G50:H50"/>
    <mergeCell ref="G46:H46"/>
    <mergeCell ref="G47:H47"/>
    <mergeCell ref="G48:H48"/>
    <mergeCell ref="G49:H49"/>
    <mergeCell ref="G43:H43"/>
    <mergeCell ref="G44:H44"/>
    <mergeCell ref="G42:H42"/>
    <mergeCell ref="G18:H18"/>
    <mergeCell ref="G19:H19"/>
    <mergeCell ref="G20:H20"/>
    <mergeCell ref="G21:H21"/>
    <mergeCell ref="G22:H22"/>
    <mergeCell ref="G23:H23"/>
    <mergeCell ref="G24:H24"/>
    <mergeCell ref="G25:H25"/>
    <mergeCell ref="G26:H26"/>
    <mergeCell ref="F2:H2"/>
    <mergeCell ref="F3:F26"/>
    <mergeCell ref="G3:G8"/>
    <mergeCell ref="G9:H9"/>
    <mergeCell ref="G10:G12"/>
    <mergeCell ref="G13:H13"/>
    <mergeCell ref="G14:H14"/>
    <mergeCell ref="G15:H15"/>
    <mergeCell ref="G16:H16"/>
    <mergeCell ref="G17:H17"/>
  </mergeCells>
  <phoneticPr fontId="3"/>
  <pageMargins left="0.98425196850393704" right="0.78740157480314965" top="0.78740157480314965" bottom="0.78740157480314965" header="0.51181102362204722" footer="0.27559055118110237"/>
  <pageSetup paperSize="9" scale="66" orientation="portrait" blackAndWhite="1"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C000"/>
    <pageSetUpPr fitToPage="1"/>
  </sheetPr>
  <dimension ref="A1:J84"/>
  <sheetViews>
    <sheetView view="pageBreakPreview" zoomScaleNormal="100" zoomScaleSheetLayoutView="100" workbookViewId="0">
      <pane ySplit="2" topLeftCell="A39" activePane="bottomLeft" state="frozen"/>
      <selection pane="bottomLeft"/>
    </sheetView>
  </sheetViews>
  <sheetFormatPr defaultColWidth="9" defaultRowHeight="14.4"/>
  <cols>
    <col min="1" max="1" width="9.69921875" style="1" customWidth="1"/>
    <col min="2" max="2" width="4.296875" style="1" customWidth="1"/>
    <col min="3" max="4" width="3.296875" style="1" customWidth="1"/>
    <col min="5" max="5" width="6.296875" style="24" customWidth="1"/>
    <col min="6" max="6" width="3.69921875" style="1" customWidth="1"/>
    <col min="7" max="7" width="3.796875" style="1" customWidth="1"/>
    <col min="8" max="8" width="3.5" style="1" customWidth="1"/>
    <col min="9" max="9" width="24.296875" style="1" customWidth="1"/>
    <col min="10" max="10" width="13.09765625" style="152" customWidth="1"/>
    <col min="11" max="16384" width="9" style="1"/>
  </cols>
  <sheetData>
    <row r="1" spans="1:10">
      <c r="F1" s="1" t="s">
        <v>1332</v>
      </c>
      <c r="J1" s="228" t="s">
        <v>529</v>
      </c>
    </row>
    <row r="2" spans="1:10" ht="34.5" customHeight="1">
      <c r="A2" s="26"/>
      <c r="B2" s="67" t="s">
        <v>778</v>
      </c>
      <c r="C2" s="26" t="s">
        <v>779</v>
      </c>
      <c r="D2" s="26" t="s">
        <v>780</v>
      </c>
      <c r="E2" s="30" t="s">
        <v>781</v>
      </c>
      <c r="F2" s="681"/>
      <c r="G2" s="682"/>
      <c r="H2" s="682"/>
      <c r="I2" s="683"/>
      <c r="J2" s="142" t="s">
        <v>278</v>
      </c>
    </row>
    <row r="3" spans="1:10">
      <c r="A3" s="27" t="str">
        <f>+B3&amp;C3&amp;D3</f>
        <v>1773201</v>
      </c>
      <c r="B3" s="28" t="s">
        <v>296</v>
      </c>
      <c r="C3" s="29">
        <v>32</v>
      </c>
      <c r="D3" s="28" t="s">
        <v>782</v>
      </c>
      <c r="E3" s="24">
        <v>1</v>
      </c>
      <c r="F3" s="596" t="s">
        <v>1330</v>
      </c>
      <c r="G3" s="596" t="s">
        <v>1329</v>
      </c>
      <c r="H3" s="176" t="s">
        <v>854</v>
      </c>
      <c r="I3" s="192"/>
      <c r="J3" s="42">
        <f>VLOOKUP($A3&amp;J$82,決統データ!$A$3:$DE$365,$E3+19,FALSE)</f>
        <v>0</v>
      </c>
    </row>
    <row r="4" spans="1:10">
      <c r="A4" s="27" t="str">
        <f t="shared" ref="A4:A77" si="0">+B4&amp;C4&amp;D4</f>
        <v>1773201</v>
      </c>
      <c r="B4" s="28" t="s">
        <v>296</v>
      </c>
      <c r="C4" s="29">
        <v>32</v>
      </c>
      <c r="D4" s="28" t="s">
        <v>782</v>
      </c>
      <c r="E4" s="24">
        <v>2</v>
      </c>
      <c r="F4" s="596"/>
      <c r="G4" s="596"/>
      <c r="H4" s="176" t="s">
        <v>1171</v>
      </c>
      <c r="I4" s="192"/>
      <c r="J4" s="42">
        <f>VLOOKUP($A4&amp;J$82,決統データ!$A$3:$DE$365,$E4+19,FALSE)</f>
        <v>0</v>
      </c>
    </row>
    <row r="5" spans="1:10">
      <c r="A5" s="27" t="str">
        <f t="shared" si="0"/>
        <v>1773201</v>
      </c>
      <c r="B5" s="28" t="s">
        <v>296</v>
      </c>
      <c r="C5" s="29">
        <v>32</v>
      </c>
      <c r="D5" s="28" t="s">
        <v>782</v>
      </c>
      <c r="E5" s="24">
        <v>3</v>
      </c>
      <c r="F5" s="596"/>
      <c r="G5" s="596"/>
      <c r="H5" s="176" t="s">
        <v>1168</v>
      </c>
      <c r="I5" s="192"/>
      <c r="J5" s="42">
        <f>VLOOKUP($A5&amp;J$82,決統データ!$A$3:$DE$365,$E5+19,FALSE)</f>
        <v>0</v>
      </c>
    </row>
    <row r="6" spans="1:10">
      <c r="A6" s="27" t="str">
        <f t="shared" si="0"/>
        <v>1773201</v>
      </c>
      <c r="B6" s="28" t="s">
        <v>296</v>
      </c>
      <c r="C6" s="29">
        <v>32</v>
      </c>
      <c r="D6" s="28" t="s">
        <v>782</v>
      </c>
      <c r="E6" s="24">
        <v>4</v>
      </c>
      <c r="F6" s="596"/>
      <c r="G6" s="596"/>
      <c r="H6" s="176" t="s">
        <v>1328</v>
      </c>
      <c r="I6" s="192"/>
      <c r="J6" s="42">
        <f>VLOOKUP($A6&amp;J$82,決統データ!$A$3:$DE$365,$E6+19,FALSE)</f>
        <v>0</v>
      </c>
    </row>
    <row r="7" spans="1:10">
      <c r="A7" s="27" t="str">
        <f t="shared" si="0"/>
        <v>1773201</v>
      </c>
      <c r="B7" s="28" t="s">
        <v>296</v>
      </c>
      <c r="C7" s="29">
        <v>32</v>
      </c>
      <c r="D7" s="28" t="s">
        <v>782</v>
      </c>
      <c r="E7" s="24">
        <v>5</v>
      </c>
      <c r="F7" s="596"/>
      <c r="G7" s="596"/>
      <c r="H7" s="176" t="s">
        <v>1169</v>
      </c>
      <c r="I7" s="192"/>
      <c r="J7" s="42">
        <f>VLOOKUP($A7&amp;J$82,決統データ!$A$3:$DE$365,$E7+19,FALSE)</f>
        <v>0</v>
      </c>
    </row>
    <row r="8" spans="1:10">
      <c r="A8" s="27" t="str">
        <f t="shared" si="0"/>
        <v>1773201</v>
      </c>
      <c r="B8" s="28" t="s">
        <v>296</v>
      </c>
      <c r="C8" s="29">
        <v>32</v>
      </c>
      <c r="D8" s="28" t="s">
        <v>782</v>
      </c>
      <c r="E8" s="24">
        <v>6</v>
      </c>
      <c r="F8" s="596"/>
      <c r="G8" s="596"/>
      <c r="H8" s="176" t="s">
        <v>731</v>
      </c>
      <c r="I8" s="192"/>
      <c r="J8" s="42">
        <f>VLOOKUP($A8&amp;J$82,決統データ!$A$3:$DE$365,$E8+19,FALSE)</f>
        <v>0</v>
      </c>
    </row>
    <row r="9" spans="1:10">
      <c r="A9" s="27" t="str">
        <f t="shared" si="0"/>
        <v>1773201</v>
      </c>
      <c r="B9" s="28" t="s">
        <v>296</v>
      </c>
      <c r="C9" s="29">
        <v>32</v>
      </c>
      <c r="D9" s="28" t="s">
        <v>782</v>
      </c>
      <c r="E9" s="24">
        <v>7</v>
      </c>
      <c r="F9" s="596"/>
      <c r="G9" s="596"/>
      <c r="H9" s="176" t="s">
        <v>791</v>
      </c>
      <c r="I9" s="192"/>
      <c r="J9" s="42">
        <f>VLOOKUP($A9&amp;J$82,決統データ!$A$3:$DE$365,$E9+19,FALSE)</f>
        <v>0</v>
      </c>
    </row>
    <row r="10" spans="1:10">
      <c r="A10" s="27" t="str">
        <f t="shared" si="0"/>
        <v>1773201</v>
      </c>
      <c r="B10" s="28" t="s">
        <v>296</v>
      </c>
      <c r="C10" s="29">
        <v>32</v>
      </c>
      <c r="D10" s="28" t="s">
        <v>782</v>
      </c>
      <c r="E10" s="24">
        <v>8</v>
      </c>
      <c r="F10" s="596"/>
      <c r="G10" s="596"/>
      <c r="H10" s="596" t="s">
        <v>644</v>
      </c>
      <c r="I10" s="175" t="s">
        <v>1314</v>
      </c>
      <c r="J10" s="42">
        <f>VLOOKUP($A10&amp;J$82,決統データ!$A$3:$DE$365,$E10+19,FALSE)</f>
        <v>0</v>
      </c>
    </row>
    <row r="11" spans="1:10">
      <c r="A11" s="27" t="str">
        <f t="shared" si="0"/>
        <v>1773201</v>
      </c>
      <c r="B11" s="28" t="s">
        <v>296</v>
      </c>
      <c r="C11" s="29">
        <v>32</v>
      </c>
      <c r="D11" s="28" t="s">
        <v>782</v>
      </c>
      <c r="E11" s="24">
        <v>9</v>
      </c>
      <c r="F11" s="596"/>
      <c r="G11" s="596"/>
      <c r="H11" s="596"/>
      <c r="I11" s="175" t="s">
        <v>1313</v>
      </c>
      <c r="J11" s="42">
        <f>VLOOKUP($A11&amp;J$82,決統データ!$A$3:$DE$365,$E11+19,FALSE)</f>
        <v>0</v>
      </c>
    </row>
    <row r="12" spans="1:10">
      <c r="A12" s="27" t="str">
        <f t="shared" si="0"/>
        <v>1773201</v>
      </c>
      <c r="B12" s="28" t="s">
        <v>296</v>
      </c>
      <c r="C12" s="29">
        <v>32</v>
      </c>
      <c r="D12" s="28" t="s">
        <v>782</v>
      </c>
      <c r="E12" s="24">
        <v>10</v>
      </c>
      <c r="F12" s="596"/>
      <c r="G12" s="596"/>
      <c r="H12" s="596"/>
      <c r="I12" s="175" t="s">
        <v>731</v>
      </c>
      <c r="J12" s="42">
        <f>VLOOKUP($A12&amp;J$82,決統データ!$A$3:$DE$365,$E12+19,FALSE)</f>
        <v>0</v>
      </c>
    </row>
    <row r="13" spans="1:10">
      <c r="A13" s="27" t="str">
        <f t="shared" si="0"/>
        <v>1773201</v>
      </c>
      <c r="B13" s="28" t="s">
        <v>296</v>
      </c>
      <c r="C13" s="29">
        <v>32</v>
      </c>
      <c r="D13" s="28" t="s">
        <v>782</v>
      </c>
      <c r="E13" s="24">
        <v>11</v>
      </c>
      <c r="F13" s="596"/>
      <c r="G13" s="596" t="s">
        <v>1300</v>
      </c>
      <c r="H13" s="175" t="s">
        <v>854</v>
      </c>
      <c r="I13" s="175"/>
      <c r="J13" s="42">
        <f>VLOOKUP($A13&amp;J$82,決統データ!$A$3:$DE$365,$E13+19,FALSE)</f>
        <v>0</v>
      </c>
    </row>
    <row r="14" spans="1:10">
      <c r="A14" s="27" t="str">
        <f t="shared" si="0"/>
        <v>1773201</v>
      </c>
      <c r="B14" s="28" t="s">
        <v>296</v>
      </c>
      <c r="C14" s="29">
        <v>32</v>
      </c>
      <c r="D14" s="28" t="s">
        <v>782</v>
      </c>
      <c r="E14" s="24">
        <v>12</v>
      </c>
      <c r="F14" s="596"/>
      <c r="G14" s="596"/>
      <c r="H14" s="175" t="s">
        <v>1327</v>
      </c>
      <c r="I14" s="175"/>
      <c r="J14" s="42">
        <f>VLOOKUP($A14&amp;J$82,決統データ!$A$3:$DE$365,$E14+19,FALSE)</f>
        <v>282</v>
      </c>
    </row>
    <row r="15" spans="1:10">
      <c r="A15" s="27" t="str">
        <f t="shared" si="0"/>
        <v>1773201</v>
      </c>
      <c r="B15" s="28" t="s">
        <v>296</v>
      </c>
      <c r="C15" s="29">
        <v>32</v>
      </c>
      <c r="D15" s="28" t="s">
        <v>782</v>
      </c>
      <c r="E15" s="24">
        <v>13</v>
      </c>
      <c r="F15" s="596"/>
      <c r="G15" s="596"/>
      <c r="H15" s="176"/>
      <c r="I15" s="192" t="s">
        <v>1326</v>
      </c>
      <c r="J15" s="42">
        <f>VLOOKUP($A15&amp;J$82,決統データ!$A$3:$DE$365,$E15+19,FALSE)</f>
        <v>282</v>
      </c>
    </row>
    <row r="16" spans="1:10">
      <c r="A16" s="27" t="str">
        <f t="shared" si="0"/>
        <v>1773201</v>
      </c>
      <c r="B16" s="28" t="s">
        <v>296</v>
      </c>
      <c r="C16" s="29">
        <v>32</v>
      </c>
      <c r="D16" s="28" t="s">
        <v>782</v>
      </c>
      <c r="E16" s="24">
        <v>14</v>
      </c>
      <c r="F16" s="596"/>
      <c r="G16" s="596"/>
      <c r="H16" s="175" t="s">
        <v>1171</v>
      </c>
      <c r="I16" s="175"/>
      <c r="J16" s="42">
        <f>VLOOKUP($A16&amp;J$82,決統データ!$A$3:$DE$365,$E16+19,FALSE)</f>
        <v>0</v>
      </c>
    </row>
    <row r="17" spans="1:10">
      <c r="A17" s="27" t="str">
        <f t="shared" si="0"/>
        <v>1773201</v>
      </c>
      <c r="B17" s="28" t="s">
        <v>296</v>
      </c>
      <c r="C17" s="29">
        <v>32</v>
      </c>
      <c r="D17" s="28" t="s">
        <v>782</v>
      </c>
      <c r="E17" s="24">
        <v>15</v>
      </c>
      <c r="F17" s="596"/>
      <c r="G17" s="596"/>
      <c r="H17" s="175" t="s">
        <v>1168</v>
      </c>
      <c r="I17" s="175"/>
      <c r="J17" s="42">
        <f>VLOOKUP($A17&amp;J$82,決統データ!$A$3:$DE$365,$E17+19,FALSE)</f>
        <v>0</v>
      </c>
    </row>
    <row r="18" spans="1:10">
      <c r="A18" s="27" t="str">
        <f t="shared" si="0"/>
        <v>1773201</v>
      </c>
      <c r="B18" s="28" t="s">
        <v>296</v>
      </c>
      <c r="C18" s="29">
        <v>32</v>
      </c>
      <c r="D18" s="28" t="s">
        <v>782</v>
      </c>
      <c r="E18" s="24">
        <v>16</v>
      </c>
      <c r="F18" s="596"/>
      <c r="G18" s="596"/>
      <c r="H18" s="175" t="s">
        <v>1308</v>
      </c>
      <c r="I18" s="175"/>
      <c r="J18" s="42">
        <f>VLOOKUP($A18&amp;J$82,決統データ!$A$3:$DE$365,$E18+19,FALSE)</f>
        <v>0</v>
      </c>
    </row>
    <row r="19" spans="1:10">
      <c r="A19" s="27" t="str">
        <f t="shared" si="0"/>
        <v>1773201</v>
      </c>
      <c r="B19" s="28" t="s">
        <v>296</v>
      </c>
      <c r="C19" s="29">
        <v>32</v>
      </c>
      <c r="D19" s="28" t="s">
        <v>782</v>
      </c>
      <c r="E19" s="24">
        <v>17</v>
      </c>
      <c r="F19" s="596"/>
      <c r="G19" s="596"/>
      <c r="H19" s="175" t="s">
        <v>1169</v>
      </c>
      <c r="I19" s="175"/>
      <c r="J19" s="42">
        <f>VLOOKUP($A19&amp;J$82,決統データ!$A$3:$DE$365,$E19+19,FALSE)</f>
        <v>0</v>
      </c>
    </row>
    <row r="20" spans="1:10">
      <c r="A20" s="27" t="str">
        <f t="shared" si="0"/>
        <v>1773201</v>
      </c>
      <c r="B20" s="28" t="s">
        <v>296</v>
      </c>
      <c r="C20" s="29">
        <v>32</v>
      </c>
      <c r="D20" s="28" t="s">
        <v>782</v>
      </c>
      <c r="E20" s="24">
        <v>18</v>
      </c>
      <c r="F20" s="596"/>
      <c r="G20" s="596"/>
      <c r="H20" s="175" t="s">
        <v>731</v>
      </c>
      <c r="I20" s="175"/>
      <c r="J20" s="42">
        <f>VLOOKUP($A20&amp;J$82,決統データ!$A$3:$DE$365,$E20+19,FALSE)</f>
        <v>0</v>
      </c>
    </row>
    <row r="21" spans="1:10">
      <c r="A21" s="27" t="str">
        <f t="shared" si="0"/>
        <v>1773201</v>
      </c>
      <c r="B21" s="28" t="s">
        <v>296</v>
      </c>
      <c r="C21" s="29">
        <v>32</v>
      </c>
      <c r="D21" s="28" t="s">
        <v>782</v>
      </c>
      <c r="E21" s="24">
        <v>19</v>
      </c>
      <c r="F21" s="596"/>
      <c r="G21" s="596"/>
      <c r="H21" s="176" t="s">
        <v>791</v>
      </c>
      <c r="I21" s="192"/>
      <c r="J21" s="42">
        <f>VLOOKUP($A21&amp;J$82,決統データ!$A$3:$DE$365,$E21+19,FALSE)</f>
        <v>282</v>
      </c>
    </row>
    <row r="22" spans="1:10">
      <c r="A22" s="27" t="str">
        <f t="shared" si="0"/>
        <v>1773201</v>
      </c>
      <c r="B22" s="28" t="s">
        <v>296</v>
      </c>
      <c r="C22" s="29">
        <v>32</v>
      </c>
      <c r="D22" s="28" t="s">
        <v>782</v>
      </c>
      <c r="E22" s="24">
        <v>20</v>
      </c>
      <c r="F22" s="596"/>
      <c r="G22" s="596"/>
      <c r="H22" s="596" t="s">
        <v>644</v>
      </c>
      <c r="I22" s="175" t="s">
        <v>1314</v>
      </c>
      <c r="J22" s="42">
        <f>VLOOKUP($A22&amp;J$82,決統データ!$A$3:$DE$365,$E22+19,FALSE)</f>
        <v>282</v>
      </c>
    </row>
    <row r="23" spans="1:10">
      <c r="A23" s="27" t="str">
        <f t="shared" si="0"/>
        <v>1773201</v>
      </c>
      <c r="B23" s="28" t="s">
        <v>296</v>
      </c>
      <c r="C23" s="29">
        <v>32</v>
      </c>
      <c r="D23" s="28" t="s">
        <v>782</v>
      </c>
      <c r="E23" s="24">
        <v>21</v>
      </c>
      <c r="F23" s="596"/>
      <c r="G23" s="596"/>
      <c r="H23" s="596"/>
      <c r="I23" s="175" t="s">
        <v>1313</v>
      </c>
      <c r="J23" s="42">
        <f>VLOOKUP($A23&amp;J$82,決統データ!$A$3:$DE$365,$E23+19,FALSE)</f>
        <v>0</v>
      </c>
    </row>
    <row r="24" spans="1:10">
      <c r="A24" s="27" t="str">
        <f t="shared" si="0"/>
        <v>1773201</v>
      </c>
      <c r="B24" s="28" t="s">
        <v>296</v>
      </c>
      <c r="C24" s="29">
        <v>32</v>
      </c>
      <c r="D24" s="28" t="s">
        <v>782</v>
      </c>
      <c r="E24" s="24">
        <v>22</v>
      </c>
      <c r="F24" s="596"/>
      <c r="G24" s="596"/>
      <c r="H24" s="596"/>
      <c r="I24" s="175" t="s">
        <v>731</v>
      </c>
      <c r="J24" s="42">
        <f>VLOOKUP($A24&amp;J$82,決統データ!$A$3:$DE$365,$E24+19,FALSE)</f>
        <v>0</v>
      </c>
    </row>
    <row r="25" spans="1:10">
      <c r="A25" s="27" t="str">
        <f t="shared" si="0"/>
        <v>1773201</v>
      </c>
      <c r="B25" s="28" t="s">
        <v>296</v>
      </c>
      <c r="C25" s="29">
        <v>32</v>
      </c>
      <c r="D25" s="28" t="s">
        <v>782</v>
      </c>
      <c r="E25" s="24">
        <v>23</v>
      </c>
      <c r="F25" s="596"/>
      <c r="G25" s="596" t="s">
        <v>1299</v>
      </c>
      <c r="H25" s="175" t="s">
        <v>854</v>
      </c>
      <c r="I25" s="175"/>
      <c r="J25" s="42">
        <f>VLOOKUP($A25&amp;J$82,決統データ!$A$3:$DE$365,$E25+19,FALSE)</f>
        <v>605</v>
      </c>
    </row>
    <row r="26" spans="1:10">
      <c r="A26" s="27" t="str">
        <f t="shared" si="0"/>
        <v>1773201</v>
      </c>
      <c r="B26" s="28" t="s">
        <v>296</v>
      </c>
      <c r="C26" s="29">
        <v>32</v>
      </c>
      <c r="D26" s="28" t="s">
        <v>782</v>
      </c>
      <c r="E26" s="24">
        <v>24</v>
      </c>
      <c r="F26" s="596"/>
      <c r="G26" s="596"/>
      <c r="H26" s="175" t="s">
        <v>1327</v>
      </c>
      <c r="I26" s="175"/>
      <c r="J26" s="42">
        <f>VLOOKUP($A26&amp;J$82,決統データ!$A$3:$DE$365,$E26+19,FALSE)</f>
        <v>327</v>
      </c>
    </row>
    <row r="27" spans="1:10">
      <c r="A27" s="27" t="str">
        <f t="shared" si="0"/>
        <v>1773201</v>
      </c>
      <c r="B27" s="28" t="s">
        <v>296</v>
      </c>
      <c r="C27" s="29">
        <v>32</v>
      </c>
      <c r="D27" s="28" t="s">
        <v>782</v>
      </c>
      <c r="E27" s="24">
        <v>25</v>
      </c>
      <c r="F27" s="596"/>
      <c r="G27" s="596"/>
      <c r="H27" s="176"/>
      <c r="I27" s="192" t="s">
        <v>1326</v>
      </c>
      <c r="J27" s="42">
        <f>VLOOKUP($A27&amp;J$82,決統データ!$A$3:$DE$365,$E27+19,FALSE)</f>
        <v>327</v>
      </c>
    </row>
    <row r="28" spans="1:10">
      <c r="A28" s="27" t="str">
        <f t="shared" si="0"/>
        <v>1773201</v>
      </c>
      <c r="B28" s="28" t="s">
        <v>296</v>
      </c>
      <c r="C28" s="29">
        <v>32</v>
      </c>
      <c r="D28" s="28" t="s">
        <v>782</v>
      </c>
      <c r="E28" s="24">
        <v>26</v>
      </c>
      <c r="F28" s="596"/>
      <c r="G28" s="596"/>
      <c r="H28" s="175" t="s">
        <v>1171</v>
      </c>
      <c r="I28" s="175"/>
      <c r="J28" s="42">
        <f>VLOOKUP($A28&amp;J$82,決統データ!$A$3:$DE$365,$E28+19,FALSE)</f>
        <v>147</v>
      </c>
    </row>
    <row r="29" spans="1:10">
      <c r="A29" s="27" t="str">
        <f t="shared" si="0"/>
        <v>1773201</v>
      </c>
      <c r="B29" s="28" t="s">
        <v>296</v>
      </c>
      <c r="C29" s="29">
        <v>32</v>
      </c>
      <c r="D29" s="28" t="s">
        <v>782</v>
      </c>
      <c r="E29" s="24">
        <v>27</v>
      </c>
      <c r="F29" s="596"/>
      <c r="G29" s="596"/>
      <c r="H29" s="175" t="s">
        <v>1168</v>
      </c>
      <c r="I29" s="175"/>
      <c r="J29" s="42">
        <f>VLOOKUP($A29&amp;J$82,決統データ!$A$3:$DE$365,$E29+19,FALSE)</f>
        <v>0</v>
      </c>
    </row>
    <row r="30" spans="1:10">
      <c r="A30" s="27" t="str">
        <f t="shared" si="0"/>
        <v>1773201</v>
      </c>
      <c r="B30" s="28" t="s">
        <v>296</v>
      </c>
      <c r="C30" s="29">
        <v>32</v>
      </c>
      <c r="D30" s="28" t="s">
        <v>782</v>
      </c>
      <c r="E30" s="24">
        <v>28</v>
      </c>
      <c r="F30" s="596"/>
      <c r="G30" s="596"/>
      <c r="H30" s="175" t="s">
        <v>1308</v>
      </c>
      <c r="I30" s="175"/>
      <c r="J30" s="42">
        <f>VLOOKUP($A30&amp;J$82,決統データ!$A$3:$DE$365,$E30+19,FALSE)</f>
        <v>0</v>
      </c>
    </row>
    <row r="31" spans="1:10">
      <c r="A31" s="27" t="str">
        <f t="shared" si="0"/>
        <v>1773201</v>
      </c>
      <c r="B31" s="28" t="s">
        <v>296</v>
      </c>
      <c r="C31" s="29">
        <v>32</v>
      </c>
      <c r="D31" s="28" t="s">
        <v>782</v>
      </c>
      <c r="E31" s="24">
        <v>29</v>
      </c>
      <c r="F31" s="596"/>
      <c r="G31" s="596"/>
      <c r="H31" s="175" t="s">
        <v>1169</v>
      </c>
      <c r="I31" s="175"/>
      <c r="J31" s="42">
        <f>VLOOKUP($A31&amp;J$82,決統データ!$A$3:$DE$365,$E31+19,FALSE)</f>
        <v>1652</v>
      </c>
    </row>
    <row r="32" spans="1:10">
      <c r="A32" s="27" t="str">
        <f t="shared" si="0"/>
        <v>1773201</v>
      </c>
      <c r="B32" s="28" t="s">
        <v>296</v>
      </c>
      <c r="C32" s="29">
        <v>32</v>
      </c>
      <c r="D32" s="28" t="s">
        <v>782</v>
      </c>
      <c r="E32" s="24">
        <v>30</v>
      </c>
      <c r="F32" s="596"/>
      <c r="G32" s="596"/>
      <c r="H32" s="175" t="s">
        <v>731</v>
      </c>
      <c r="I32" s="175"/>
      <c r="J32" s="42">
        <f>VLOOKUP($A32&amp;J$82,決統データ!$A$3:$DE$365,$E32+19,FALSE)</f>
        <v>131</v>
      </c>
    </row>
    <row r="33" spans="1:10">
      <c r="A33" s="27" t="str">
        <f t="shared" si="0"/>
        <v>1773201</v>
      </c>
      <c r="B33" s="28" t="s">
        <v>296</v>
      </c>
      <c r="C33" s="29">
        <v>32</v>
      </c>
      <c r="D33" s="28" t="s">
        <v>782</v>
      </c>
      <c r="E33" s="24">
        <v>31</v>
      </c>
      <c r="F33" s="596"/>
      <c r="G33" s="596"/>
      <c r="H33" s="176" t="s">
        <v>791</v>
      </c>
      <c r="I33" s="192"/>
      <c r="J33" s="42">
        <f>VLOOKUP($A33&amp;J$82,決統データ!$A$3:$DE$365,$E33+19,FALSE)</f>
        <v>2862</v>
      </c>
    </row>
    <row r="34" spans="1:10">
      <c r="A34" s="27" t="str">
        <f t="shared" si="0"/>
        <v>1773201</v>
      </c>
      <c r="B34" s="28" t="s">
        <v>296</v>
      </c>
      <c r="C34" s="29">
        <v>32</v>
      </c>
      <c r="D34" s="28" t="s">
        <v>782</v>
      </c>
      <c r="E34" s="24">
        <v>32</v>
      </c>
      <c r="F34" s="596"/>
      <c r="G34" s="596"/>
      <c r="H34" s="596" t="s">
        <v>644</v>
      </c>
      <c r="I34" s="175" t="s">
        <v>1314</v>
      </c>
      <c r="J34" s="42">
        <f>VLOOKUP($A34&amp;J$82,決統データ!$A$3:$DE$365,$E34+19,FALSE)</f>
        <v>2862</v>
      </c>
    </row>
    <row r="35" spans="1:10">
      <c r="A35" s="27" t="str">
        <f t="shared" si="0"/>
        <v>1773201</v>
      </c>
      <c r="B35" s="28" t="s">
        <v>296</v>
      </c>
      <c r="C35" s="29">
        <v>32</v>
      </c>
      <c r="D35" s="28" t="s">
        <v>782</v>
      </c>
      <c r="E35" s="24">
        <v>33</v>
      </c>
      <c r="F35" s="596"/>
      <c r="G35" s="596"/>
      <c r="H35" s="596"/>
      <c r="I35" s="175" t="s">
        <v>1313</v>
      </c>
      <c r="J35" s="42">
        <f>VLOOKUP($A35&amp;J$82,決統データ!$A$3:$DE$365,$E35+19,FALSE)</f>
        <v>0</v>
      </c>
    </row>
    <row r="36" spans="1:10">
      <c r="A36" s="27" t="str">
        <f t="shared" si="0"/>
        <v>1773201</v>
      </c>
      <c r="B36" s="28" t="s">
        <v>296</v>
      </c>
      <c r="C36" s="29">
        <v>32</v>
      </c>
      <c r="D36" s="28" t="s">
        <v>782</v>
      </c>
      <c r="E36" s="24">
        <v>34</v>
      </c>
      <c r="F36" s="596"/>
      <c r="G36" s="596"/>
      <c r="H36" s="596"/>
      <c r="I36" s="175" t="s">
        <v>731</v>
      </c>
      <c r="J36" s="42">
        <f>VLOOKUP($A36&amp;J$82,決統データ!$A$3:$DE$365,$E36+19,FALSE)</f>
        <v>0</v>
      </c>
    </row>
    <row r="37" spans="1:10">
      <c r="A37" s="27" t="str">
        <f t="shared" si="0"/>
        <v>1773201</v>
      </c>
      <c r="B37" s="28" t="s">
        <v>296</v>
      </c>
      <c r="C37" s="29">
        <v>32</v>
      </c>
      <c r="D37" s="28" t="s">
        <v>782</v>
      </c>
      <c r="E37" s="24">
        <v>35</v>
      </c>
      <c r="F37" s="596"/>
      <c r="G37" s="596" t="s">
        <v>731</v>
      </c>
      <c r="H37" s="175" t="s">
        <v>854</v>
      </c>
      <c r="I37" s="175"/>
      <c r="J37" s="42">
        <f>VLOOKUP($A37&amp;J$82,決統データ!$A$3:$DE$365,$E37+19,FALSE)</f>
        <v>0</v>
      </c>
    </row>
    <row r="38" spans="1:10">
      <c r="A38" s="27" t="str">
        <f t="shared" si="0"/>
        <v>1773201</v>
      </c>
      <c r="B38" s="28" t="s">
        <v>296</v>
      </c>
      <c r="C38" s="29">
        <v>32</v>
      </c>
      <c r="D38" s="28" t="s">
        <v>782</v>
      </c>
      <c r="E38" s="24">
        <v>36</v>
      </c>
      <c r="F38" s="596"/>
      <c r="G38" s="596"/>
      <c r="H38" s="617" t="s">
        <v>1306</v>
      </c>
      <c r="I38" s="617"/>
      <c r="J38" s="42">
        <f>VLOOKUP($A38&amp;J$82,決統データ!$A$3:$DE$365,$E38+19,FALSE)</f>
        <v>0</v>
      </c>
    </row>
    <row r="39" spans="1:10">
      <c r="A39" s="27" t="str">
        <f t="shared" si="0"/>
        <v>1773201</v>
      </c>
      <c r="B39" s="28" t="s">
        <v>296</v>
      </c>
      <c r="C39" s="29">
        <v>32</v>
      </c>
      <c r="D39" s="28" t="s">
        <v>782</v>
      </c>
      <c r="E39" s="24">
        <v>37</v>
      </c>
      <c r="F39" s="596"/>
      <c r="G39" s="596"/>
      <c r="H39" s="175" t="s">
        <v>1169</v>
      </c>
      <c r="I39" s="175"/>
      <c r="J39" s="42">
        <f>VLOOKUP($A39&amp;J$82,決統データ!$A$3:$DE$365,$E39+19,FALSE)</f>
        <v>0</v>
      </c>
    </row>
    <row r="40" spans="1:10">
      <c r="A40" s="27" t="str">
        <f t="shared" si="0"/>
        <v>1773201</v>
      </c>
      <c r="B40" s="28" t="s">
        <v>296</v>
      </c>
      <c r="C40" s="29">
        <v>32</v>
      </c>
      <c r="D40" s="28" t="s">
        <v>782</v>
      </c>
      <c r="E40" s="24">
        <v>38</v>
      </c>
      <c r="F40" s="596"/>
      <c r="G40" s="596"/>
      <c r="H40" s="175" t="s">
        <v>731</v>
      </c>
      <c r="I40" s="175"/>
      <c r="J40" s="42">
        <f>VLOOKUP($A40&amp;J$82,決統データ!$A$3:$DE$365,$E40+19,FALSE)</f>
        <v>45</v>
      </c>
    </row>
    <row r="41" spans="1:10">
      <c r="A41" s="27" t="str">
        <f t="shared" si="0"/>
        <v>1773201</v>
      </c>
      <c r="B41" s="28" t="s">
        <v>296</v>
      </c>
      <c r="C41" s="29">
        <v>32</v>
      </c>
      <c r="D41" s="28" t="s">
        <v>782</v>
      </c>
      <c r="E41" s="24">
        <v>39</v>
      </c>
      <c r="F41" s="596"/>
      <c r="G41" s="596"/>
      <c r="H41" s="176" t="s">
        <v>791</v>
      </c>
      <c r="I41" s="192"/>
      <c r="J41" s="42">
        <f>VLOOKUP($A41&amp;J$82,決統データ!$A$3:$DE$365,$E41+19,FALSE)</f>
        <v>45</v>
      </c>
    </row>
    <row r="42" spans="1:10">
      <c r="A42" s="27" t="str">
        <f t="shared" si="0"/>
        <v>1773201</v>
      </c>
      <c r="B42" s="28" t="s">
        <v>296</v>
      </c>
      <c r="C42" s="29">
        <v>32</v>
      </c>
      <c r="D42" s="28" t="s">
        <v>782</v>
      </c>
      <c r="E42" s="24">
        <v>40</v>
      </c>
      <c r="F42" s="596"/>
      <c r="G42" s="596"/>
      <c r="H42" s="596" t="s">
        <v>644</v>
      </c>
      <c r="I42" s="175" t="s">
        <v>1314</v>
      </c>
      <c r="J42" s="42">
        <f>VLOOKUP($A42&amp;J$82,決統データ!$A$3:$DE$365,$E42+19,FALSE)</f>
        <v>45</v>
      </c>
    </row>
    <row r="43" spans="1:10">
      <c r="A43" s="27" t="str">
        <f t="shared" si="0"/>
        <v>1773201</v>
      </c>
      <c r="B43" s="28" t="s">
        <v>296</v>
      </c>
      <c r="C43" s="29">
        <v>32</v>
      </c>
      <c r="D43" s="28" t="s">
        <v>782</v>
      </c>
      <c r="E43" s="24">
        <v>41</v>
      </c>
      <c r="F43" s="596"/>
      <c r="G43" s="596"/>
      <c r="H43" s="596"/>
      <c r="I43" s="175" t="s">
        <v>1313</v>
      </c>
      <c r="J43" s="42">
        <f>VLOOKUP($A43&amp;J$82,決統データ!$A$3:$DE$365,$E43+19,FALSE)</f>
        <v>0</v>
      </c>
    </row>
    <row r="44" spans="1:10">
      <c r="A44" s="27" t="str">
        <f t="shared" si="0"/>
        <v>1773201</v>
      </c>
      <c r="B44" s="28" t="s">
        <v>296</v>
      </c>
      <c r="C44" s="29">
        <v>32</v>
      </c>
      <c r="D44" s="28" t="s">
        <v>782</v>
      </c>
      <c r="E44" s="24">
        <v>42</v>
      </c>
      <c r="F44" s="596"/>
      <c r="G44" s="596"/>
      <c r="H44" s="596"/>
      <c r="I44" s="175" t="s">
        <v>731</v>
      </c>
      <c r="J44" s="42">
        <f>VLOOKUP($A44&amp;J$82,決統データ!$A$3:$DE$365,$E44+19,FALSE)</f>
        <v>0</v>
      </c>
    </row>
    <row r="45" spans="1:10">
      <c r="A45" s="27" t="str">
        <f t="shared" si="0"/>
        <v>1773201</v>
      </c>
      <c r="B45" s="28" t="s">
        <v>296</v>
      </c>
      <c r="C45" s="29">
        <v>32</v>
      </c>
      <c r="D45" s="28" t="s">
        <v>782</v>
      </c>
      <c r="E45" s="24">
        <v>43</v>
      </c>
      <c r="F45" s="596"/>
      <c r="G45" s="175" t="s">
        <v>1318</v>
      </c>
      <c r="H45" s="176"/>
      <c r="I45" s="192"/>
      <c r="J45" s="42">
        <f>VLOOKUP($A45&amp;J$82,決統データ!$A$3:$DE$365,$E45+19,FALSE)</f>
        <v>3189</v>
      </c>
    </row>
    <row r="46" spans="1:10">
      <c r="A46" s="27" t="str">
        <f t="shared" si="0"/>
        <v>1773201</v>
      </c>
      <c r="B46" s="28" t="s">
        <v>296</v>
      </c>
      <c r="C46" s="29">
        <v>32</v>
      </c>
      <c r="D46" s="28" t="s">
        <v>782</v>
      </c>
      <c r="E46" s="24">
        <v>44</v>
      </c>
      <c r="F46" s="596"/>
      <c r="G46" s="596" t="s">
        <v>644</v>
      </c>
      <c r="H46" s="175" t="s">
        <v>1314</v>
      </c>
      <c r="I46" s="175"/>
      <c r="J46" s="42">
        <f>VLOOKUP($A46&amp;J$82,決統データ!$A$3:$DE$365,$E46+19,FALSE)</f>
        <v>3189</v>
      </c>
    </row>
    <row r="47" spans="1:10">
      <c r="A47" s="27" t="str">
        <f t="shared" si="0"/>
        <v>1773201</v>
      </c>
      <c r="B47" s="28" t="s">
        <v>296</v>
      </c>
      <c r="C47" s="29">
        <v>32</v>
      </c>
      <c r="D47" s="28" t="s">
        <v>782</v>
      </c>
      <c r="E47" s="24">
        <v>45</v>
      </c>
      <c r="F47" s="596"/>
      <c r="G47" s="596"/>
      <c r="H47" s="175" t="s">
        <v>1313</v>
      </c>
      <c r="I47" s="175"/>
      <c r="J47" s="42">
        <f>VLOOKUP($A47&amp;J$82,決統データ!$A$3:$DE$365,$E47+19,FALSE)</f>
        <v>0</v>
      </c>
    </row>
    <row r="48" spans="1:10">
      <c r="A48" s="27" t="str">
        <f t="shared" si="0"/>
        <v>1773201</v>
      </c>
      <c r="B48" s="28" t="s">
        <v>296</v>
      </c>
      <c r="C48" s="29">
        <v>32</v>
      </c>
      <c r="D48" s="28" t="s">
        <v>782</v>
      </c>
      <c r="E48" s="24">
        <v>46</v>
      </c>
      <c r="F48" s="596"/>
      <c r="G48" s="596"/>
      <c r="H48" s="175" t="s">
        <v>1324</v>
      </c>
      <c r="I48" s="175"/>
      <c r="J48" s="42">
        <f>VLOOKUP($A48&amp;J$82,決統データ!$A$3:$DE$365,$E48+19,FALSE)</f>
        <v>0</v>
      </c>
    </row>
    <row r="49" spans="1:10">
      <c r="A49" s="27" t="str">
        <f t="shared" si="0"/>
        <v>1773201</v>
      </c>
      <c r="B49" s="28" t="s">
        <v>296</v>
      </c>
      <c r="C49" s="29">
        <v>32</v>
      </c>
      <c r="D49" s="28" t="s">
        <v>782</v>
      </c>
      <c r="E49" s="24">
        <v>47</v>
      </c>
      <c r="F49" s="596"/>
      <c r="G49" s="596"/>
      <c r="H49" s="175" t="s">
        <v>1323</v>
      </c>
      <c r="I49" s="175"/>
      <c r="J49" s="42">
        <f>VLOOKUP($A49&amp;J$82,決統データ!$A$3:$DE$365,$E49+19,FALSE)</f>
        <v>0</v>
      </c>
    </row>
    <row r="50" spans="1:10">
      <c r="A50" s="27" t="str">
        <f t="shared" si="0"/>
        <v>1773201</v>
      </c>
      <c r="B50" s="28" t="s">
        <v>296</v>
      </c>
      <c r="C50" s="29">
        <v>32</v>
      </c>
      <c r="D50" s="28" t="s">
        <v>782</v>
      </c>
      <c r="E50" s="24">
        <v>48</v>
      </c>
      <c r="F50" s="596"/>
      <c r="G50" s="596"/>
      <c r="H50" s="175" t="s">
        <v>1322</v>
      </c>
      <c r="I50" s="175"/>
      <c r="J50" s="42">
        <f>VLOOKUP($A50&amp;J$82,決統データ!$A$3:$DE$365,$E50+19,FALSE)</f>
        <v>0</v>
      </c>
    </row>
    <row r="51" spans="1:10">
      <c r="A51" s="27" t="str">
        <f t="shared" si="0"/>
        <v>1773201</v>
      </c>
      <c r="B51" s="28" t="s">
        <v>296</v>
      </c>
      <c r="C51" s="29">
        <v>32</v>
      </c>
      <c r="D51" s="28" t="s">
        <v>782</v>
      </c>
      <c r="E51" s="24">
        <v>49</v>
      </c>
      <c r="F51" s="596"/>
      <c r="G51" s="596"/>
      <c r="H51" s="175" t="s">
        <v>1317</v>
      </c>
      <c r="I51" s="175"/>
      <c r="J51" s="42">
        <f>VLOOKUP($A51&amp;J$82,決統データ!$A$3:$DE$365,$E51+19,FALSE)</f>
        <v>0</v>
      </c>
    </row>
    <row r="52" spans="1:10">
      <c r="A52" s="27" t="str">
        <f t="shared" si="0"/>
        <v>1773201</v>
      </c>
      <c r="B52" s="28" t="s">
        <v>296</v>
      </c>
      <c r="C52" s="29">
        <v>32</v>
      </c>
      <c r="D52" s="28" t="s">
        <v>782</v>
      </c>
      <c r="E52" s="24">
        <v>50</v>
      </c>
      <c r="F52" s="596"/>
      <c r="G52" s="596"/>
      <c r="H52" s="175" t="s">
        <v>731</v>
      </c>
      <c r="I52" s="175"/>
      <c r="J52" s="42">
        <f>VLOOKUP($A52&amp;J$82,決統データ!$A$3:$DE$365,$E52+19,FALSE)</f>
        <v>0</v>
      </c>
    </row>
    <row r="53" spans="1:10" ht="14.25" customHeight="1">
      <c r="A53" s="27" t="str">
        <f t="shared" si="0"/>
        <v>1773201</v>
      </c>
      <c r="B53" s="28" t="s">
        <v>296</v>
      </c>
      <c r="C53" s="29">
        <v>32</v>
      </c>
      <c r="D53" s="28" t="s">
        <v>782</v>
      </c>
      <c r="E53" s="24">
        <v>51</v>
      </c>
      <c r="F53" s="596" t="s">
        <v>1321</v>
      </c>
      <c r="G53" s="175" t="s">
        <v>370</v>
      </c>
      <c r="H53" s="175"/>
      <c r="I53" s="175"/>
      <c r="J53" s="42">
        <f>VLOOKUP($A53&amp;J$82,決統データ!$A$3:$DE$365,$E53+19,FALSE)</f>
        <v>692</v>
      </c>
    </row>
    <row r="54" spans="1:10" ht="14.25" customHeight="1">
      <c r="A54" s="27" t="str">
        <f t="shared" si="0"/>
        <v>1773201</v>
      </c>
      <c r="B54" s="28" t="s">
        <v>296</v>
      </c>
      <c r="C54" s="29">
        <v>32</v>
      </c>
      <c r="D54" s="28" t="s">
        <v>782</v>
      </c>
      <c r="E54" s="24">
        <v>52</v>
      </c>
      <c r="F54" s="596"/>
      <c r="G54" s="596" t="s">
        <v>644</v>
      </c>
      <c r="H54" s="175" t="s">
        <v>1314</v>
      </c>
      <c r="I54" s="175"/>
      <c r="J54" s="42">
        <f>VLOOKUP($A54&amp;J$82,決統データ!$A$3:$DE$365,$E54+19,FALSE)</f>
        <v>0</v>
      </c>
    </row>
    <row r="55" spans="1:10">
      <c r="A55" s="27" t="str">
        <f t="shared" si="0"/>
        <v>1773201</v>
      </c>
      <c r="B55" s="28" t="s">
        <v>296</v>
      </c>
      <c r="C55" s="29">
        <v>32</v>
      </c>
      <c r="D55" s="28" t="s">
        <v>782</v>
      </c>
      <c r="E55" s="24">
        <v>53</v>
      </c>
      <c r="F55" s="596"/>
      <c r="G55" s="596"/>
      <c r="H55" s="175" t="s">
        <v>1313</v>
      </c>
      <c r="I55" s="175"/>
      <c r="J55" s="42">
        <f>VLOOKUP($A55&amp;J$82,決統データ!$A$3:$DE$365,$E55+19,FALSE)</f>
        <v>0</v>
      </c>
    </row>
    <row r="56" spans="1:10">
      <c r="A56" s="27" t="str">
        <f t="shared" si="0"/>
        <v>1773201</v>
      </c>
      <c r="B56" s="28" t="s">
        <v>296</v>
      </c>
      <c r="C56" s="29">
        <v>32</v>
      </c>
      <c r="D56" s="28" t="s">
        <v>782</v>
      </c>
      <c r="E56" s="24">
        <v>54</v>
      </c>
      <c r="F56" s="596"/>
      <c r="G56" s="596"/>
      <c r="H56" s="175" t="s">
        <v>1317</v>
      </c>
      <c r="I56" s="175"/>
      <c r="J56" s="42">
        <f>VLOOKUP($A56&amp;J$82,決統データ!$A$3:$DE$365,$E56+19,FALSE)</f>
        <v>0</v>
      </c>
    </row>
    <row r="57" spans="1:10">
      <c r="A57" s="27" t="str">
        <f t="shared" si="0"/>
        <v>1773201</v>
      </c>
      <c r="B57" s="28" t="s">
        <v>296</v>
      </c>
      <c r="C57" s="29">
        <v>32</v>
      </c>
      <c r="D57" s="28" t="s">
        <v>782</v>
      </c>
      <c r="E57" s="24">
        <v>55</v>
      </c>
      <c r="F57" s="596"/>
      <c r="G57" s="596"/>
      <c r="H57" s="175" t="s">
        <v>1316</v>
      </c>
      <c r="I57" s="175"/>
      <c r="J57" s="42">
        <f>VLOOKUP($A57&amp;J$82,決統データ!$A$3:$DE$365,$E57+19,FALSE)</f>
        <v>204</v>
      </c>
    </row>
    <row r="58" spans="1:10" ht="14.25" customHeight="1">
      <c r="A58" s="27" t="str">
        <f t="shared" si="0"/>
        <v>1773201</v>
      </c>
      <c r="B58" s="28" t="s">
        <v>296</v>
      </c>
      <c r="C58" s="29">
        <v>32</v>
      </c>
      <c r="D58" s="28" t="s">
        <v>782</v>
      </c>
      <c r="E58" s="24">
        <v>56</v>
      </c>
      <c r="F58" s="596"/>
      <c r="G58" s="596"/>
      <c r="H58" s="175" t="s">
        <v>1312</v>
      </c>
      <c r="I58" s="175"/>
      <c r="J58" s="42">
        <f>VLOOKUP($A58&amp;J$82,決統データ!$A$3:$DE$365,$E58+19,FALSE)</f>
        <v>488</v>
      </c>
    </row>
    <row r="59" spans="1:10">
      <c r="A59" s="27" t="str">
        <f t="shared" si="0"/>
        <v>1773201</v>
      </c>
      <c r="B59" s="28" t="s">
        <v>296</v>
      </c>
      <c r="C59" s="29">
        <v>32</v>
      </c>
      <c r="D59" s="28" t="s">
        <v>782</v>
      </c>
      <c r="E59" s="24">
        <v>57</v>
      </c>
      <c r="F59" s="596"/>
      <c r="G59" s="596"/>
      <c r="H59" s="175" t="s">
        <v>731</v>
      </c>
      <c r="I59" s="175"/>
      <c r="J59" s="42">
        <f>VLOOKUP($A59&amp;J$82,決統データ!$A$3:$DE$365,$E59+19,FALSE)</f>
        <v>0</v>
      </c>
    </row>
    <row r="60" spans="1:10">
      <c r="A60" s="27" t="str">
        <f t="shared" si="0"/>
        <v>1773201</v>
      </c>
      <c r="B60" s="28" t="s">
        <v>296</v>
      </c>
      <c r="C60" s="29">
        <v>32</v>
      </c>
      <c r="D60" s="28" t="s">
        <v>782</v>
      </c>
      <c r="E60" s="24">
        <v>58</v>
      </c>
      <c r="F60" s="596"/>
      <c r="G60" s="175" t="s">
        <v>1319</v>
      </c>
      <c r="H60" s="175"/>
      <c r="I60" s="175"/>
      <c r="J60" s="42">
        <f>VLOOKUP($A60&amp;J$82,決統データ!$A$3:$DE$365,$E60+19,FALSE)</f>
        <v>2665</v>
      </c>
    </row>
    <row r="61" spans="1:10">
      <c r="A61" s="27" t="str">
        <f t="shared" si="0"/>
        <v>1773201</v>
      </c>
      <c r="B61" s="28" t="s">
        <v>296</v>
      </c>
      <c r="C61" s="29">
        <v>32</v>
      </c>
      <c r="D61" s="28" t="s">
        <v>782</v>
      </c>
      <c r="E61" s="24">
        <v>59</v>
      </c>
      <c r="F61" s="596"/>
      <c r="G61" s="621" t="s">
        <v>644</v>
      </c>
      <c r="H61" s="175" t="s">
        <v>1314</v>
      </c>
      <c r="I61" s="175"/>
      <c r="J61" s="42">
        <f>VLOOKUP($A61&amp;J$82,決統データ!$A$3:$DE$365,$E61+19,FALSE)</f>
        <v>0</v>
      </c>
    </row>
    <row r="62" spans="1:10" ht="14.25" customHeight="1">
      <c r="A62" s="27" t="str">
        <f t="shared" ref="A62:A71" si="1">+B62&amp;C62&amp;D62</f>
        <v>1773201</v>
      </c>
      <c r="B62" s="28" t="s">
        <v>296</v>
      </c>
      <c r="C62" s="29">
        <v>32</v>
      </c>
      <c r="D62" s="28" t="s">
        <v>782</v>
      </c>
      <c r="E62" s="24">
        <v>60</v>
      </c>
      <c r="F62" s="596"/>
      <c r="G62" s="622"/>
      <c r="H62" s="175" t="s">
        <v>1313</v>
      </c>
      <c r="I62" s="175"/>
      <c r="J62" s="42">
        <f>VLOOKUP($A62&amp;J$82,決統データ!$A$3:$DE$365,$E62+19,FALSE)</f>
        <v>0</v>
      </c>
    </row>
    <row r="63" spans="1:10">
      <c r="A63" s="27" t="str">
        <f t="shared" si="1"/>
        <v>1773202</v>
      </c>
      <c r="B63" s="28" t="s">
        <v>296</v>
      </c>
      <c r="C63" s="29">
        <v>32</v>
      </c>
      <c r="D63" s="28" t="s">
        <v>788</v>
      </c>
      <c r="E63" s="24">
        <v>1</v>
      </c>
      <c r="F63" s="596"/>
      <c r="G63" s="622"/>
      <c r="H63" s="175" t="s">
        <v>1317</v>
      </c>
      <c r="I63" s="175"/>
      <c r="J63" s="42">
        <f>VLOOKUP($A63&amp;J$82,決統データ!$A$3:$DE$365,$E63+19,FALSE)</f>
        <v>0</v>
      </c>
    </row>
    <row r="64" spans="1:10">
      <c r="A64" s="27" t="str">
        <f t="shared" si="1"/>
        <v>1773202</v>
      </c>
      <c r="B64" s="28" t="s">
        <v>296</v>
      </c>
      <c r="C64" s="29">
        <v>32</v>
      </c>
      <c r="D64" s="28" t="s">
        <v>788</v>
      </c>
      <c r="E64" s="24">
        <v>2</v>
      </c>
      <c r="F64" s="596"/>
      <c r="G64" s="622"/>
      <c r="H64" s="175" t="s">
        <v>1316</v>
      </c>
      <c r="I64" s="175"/>
      <c r="J64" s="42">
        <f>VLOOKUP($A64&amp;J$82,決統データ!$A$3:$DE$365,$E64+19,FALSE)</f>
        <v>784</v>
      </c>
    </row>
    <row r="65" spans="1:10">
      <c r="A65" s="27" t="str">
        <f t="shared" si="1"/>
        <v>1773202</v>
      </c>
      <c r="B65" s="28" t="s">
        <v>296</v>
      </c>
      <c r="C65" s="29">
        <v>32</v>
      </c>
      <c r="D65" s="28" t="s">
        <v>788</v>
      </c>
      <c r="E65" s="24">
        <v>3</v>
      </c>
      <c r="F65" s="596"/>
      <c r="G65" s="622"/>
      <c r="H65" s="175" t="s">
        <v>1312</v>
      </c>
      <c r="I65" s="175"/>
      <c r="J65" s="42">
        <f>VLOOKUP($A65&amp;J$82,決統データ!$A$3:$DE$365,$E65+19,FALSE)</f>
        <v>1881</v>
      </c>
    </row>
    <row r="66" spans="1:10">
      <c r="A66" s="27" t="str">
        <f t="shared" si="1"/>
        <v>1773202</v>
      </c>
      <c r="B66" s="28" t="s">
        <v>296</v>
      </c>
      <c r="C66" s="29">
        <v>32</v>
      </c>
      <c r="D66" s="28" t="s">
        <v>566</v>
      </c>
      <c r="E66" s="24">
        <v>4</v>
      </c>
      <c r="F66" s="596"/>
      <c r="G66" s="622"/>
      <c r="H66" s="176" t="s">
        <v>731</v>
      </c>
      <c r="I66" s="192"/>
      <c r="J66" s="42">
        <f>VLOOKUP($A66&amp;J$82,決統データ!$A$3:$DE$365,$E66+19,FALSE)</f>
        <v>0</v>
      </c>
    </row>
    <row r="67" spans="1:10">
      <c r="A67" s="27" t="str">
        <f t="shared" si="1"/>
        <v>1773202</v>
      </c>
      <c r="B67" s="28" t="s">
        <v>296</v>
      </c>
      <c r="C67" s="29">
        <v>32</v>
      </c>
      <c r="D67" s="28" t="s">
        <v>566</v>
      </c>
      <c r="E67" s="24">
        <v>6</v>
      </c>
      <c r="F67" s="596"/>
      <c r="G67" s="175" t="s">
        <v>381</v>
      </c>
      <c r="H67" s="176"/>
      <c r="I67" s="192"/>
      <c r="J67" s="42">
        <f>VLOOKUP($A67&amp;J$82,決統データ!$A$3:$DE$365,$E67+19,FALSE)</f>
        <v>0</v>
      </c>
    </row>
    <row r="68" spans="1:10" ht="14.25" customHeight="1">
      <c r="A68" s="27" t="str">
        <f t="shared" si="1"/>
        <v>1773202</v>
      </c>
      <c r="B68" s="28" t="s">
        <v>296</v>
      </c>
      <c r="C68" s="29">
        <v>32</v>
      </c>
      <c r="D68" s="28" t="s">
        <v>566</v>
      </c>
      <c r="E68" s="24">
        <v>7</v>
      </c>
      <c r="F68" s="596"/>
      <c r="G68" s="175" t="s">
        <v>1318</v>
      </c>
      <c r="H68" s="176"/>
      <c r="I68" s="192"/>
      <c r="J68" s="42">
        <f>VLOOKUP($A68&amp;J$82,決統データ!$A$3:$DE$365,$E68+19,FALSE)</f>
        <v>3357</v>
      </c>
    </row>
    <row r="69" spans="1:10">
      <c r="A69" s="27" t="str">
        <f t="shared" si="1"/>
        <v>1773202</v>
      </c>
      <c r="B69" s="28" t="s">
        <v>296</v>
      </c>
      <c r="C69" s="29">
        <v>32</v>
      </c>
      <c r="D69" s="28" t="s">
        <v>566</v>
      </c>
      <c r="E69" s="24">
        <v>8</v>
      </c>
      <c r="F69" s="596"/>
      <c r="G69" s="596" t="s">
        <v>644</v>
      </c>
      <c r="H69" s="176" t="s">
        <v>1314</v>
      </c>
      <c r="I69" s="192"/>
      <c r="J69" s="42">
        <f>VLOOKUP($A69&amp;J$82,決統データ!$A$3:$DE$365,$E69+19,FALSE)</f>
        <v>0</v>
      </c>
    </row>
    <row r="70" spans="1:10">
      <c r="A70" s="27" t="str">
        <f t="shared" si="1"/>
        <v>1773202</v>
      </c>
      <c r="B70" s="28" t="s">
        <v>296</v>
      </c>
      <c r="C70" s="29">
        <v>32</v>
      </c>
      <c r="D70" s="28" t="s">
        <v>566</v>
      </c>
      <c r="E70" s="24">
        <v>9</v>
      </c>
      <c r="F70" s="596"/>
      <c r="G70" s="596"/>
      <c r="H70" s="176" t="s">
        <v>1313</v>
      </c>
      <c r="I70" s="192"/>
      <c r="J70" s="42">
        <f>VLOOKUP($A70&amp;J$82,決統データ!$A$3:$DE$365,$E70+19,FALSE)</f>
        <v>0</v>
      </c>
    </row>
    <row r="71" spans="1:10">
      <c r="A71" s="27" t="str">
        <f t="shared" si="1"/>
        <v>1773202</v>
      </c>
      <c r="B71" s="28" t="s">
        <v>296</v>
      </c>
      <c r="C71" s="29">
        <v>32</v>
      </c>
      <c r="D71" s="28" t="s">
        <v>566</v>
      </c>
      <c r="E71" s="24">
        <v>10</v>
      </c>
      <c r="F71" s="596"/>
      <c r="G71" s="596"/>
      <c r="H71" s="176" t="s">
        <v>1317</v>
      </c>
      <c r="I71" s="192"/>
      <c r="J71" s="42">
        <f>VLOOKUP($A71&amp;J$82,決統データ!$A$3:$DE$365,$E71+19,FALSE)</f>
        <v>0</v>
      </c>
    </row>
    <row r="72" spans="1:10" ht="14.25" customHeight="1">
      <c r="A72" s="27" t="str">
        <f t="shared" si="0"/>
        <v>1773202</v>
      </c>
      <c r="B72" s="28" t="s">
        <v>296</v>
      </c>
      <c r="C72" s="29">
        <v>32</v>
      </c>
      <c r="D72" s="28" t="s">
        <v>566</v>
      </c>
      <c r="E72" s="24">
        <v>11</v>
      </c>
      <c r="F72" s="596"/>
      <c r="G72" s="596"/>
      <c r="H72" s="176" t="s">
        <v>1316</v>
      </c>
      <c r="I72" s="192"/>
      <c r="J72" s="42">
        <f>VLOOKUP($A72&amp;J$82,決統データ!$A$3:$DE$365,$E72+19,FALSE)</f>
        <v>988</v>
      </c>
    </row>
    <row r="73" spans="1:10">
      <c r="A73" s="27" t="str">
        <f t="shared" si="0"/>
        <v>1773202</v>
      </c>
      <c r="B73" s="28" t="s">
        <v>296</v>
      </c>
      <c r="C73" s="29">
        <v>32</v>
      </c>
      <c r="D73" s="28" t="s">
        <v>788</v>
      </c>
      <c r="E73" s="24">
        <v>12</v>
      </c>
      <c r="F73" s="596"/>
      <c r="G73" s="596"/>
      <c r="H73" s="175" t="s">
        <v>1312</v>
      </c>
      <c r="I73" s="175"/>
      <c r="J73" s="42">
        <f>VLOOKUP($A73&amp;J$82,決統データ!$A$3:$DE$365,$E73+19,FALSE)</f>
        <v>2369</v>
      </c>
    </row>
    <row r="74" spans="1:10">
      <c r="A74" s="27" t="str">
        <f t="shared" si="0"/>
        <v>1773202</v>
      </c>
      <c r="B74" s="28" t="s">
        <v>296</v>
      </c>
      <c r="C74" s="29">
        <v>32</v>
      </c>
      <c r="D74" s="28" t="s">
        <v>566</v>
      </c>
      <c r="E74" s="24">
        <v>13</v>
      </c>
      <c r="F74" s="596"/>
      <c r="G74" s="596"/>
      <c r="H74" s="176" t="s">
        <v>731</v>
      </c>
      <c r="I74" s="192"/>
      <c r="J74" s="42">
        <f>VLOOKUP($A74&amp;J$82,決統データ!$A$3:$DE$365,$E74+19,FALSE)</f>
        <v>0</v>
      </c>
    </row>
    <row r="75" spans="1:10">
      <c r="A75" s="27" t="str">
        <f t="shared" si="0"/>
        <v>1773202</v>
      </c>
      <c r="B75" s="28" t="s">
        <v>296</v>
      </c>
      <c r="C75" s="29">
        <v>32</v>
      </c>
      <c r="D75" s="28" t="s">
        <v>566</v>
      </c>
      <c r="E75" s="24">
        <v>15</v>
      </c>
      <c r="F75" s="175" t="s">
        <v>1315</v>
      </c>
      <c r="G75" s="175"/>
      <c r="H75" s="176"/>
      <c r="I75" s="192"/>
      <c r="J75" s="42">
        <f>VLOOKUP($A75&amp;J$82,決統データ!$A$3:$DE$365,$E75+19,FALSE)</f>
        <v>6546</v>
      </c>
    </row>
    <row r="76" spans="1:10">
      <c r="A76" s="27" t="str">
        <f t="shared" si="0"/>
        <v>1773202</v>
      </c>
      <c r="B76" s="28" t="s">
        <v>296</v>
      </c>
      <c r="C76" s="29">
        <v>32</v>
      </c>
      <c r="D76" s="28" t="s">
        <v>566</v>
      </c>
      <c r="E76" s="24">
        <v>16</v>
      </c>
      <c r="F76" s="621" t="s">
        <v>644</v>
      </c>
      <c r="G76" s="192" t="s">
        <v>1314</v>
      </c>
      <c r="H76" s="176"/>
      <c r="I76" s="192"/>
      <c r="J76" s="42">
        <f>VLOOKUP($A76&amp;J$82,決統データ!$A$3:$DE$365,$E76+19,FALSE)</f>
        <v>3189</v>
      </c>
    </row>
    <row r="77" spans="1:10">
      <c r="A77" s="27" t="str">
        <f t="shared" si="0"/>
        <v>1773202</v>
      </c>
      <c r="B77" s="28" t="s">
        <v>296</v>
      </c>
      <c r="C77" s="29">
        <v>32</v>
      </c>
      <c r="D77" s="28" t="s">
        <v>566</v>
      </c>
      <c r="E77" s="24">
        <v>17</v>
      </c>
      <c r="F77" s="622"/>
      <c r="G77" s="192" t="s">
        <v>1313</v>
      </c>
      <c r="H77" s="176"/>
      <c r="I77" s="192"/>
      <c r="J77" s="42">
        <f>VLOOKUP($A77&amp;J$82,決統データ!$A$3:$DE$365,$E77+19,FALSE)</f>
        <v>0</v>
      </c>
    </row>
    <row r="78" spans="1:10" ht="14.25" customHeight="1">
      <c r="A78" s="27" t="str">
        <f>+B78&amp;C78&amp;D78</f>
        <v>1773202</v>
      </c>
      <c r="B78" s="28" t="s">
        <v>296</v>
      </c>
      <c r="C78" s="29">
        <v>32</v>
      </c>
      <c r="D78" s="28" t="s">
        <v>566</v>
      </c>
      <c r="E78" s="24">
        <v>18</v>
      </c>
      <c r="F78" s="623"/>
      <c r="G78" s="192" t="s">
        <v>731</v>
      </c>
      <c r="H78" s="176"/>
      <c r="I78" s="192"/>
      <c r="J78" s="42">
        <f>VLOOKUP($A78&amp;J$82,決統データ!$A$3:$DE$365,$E78+19,FALSE)</f>
        <v>3357</v>
      </c>
    </row>
    <row r="79" spans="1:10">
      <c r="F79" s="152"/>
      <c r="G79" s="152"/>
      <c r="H79" s="152"/>
      <c r="I79" s="152"/>
    </row>
    <row r="80" spans="1:10">
      <c r="F80" s="152"/>
      <c r="G80" s="152"/>
      <c r="H80" s="152"/>
      <c r="I80" s="152"/>
    </row>
    <row r="81" spans="6:10">
      <c r="F81" s="152"/>
      <c r="G81" s="152"/>
      <c r="H81" s="152"/>
      <c r="I81" s="152"/>
    </row>
    <row r="82" spans="6:10">
      <c r="F82" s="152"/>
      <c r="G82" s="152"/>
      <c r="H82" s="152"/>
      <c r="I82" s="152"/>
      <c r="J82" s="12" t="str">
        <f>+J83&amp;"000"</f>
        <v>264075000</v>
      </c>
    </row>
    <row r="83" spans="6:10">
      <c r="J83" s="285" t="s">
        <v>591</v>
      </c>
    </row>
    <row r="84" spans="6:10">
      <c r="J84" s="285" t="s">
        <v>592</v>
      </c>
    </row>
  </sheetData>
  <customSheetViews>
    <customSheetView guid="{247A5D4D-80F1-4466-92F7-7A3BC78E450F}" showPageBreaks="1" fitToPage="1" printArea="1">
      <selection activeCell="C43" sqref="C43"/>
      <pageMargins left="0.98425196850393704" right="0.78740157480314965" top="0.78740157480314965" bottom="0.78740157480314965" header="0.51181102362204722" footer="0.27559055118110237"/>
      <pageSetup paperSize="9" scale="68" orientation="portrait" blackAndWhite="1" horizontalDpi="300" verticalDpi="4294967293"/>
      <headerFooter alignWithMargins="0"/>
    </customSheetView>
  </customSheetViews>
  <mergeCells count="17">
    <mergeCell ref="F76:F78"/>
    <mergeCell ref="H42:H44"/>
    <mergeCell ref="G46:G52"/>
    <mergeCell ref="F53:F74"/>
    <mergeCell ref="G54:G59"/>
    <mergeCell ref="G61:G66"/>
    <mergeCell ref="G69:G74"/>
    <mergeCell ref="F2:I2"/>
    <mergeCell ref="F3:F52"/>
    <mergeCell ref="G3:G12"/>
    <mergeCell ref="H10:H12"/>
    <mergeCell ref="G13:G24"/>
    <mergeCell ref="H22:H24"/>
    <mergeCell ref="G25:G36"/>
    <mergeCell ref="H34:H36"/>
    <mergeCell ref="G37:G44"/>
    <mergeCell ref="H38:I38"/>
  </mergeCells>
  <phoneticPr fontId="3"/>
  <pageMargins left="0.98425196850393704" right="0.78740157480314965" top="0.78740157480314965" bottom="0.78740157480314965" header="0.51181102362204722" footer="0.27559055118110237"/>
  <pageSetup paperSize="9" scale="69" orientation="portrait" blackAndWhite="1"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C000"/>
    <pageSetUpPr fitToPage="1"/>
  </sheetPr>
  <dimension ref="A1:L79"/>
  <sheetViews>
    <sheetView view="pageBreakPreview" topLeftCell="B1" zoomScaleNormal="100" zoomScaleSheetLayoutView="100" workbookViewId="0">
      <pane ySplit="2" topLeftCell="A63" activePane="bottomLeft" state="frozen"/>
      <selection pane="bottomLeft"/>
    </sheetView>
  </sheetViews>
  <sheetFormatPr defaultColWidth="9" defaultRowHeight="14.4"/>
  <cols>
    <col min="1" max="1" width="9.69921875" style="9" customWidth="1"/>
    <col min="2" max="2" width="4.296875" style="9" customWidth="1"/>
    <col min="3" max="4" width="3.296875" style="9" customWidth="1"/>
    <col min="5" max="5" width="6.296875" style="38" customWidth="1"/>
    <col min="6" max="6" width="5.19921875" style="9" customWidth="1"/>
    <col min="7" max="7" width="4.69921875" style="9" customWidth="1"/>
    <col min="8" max="8" width="4.296875" style="9" customWidth="1"/>
    <col min="9" max="9" width="5.69921875" style="9" customWidth="1"/>
    <col min="10" max="10" width="15.796875" style="9" customWidth="1"/>
    <col min="11" max="11" width="11.59765625" style="9" customWidth="1"/>
    <col min="12" max="12" width="17" style="9" customWidth="1"/>
    <col min="13" max="16384" width="9" style="9"/>
  </cols>
  <sheetData>
    <row r="1" spans="1:12">
      <c r="F1" s="9" t="s">
        <v>79</v>
      </c>
    </row>
    <row r="2" spans="1:12" ht="34.5" customHeight="1">
      <c r="A2" s="26"/>
      <c r="B2" s="67" t="s">
        <v>778</v>
      </c>
      <c r="C2" s="26" t="s">
        <v>779</v>
      </c>
      <c r="D2" s="26" t="s">
        <v>780</v>
      </c>
      <c r="E2" s="30" t="s">
        <v>781</v>
      </c>
      <c r="F2" s="516"/>
      <c r="G2" s="643"/>
      <c r="H2" s="643"/>
      <c r="I2" s="643"/>
      <c r="J2" s="643"/>
      <c r="K2" s="644"/>
      <c r="L2" s="142" t="s">
        <v>278</v>
      </c>
    </row>
    <row r="3" spans="1:12" s="1" customFormat="1">
      <c r="A3" s="27"/>
      <c r="B3" s="28"/>
      <c r="C3" s="29"/>
      <c r="D3" s="28"/>
      <c r="E3" s="24"/>
      <c r="F3" s="631" t="s">
        <v>78</v>
      </c>
      <c r="G3" s="693" t="s">
        <v>77</v>
      </c>
      <c r="H3" s="879" t="s">
        <v>76</v>
      </c>
      <c r="I3" s="656" t="s">
        <v>75</v>
      </c>
      <c r="J3" s="656"/>
      <c r="K3" s="656"/>
      <c r="L3" s="271"/>
    </row>
    <row r="4" spans="1:12" s="1" customFormat="1">
      <c r="E4" s="24"/>
      <c r="F4" s="631"/>
      <c r="G4" s="693"/>
      <c r="H4" s="879"/>
      <c r="I4" s="487" t="s">
        <v>191</v>
      </c>
      <c r="J4" s="487"/>
      <c r="K4" s="487"/>
      <c r="L4" s="268"/>
    </row>
    <row r="5" spans="1:12" s="1" customFormat="1" ht="14.25" customHeight="1">
      <c r="E5" s="24"/>
      <c r="F5" s="631"/>
      <c r="G5" s="693"/>
      <c r="H5" s="879"/>
      <c r="I5" s="487" t="s">
        <v>190</v>
      </c>
      <c r="J5" s="487"/>
      <c r="K5" s="487"/>
      <c r="L5" s="268"/>
    </row>
    <row r="6" spans="1:12" s="1" customFormat="1">
      <c r="E6" s="24"/>
      <c r="F6" s="631"/>
      <c r="G6" s="693"/>
      <c r="H6" s="879"/>
      <c r="I6" s="487" t="s">
        <v>72</v>
      </c>
      <c r="J6" s="487"/>
      <c r="K6" s="487"/>
      <c r="L6" s="268"/>
    </row>
    <row r="7" spans="1:12" s="1" customFormat="1">
      <c r="E7" s="24"/>
      <c r="F7" s="631"/>
      <c r="G7" s="693"/>
      <c r="H7" s="880"/>
      <c r="I7" s="487" t="s">
        <v>71</v>
      </c>
      <c r="J7" s="487"/>
      <c r="K7" s="487"/>
      <c r="L7" s="268" t="s">
        <v>291</v>
      </c>
    </row>
    <row r="8" spans="1:12" s="1" customFormat="1">
      <c r="A8" s="27" t="str">
        <f>+B8&amp;C8&amp;D8</f>
        <v>1773301</v>
      </c>
      <c r="B8" s="28" t="s">
        <v>296</v>
      </c>
      <c r="C8" s="29">
        <v>33</v>
      </c>
      <c r="D8" s="28" t="s">
        <v>782</v>
      </c>
      <c r="E8" s="24">
        <v>2</v>
      </c>
      <c r="F8" s="631"/>
      <c r="G8" s="694"/>
      <c r="H8" s="487" t="s">
        <v>70</v>
      </c>
      <c r="I8" s="487"/>
      <c r="J8" s="487"/>
      <c r="K8" s="487"/>
      <c r="L8" s="118">
        <f>VLOOKUP($A8&amp;L$77,決統データ!$A$3:$DE$365,$E8+19,FALSE)/10</f>
        <v>61.2</v>
      </c>
    </row>
    <row r="9" spans="1:12" s="1" customFormat="1">
      <c r="A9" s="27" t="str">
        <f>+B9&amp;C9&amp;D9</f>
        <v>1773301</v>
      </c>
      <c r="B9" s="28" t="s">
        <v>296</v>
      </c>
      <c r="C9" s="29">
        <v>33</v>
      </c>
      <c r="D9" s="28" t="s">
        <v>782</v>
      </c>
      <c r="E9" s="24">
        <v>3</v>
      </c>
      <c r="F9" s="631"/>
      <c r="G9" s="704" t="s">
        <v>69</v>
      </c>
      <c r="H9" s="487" t="s">
        <v>68</v>
      </c>
      <c r="I9" s="487"/>
      <c r="J9" s="487"/>
      <c r="K9" s="487"/>
      <c r="L9" s="271"/>
    </row>
    <row r="10" spans="1:12" s="1" customFormat="1">
      <c r="E10" s="24"/>
      <c r="F10" s="631"/>
      <c r="G10" s="705"/>
      <c r="H10" s="487" t="s">
        <v>67</v>
      </c>
      <c r="I10" s="487"/>
      <c r="J10" s="487"/>
      <c r="K10" s="487"/>
      <c r="L10" s="268" t="s">
        <v>813</v>
      </c>
    </row>
    <row r="11" spans="1:12" s="1" customFormat="1">
      <c r="E11" s="24"/>
      <c r="F11" s="631"/>
      <c r="G11" s="705"/>
      <c r="H11" s="487" t="s">
        <v>64</v>
      </c>
      <c r="I11" s="487"/>
      <c r="J11" s="487"/>
      <c r="K11" s="487"/>
      <c r="L11" s="268"/>
    </row>
    <row r="12" spans="1:12" s="1" customFormat="1">
      <c r="E12" s="24"/>
      <c r="F12" s="631"/>
      <c r="G12" s="705"/>
      <c r="H12" s="487" t="s">
        <v>66</v>
      </c>
      <c r="I12" s="487"/>
      <c r="J12" s="487"/>
      <c r="K12" s="487"/>
      <c r="L12" s="268"/>
    </row>
    <row r="13" spans="1:12" s="1" customFormat="1">
      <c r="E13" s="24"/>
      <c r="F13" s="631"/>
      <c r="G13" s="705"/>
      <c r="H13" s="487" t="s">
        <v>65</v>
      </c>
      <c r="I13" s="487"/>
      <c r="J13" s="487"/>
      <c r="K13" s="487"/>
      <c r="L13" s="268"/>
    </row>
    <row r="14" spans="1:12" s="1" customFormat="1">
      <c r="E14" s="24"/>
      <c r="F14" s="631"/>
      <c r="G14" s="706"/>
      <c r="H14" s="487" t="s">
        <v>731</v>
      </c>
      <c r="I14" s="487"/>
      <c r="J14" s="487"/>
      <c r="K14" s="487"/>
      <c r="L14" s="268"/>
    </row>
    <row r="15" spans="1:12" s="1" customFormat="1">
      <c r="A15" s="27" t="str">
        <f>+B15&amp;C15&amp;D15</f>
        <v>1773301</v>
      </c>
      <c r="B15" s="28" t="s">
        <v>296</v>
      </c>
      <c r="C15" s="29">
        <v>33</v>
      </c>
      <c r="D15" s="28" t="s">
        <v>782</v>
      </c>
      <c r="E15" s="24">
        <v>4</v>
      </c>
      <c r="F15" s="631"/>
      <c r="G15" s="692" t="s">
        <v>64</v>
      </c>
      <c r="H15" s="487" t="s">
        <v>63</v>
      </c>
      <c r="I15" s="487"/>
      <c r="J15" s="487"/>
      <c r="K15" s="487"/>
      <c r="L15" s="42">
        <f>VLOOKUP($A15&amp;L$77,決統データ!$A$3:$DE$365,$E15+19,FALSE)</f>
        <v>0</v>
      </c>
    </row>
    <row r="16" spans="1:12" s="1" customFormat="1" ht="15" customHeight="1">
      <c r="A16" s="27" t="str">
        <f>+B16&amp;C16&amp;D16</f>
        <v>1773301</v>
      </c>
      <c r="B16" s="28" t="s">
        <v>296</v>
      </c>
      <c r="C16" s="29">
        <v>33</v>
      </c>
      <c r="D16" s="28" t="s">
        <v>782</v>
      </c>
      <c r="E16" s="24">
        <v>5</v>
      </c>
      <c r="F16" s="631"/>
      <c r="G16" s="693"/>
      <c r="H16" s="949" t="s">
        <v>269</v>
      </c>
      <c r="I16" s="950"/>
      <c r="J16" s="950"/>
      <c r="K16" s="951"/>
      <c r="L16" s="42">
        <f>VLOOKUP($A16&amp;L$77,決統データ!$A$3:$DE$365,$E16+19,FALSE)</f>
        <v>0</v>
      </c>
    </row>
    <row r="17" spans="1:12" s="1" customFormat="1">
      <c r="A17" s="27" t="str">
        <f>+B17&amp;C17&amp;D17</f>
        <v>1773301</v>
      </c>
      <c r="B17" s="28" t="s">
        <v>296</v>
      </c>
      <c r="C17" s="29">
        <v>33</v>
      </c>
      <c r="D17" s="28" t="s">
        <v>782</v>
      </c>
      <c r="E17" s="24">
        <v>6</v>
      </c>
      <c r="F17" s="631"/>
      <c r="G17" s="693"/>
      <c r="H17" s="949" t="s">
        <v>268</v>
      </c>
      <c r="I17" s="950"/>
      <c r="J17" s="950"/>
      <c r="K17" s="951"/>
      <c r="L17" s="42">
        <f>VLOOKUP($A17&amp;L$77,決統データ!$A$3:$DE$365,$E17+19,FALSE)</f>
        <v>0</v>
      </c>
    </row>
    <row r="18" spans="1:12" s="1" customFormat="1">
      <c r="A18" s="27" t="str">
        <f>+B18&amp;C18&amp;D18</f>
        <v>1773301</v>
      </c>
      <c r="B18" s="28" t="s">
        <v>296</v>
      </c>
      <c r="C18" s="29">
        <v>33</v>
      </c>
      <c r="D18" s="28" t="s">
        <v>782</v>
      </c>
      <c r="E18" s="24">
        <v>7</v>
      </c>
      <c r="F18" s="631"/>
      <c r="G18" s="694"/>
      <c r="H18" s="487" t="s">
        <v>60</v>
      </c>
      <c r="I18" s="487"/>
      <c r="J18" s="487"/>
      <c r="K18" s="487"/>
      <c r="L18" s="42">
        <f>VLOOKUP($A18&amp;L$77,決統データ!$A$3:$DE$365,$E18+19,FALSE)</f>
        <v>0</v>
      </c>
    </row>
    <row r="19" spans="1:12" s="1" customFormat="1">
      <c r="A19" s="27" t="str">
        <f>+B19&amp;C19&amp;D19</f>
        <v>1773301</v>
      </c>
      <c r="B19" s="28" t="s">
        <v>296</v>
      </c>
      <c r="C19" s="29">
        <v>33</v>
      </c>
      <c r="D19" s="28" t="s">
        <v>782</v>
      </c>
      <c r="E19" s="24">
        <v>8</v>
      </c>
      <c r="F19" s="631"/>
      <c r="G19" s="691" t="s">
        <v>59</v>
      </c>
      <c r="H19" s="487" t="s">
        <v>58</v>
      </c>
      <c r="I19" s="487"/>
      <c r="J19" s="487"/>
      <c r="K19" s="487"/>
      <c r="L19" s="268" t="s">
        <v>291</v>
      </c>
    </row>
    <row r="20" spans="1:12" s="1" customFormat="1">
      <c r="E20" s="24"/>
      <c r="F20" s="631"/>
      <c r="G20" s="691"/>
      <c r="H20" s="487" t="s">
        <v>57</v>
      </c>
      <c r="I20" s="487"/>
      <c r="J20" s="487"/>
      <c r="K20" s="487"/>
      <c r="L20" s="268"/>
    </row>
    <row r="21" spans="1:12" s="1" customFormat="1">
      <c r="E21" s="24"/>
      <c r="F21" s="631"/>
      <c r="G21" s="691"/>
      <c r="H21" s="487" t="s">
        <v>731</v>
      </c>
      <c r="I21" s="487"/>
      <c r="J21" s="487"/>
      <c r="K21" s="487"/>
      <c r="L21" s="268"/>
    </row>
    <row r="22" spans="1:12" s="1" customFormat="1" ht="14.1" customHeight="1">
      <c r="A22" s="27" t="str">
        <f>+B22&amp;C22&amp;D22</f>
        <v>1773301</v>
      </c>
      <c r="B22" s="28" t="s">
        <v>296</v>
      </c>
      <c r="C22" s="29">
        <v>33</v>
      </c>
      <c r="D22" s="28" t="s">
        <v>782</v>
      </c>
      <c r="E22" s="24">
        <v>9</v>
      </c>
      <c r="F22" s="631"/>
      <c r="G22" s="692" t="s">
        <v>56</v>
      </c>
      <c r="H22" s="875" t="s">
        <v>55</v>
      </c>
      <c r="I22" s="496" t="s">
        <v>54</v>
      </c>
      <c r="J22" s="518"/>
      <c r="K22" s="510"/>
      <c r="L22" s="268"/>
    </row>
    <row r="23" spans="1:12" s="1" customFormat="1">
      <c r="E23" s="24"/>
      <c r="F23" s="631"/>
      <c r="G23" s="693"/>
      <c r="H23" s="876"/>
      <c r="I23" s="496" t="s">
        <v>53</v>
      </c>
      <c r="J23" s="518"/>
      <c r="K23" s="510"/>
      <c r="L23" s="268" t="s">
        <v>291</v>
      </c>
    </row>
    <row r="24" spans="1:12" s="1" customFormat="1">
      <c r="E24" s="24"/>
      <c r="F24" s="631"/>
      <c r="G24" s="693"/>
      <c r="H24" s="876"/>
      <c r="I24" s="496" t="s">
        <v>52</v>
      </c>
      <c r="J24" s="518"/>
      <c r="K24" s="510"/>
      <c r="L24" s="268" t="s">
        <v>291</v>
      </c>
    </row>
    <row r="25" spans="1:12" s="1" customFormat="1">
      <c r="E25" s="24"/>
      <c r="F25" s="631"/>
      <c r="G25" s="693"/>
      <c r="H25" s="876"/>
      <c r="I25" s="496" t="s">
        <v>368</v>
      </c>
      <c r="J25" s="518"/>
      <c r="K25" s="510"/>
      <c r="L25" s="268" t="s">
        <v>19</v>
      </c>
    </row>
    <row r="26" spans="1:12" s="1" customFormat="1">
      <c r="E26" s="24"/>
      <c r="F26" s="631"/>
      <c r="G26" s="693"/>
      <c r="H26" s="876"/>
      <c r="I26" s="496" t="s">
        <v>369</v>
      </c>
      <c r="J26" s="518"/>
      <c r="K26" s="510"/>
      <c r="L26" s="268"/>
    </row>
    <row r="27" spans="1:12" s="1" customFormat="1" ht="16.05" customHeight="1">
      <c r="E27" s="448"/>
      <c r="F27" s="631"/>
      <c r="G27" s="693"/>
      <c r="H27" s="877"/>
      <c r="I27" s="445" t="s">
        <v>1565</v>
      </c>
      <c r="J27" s="447"/>
      <c r="K27" s="446"/>
      <c r="L27" s="380"/>
    </row>
    <row r="28" spans="1:12" s="1" customFormat="1">
      <c r="A28" s="27" t="str">
        <f>+B28&amp;C28&amp;D28</f>
        <v>1773301</v>
      </c>
      <c r="B28" s="28" t="s">
        <v>296</v>
      </c>
      <c r="C28" s="29">
        <v>33</v>
      </c>
      <c r="D28" s="28" t="s">
        <v>782</v>
      </c>
      <c r="E28" s="24">
        <v>10</v>
      </c>
      <c r="F28" s="631"/>
      <c r="G28" s="693"/>
      <c r="H28" s="639" t="s">
        <v>51</v>
      </c>
      <c r="I28" s="496" t="s">
        <v>50</v>
      </c>
      <c r="J28" s="518"/>
      <c r="K28" s="510"/>
      <c r="L28" s="268" t="s">
        <v>291</v>
      </c>
    </row>
    <row r="29" spans="1:12" s="1" customFormat="1">
      <c r="E29" s="24"/>
      <c r="F29" s="631"/>
      <c r="G29" s="693"/>
      <c r="H29" s="640"/>
      <c r="I29" s="496" t="s">
        <v>49</v>
      </c>
      <c r="J29" s="518"/>
      <c r="K29" s="510"/>
      <c r="L29" s="271"/>
    </row>
    <row r="30" spans="1:12" s="1" customFormat="1">
      <c r="E30" s="24"/>
      <c r="F30" s="631"/>
      <c r="G30" s="693"/>
      <c r="H30" s="640"/>
      <c r="I30" s="496" t="s">
        <v>48</v>
      </c>
      <c r="J30" s="518"/>
      <c r="K30" s="510"/>
      <c r="L30" s="271"/>
    </row>
    <row r="31" spans="1:12" s="1" customFormat="1">
      <c r="E31" s="24"/>
      <c r="F31" s="631"/>
      <c r="G31" s="694"/>
      <c r="H31" s="641"/>
      <c r="I31" s="496" t="s">
        <v>47</v>
      </c>
      <c r="J31" s="518"/>
      <c r="K31" s="510"/>
      <c r="L31" s="271"/>
    </row>
    <row r="32" spans="1:12" s="1" customFormat="1">
      <c r="A32" s="27" t="str">
        <f t="shared" ref="A32:A51" si="0">+B32&amp;C32&amp;D32</f>
        <v>1773301</v>
      </c>
      <c r="B32" s="28" t="s">
        <v>296</v>
      </c>
      <c r="C32" s="29">
        <v>33</v>
      </c>
      <c r="D32" s="28" t="s">
        <v>782</v>
      </c>
      <c r="E32" s="24">
        <v>11</v>
      </c>
      <c r="F32" s="631"/>
      <c r="G32" s="496" t="s">
        <v>46</v>
      </c>
      <c r="H32" s="518"/>
      <c r="I32" s="518"/>
      <c r="J32" s="518"/>
      <c r="K32" s="510"/>
      <c r="L32" s="287">
        <f>VLOOKUP($A32&amp;L$77,決統データ!$A$3:$DE$365,$E32+19,FALSE)</f>
        <v>4231001</v>
      </c>
    </row>
    <row r="33" spans="1:12" s="1" customFormat="1">
      <c r="A33" s="27" t="str">
        <f t="shared" si="0"/>
        <v>1773301</v>
      </c>
      <c r="B33" s="28" t="s">
        <v>296</v>
      </c>
      <c r="C33" s="29">
        <v>33</v>
      </c>
      <c r="D33" s="28" t="s">
        <v>782</v>
      </c>
      <c r="E33" s="24">
        <v>12</v>
      </c>
      <c r="F33" s="631"/>
      <c r="G33" s="496" t="s">
        <v>45</v>
      </c>
      <c r="H33" s="518"/>
      <c r="I33" s="518"/>
      <c r="J33" s="518"/>
      <c r="K33" s="510"/>
      <c r="L33" s="287">
        <f>VLOOKUP($A33&amp;L$77,決統データ!$A$3:$DE$365,$E33+19,FALSE)</f>
        <v>4090401</v>
      </c>
    </row>
    <row r="34" spans="1:12" s="1" customFormat="1" ht="15.6">
      <c r="A34" s="27" t="str">
        <f t="shared" si="0"/>
        <v>1773301</v>
      </c>
      <c r="B34" s="28" t="s">
        <v>296</v>
      </c>
      <c r="C34" s="29">
        <v>33</v>
      </c>
      <c r="D34" s="28" t="s">
        <v>782</v>
      </c>
      <c r="E34" s="24">
        <v>13</v>
      </c>
      <c r="F34" s="631"/>
      <c r="G34" s="679" t="s">
        <v>44</v>
      </c>
      <c r="H34" s="730" t="s">
        <v>43</v>
      </c>
      <c r="I34" s="730"/>
      <c r="J34" s="730"/>
      <c r="K34" s="730"/>
      <c r="L34" s="443">
        <f>VLOOKUP($A34&amp;L$77,決統データ!$A$3:$DE$365,$E34+19,FALSE)</f>
        <v>4180</v>
      </c>
    </row>
    <row r="35" spans="1:12" s="1" customFormat="1" ht="15.6">
      <c r="A35" s="27" t="str">
        <f t="shared" si="0"/>
        <v>1773301</v>
      </c>
      <c r="B35" s="28" t="s">
        <v>296</v>
      </c>
      <c r="C35" s="29">
        <v>33</v>
      </c>
      <c r="D35" s="28" t="s">
        <v>782</v>
      </c>
      <c r="E35" s="24">
        <v>14</v>
      </c>
      <c r="F35" s="631"/>
      <c r="G35" s="679"/>
      <c r="H35" s="730" t="s">
        <v>42</v>
      </c>
      <c r="I35" s="730"/>
      <c r="J35" s="730"/>
      <c r="K35" s="730"/>
      <c r="L35" s="443">
        <f>VLOOKUP($A35&amp;L$77,決統データ!$A$3:$DE$365,$E35+19,FALSE)</f>
        <v>0</v>
      </c>
    </row>
    <row r="36" spans="1:12" s="1" customFormat="1" ht="15.6">
      <c r="A36" s="27" t="str">
        <f t="shared" si="0"/>
        <v>1773301</v>
      </c>
      <c r="B36" s="28" t="s">
        <v>296</v>
      </c>
      <c r="C36" s="29">
        <v>33</v>
      </c>
      <c r="D36" s="28" t="s">
        <v>782</v>
      </c>
      <c r="E36" s="24">
        <v>15</v>
      </c>
      <c r="F36" s="631"/>
      <c r="G36" s="679"/>
      <c r="H36" s="730" t="s">
        <v>290</v>
      </c>
      <c r="I36" s="730"/>
      <c r="J36" s="730"/>
      <c r="K36" s="730"/>
      <c r="L36" s="443">
        <f>VLOOKUP($A36&amp;L$77,決統データ!$A$3:$DE$365,$E36+19,FALSE)</f>
        <v>0</v>
      </c>
    </row>
    <row r="37" spans="1:12" s="1" customFormat="1" ht="15.6">
      <c r="A37" s="27" t="str">
        <f t="shared" si="0"/>
        <v>1773301</v>
      </c>
      <c r="B37" s="28" t="s">
        <v>296</v>
      </c>
      <c r="C37" s="29">
        <v>33</v>
      </c>
      <c r="D37" s="28" t="s">
        <v>782</v>
      </c>
      <c r="E37" s="24">
        <v>16</v>
      </c>
      <c r="F37" s="631"/>
      <c r="G37" s="679"/>
      <c r="H37" s="730" t="s">
        <v>289</v>
      </c>
      <c r="I37" s="730"/>
      <c r="J37" s="730"/>
      <c r="K37" s="730"/>
      <c r="L37" s="443">
        <f>VLOOKUP($A37&amp;L$77,決統データ!$A$3:$DE$365,$E37+19,FALSE)</f>
        <v>0</v>
      </c>
    </row>
    <row r="38" spans="1:12" s="1" customFormat="1" ht="15.6">
      <c r="A38" s="27" t="str">
        <f t="shared" si="0"/>
        <v>1773301</v>
      </c>
      <c r="B38" s="28" t="s">
        <v>296</v>
      </c>
      <c r="C38" s="29">
        <v>33</v>
      </c>
      <c r="D38" s="28" t="s">
        <v>782</v>
      </c>
      <c r="E38" s="24">
        <v>17</v>
      </c>
      <c r="F38" s="631"/>
      <c r="G38" s="679"/>
      <c r="H38" s="730" t="s">
        <v>288</v>
      </c>
      <c r="I38" s="730"/>
      <c r="J38" s="730"/>
      <c r="K38" s="730"/>
      <c r="L38" s="443">
        <f>VLOOKUP($A38&amp;L$77,決統データ!$A$3:$DE$365,$E38+19,FALSE)</f>
        <v>0</v>
      </c>
    </row>
    <row r="39" spans="1:12" s="1" customFormat="1" ht="15.6">
      <c r="A39" s="27" t="str">
        <f t="shared" si="0"/>
        <v>1773301</v>
      </c>
      <c r="B39" s="28" t="s">
        <v>296</v>
      </c>
      <c r="C39" s="29">
        <v>33</v>
      </c>
      <c r="D39" s="28" t="s">
        <v>782</v>
      </c>
      <c r="E39" s="24">
        <v>18</v>
      </c>
      <c r="F39" s="631"/>
      <c r="G39" s="679"/>
      <c r="H39" s="730" t="s">
        <v>287</v>
      </c>
      <c r="I39" s="730"/>
      <c r="J39" s="730"/>
      <c r="K39" s="730"/>
      <c r="L39" s="443">
        <f>VLOOKUP($A39&amp;L$77,決統データ!$A$3:$DE$365,$E39+19,FALSE)</f>
        <v>0</v>
      </c>
    </row>
    <row r="40" spans="1:12" s="1" customFormat="1">
      <c r="A40" s="27" t="str">
        <f t="shared" si="0"/>
        <v>1773301</v>
      </c>
      <c r="B40" s="28" t="s">
        <v>296</v>
      </c>
      <c r="C40" s="29">
        <v>33</v>
      </c>
      <c r="D40" s="28" t="s">
        <v>782</v>
      </c>
      <c r="E40" s="24">
        <v>19</v>
      </c>
      <c r="F40" s="631"/>
      <c r="G40" s="873" t="s">
        <v>37</v>
      </c>
      <c r="H40" s="487" t="s">
        <v>36</v>
      </c>
      <c r="I40" s="487"/>
      <c r="J40" s="487"/>
      <c r="K40" s="487"/>
      <c r="L40" s="443">
        <f>VLOOKUP($A40&amp;L$77,決統データ!$A$3:$DE$365,$E40+19,FALSE)</f>
        <v>2234</v>
      </c>
    </row>
    <row r="41" spans="1:12" s="1" customFormat="1" ht="15.6">
      <c r="A41" s="27" t="str">
        <f t="shared" si="0"/>
        <v>1773301</v>
      </c>
      <c r="B41" s="28" t="s">
        <v>296</v>
      </c>
      <c r="C41" s="29">
        <v>33</v>
      </c>
      <c r="D41" s="28" t="s">
        <v>782</v>
      </c>
      <c r="E41" s="24">
        <v>20</v>
      </c>
      <c r="F41" s="631"/>
      <c r="G41" s="873"/>
      <c r="H41" s="487" t="s">
        <v>35</v>
      </c>
      <c r="I41" s="487"/>
      <c r="J41" s="487"/>
      <c r="K41" s="487"/>
      <c r="L41" s="443">
        <f>VLOOKUP($A41&amp;L$77,決統データ!$A$3:$DE$365,$E41+19,FALSE)</f>
        <v>1486</v>
      </c>
    </row>
    <row r="42" spans="1:12" s="1" customFormat="1" ht="15.6">
      <c r="A42" s="27" t="str">
        <f t="shared" si="0"/>
        <v>1773301</v>
      </c>
      <c r="B42" s="28" t="s">
        <v>296</v>
      </c>
      <c r="C42" s="29">
        <v>33</v>
      </c>
      <c r="D42" s="28" t="s">
        <v>782</v>
      </c>
      <c r="E42" s="24">
        <v>21</v>
      </c>
      <c r="F42" s="631"/>
      <c r="G42" s="873"/>
      <c r="H42" s="487" t="s">
        <v>34</v>
      </c>
      <c r="I42" s="487"/>
      <c r="J42" s="487"/>
      <c r="K42" s="487"/>
      <c r="L42" s="443">
        <f>VLOOKUP($A42&amp;L$77,決統データ!$A$3:$DE$365,$E42+19,FALSE)</f>
        <v>0</v>
      </c>
    </row>
    <row r="43" spans="1:12" s="1" customFormat="1" ht="15.6">
      <c r="A43" s="27" t="str">
        <f t="shared" si="0"/>
        <v>1773301</v>
      </c>
      <c r="B43" s="28" t="s">
        <v>296</v>
      </c>
      <c r="C43" s="29">
        <v>33</v>
      </c>
      <c r="D43" s="28" t="s">
        <v>782</v>
      </c>
      <c r="E43" s="24">
        <v>22</v>
      </c>
      <c r="F43" s="631"/>
      <c r="G43" s="873"/>
      <c r="H43" s="487" t="s">
        <v>33</v>
      </c>
      <c r="I43" s="487"/>
      <c r="J43" s="487"/>
      <c r="K43" s="487"/>
      <c r="L43" s="443">
        <f>VLOOKUP($A43&amp;L$77,決統データ!$A$3:$DE$365,$E43+19,FALSE)</f>
        <v>0</v>
      </c>
    </row>
    <row r="44" spans="1:12" s="1" customFormat="1" ht="15.6">
      <c r="A44" s="27" t="str">
        <f t="shared" si="0"/>
        <v>1773301</v>
      </c>
      <c r="B44" s="28" t="s">
        <v>296</v>
      </c>
      <c r="C44" s="29">
        <v>33</v>
      </c>
      <c r="D44" s="28" t="s">
        <v>782</v>
      </c>
      <c r="E44" s="24">
        <v>23</v>
      </c>
      <c r="F44" s="631"/>
      <c r="G44" s="873"/>
      <c r="H44" s="487" t="s">
        <v>32</v>
      </c>
      <c r="I44" s="487"/>
      <c r="J44" s="487"/>
      <c r="K44" s="487"/>
      <c r="L44" s="443">
        <f>VLOOKUP($A44&amp;L$77,決統データ!$A$3:$DE$365,$E44+19,FALSE)</f>
        <v>0</v>
      </c>
    </row>
    <row r="45" spans="1:12" s="1" customFormat="1" ht="15.6">
      <c r="A45" s="27" t="str">
        <f t="shared" si="0"/>
        <v>1773301</v>
      </c>
      <c r="B45" s="28" t="s">
        <v>296</v>
      </c>
      <c r="C45" s="29">
        <v>33</v>
      </c>
      <c r="D45" s="28" t="s">
        <v>782</v>
      </c>
      <c r="E45" s="24">
        <v>24</v>
      </c>
      <c r="F45" s="631"/>
      <c r="G45" s="874"/>
      <c r="H45" s="487" t="s">
        <v>31</v>
      </c>
      <c r="I45" s="487"/>
      <c r="J45" s="487"/>
      <c r="K45" s="487"/>
      <c r="L45" s="443">
        <f>VLOOKUP($A45&amp;L$77,決統データ!$A$3:$DE$365,$E45+19,FALSE)</f>
        <v>0</v>
      </c>
    </row>
    <row r="46" spans="1:12" s="1" customFormat="1" ht="15.6">
      <c r="A46" s="27" t="str">
        <f t="shared" si="0"/>
        <v>1773301</v>
      </c>
      <c r="B46" s="28" t="s">
        <v>296</v>
      </c>
      <c r="C46" s="29">
        <v>33</v>
      </c>
      <c r="D46" s="28" t="s">
        <v>782</v>
      </c>
      <c r="E46" s="24">
        <v>25</v>
      </c>
      <c r="F46" s="731"/>
      <c r="G46" s="869" t="s">
        <v>286</v>
      </c>
      <c r="H46" s="510" t="s">
        <v>29</v>
      </c>
      <c r="I46" s="487"/>
      <c r="J46" s="487"/>
      <c r="K46" s="487"/>
      <c r="L46" s="443">
        <f>VLOOKUP($A46&amp;L$77,決統データ!$A$3:$DE$365,$E46+19,FALSE)</f>
        <v>0</v>
      </c>
    </row>
    <row r="47" spans="1:12" s="1" customFormat="1" ht="15.6">
      <c r="A47" s="27" t="str">
        <f t="shared" si="0"/>
        <v>1773301</v>
      </c>
      <c r="B47" s="28" t="s">
        <v>296</v>
      </c>
      <c r="C47" s="29">
        <v>33</v>
      </c>
      <c r="D47" s="28" t="s">
        <v>782</v>
      </c>
      <c r="E47" s="24">
        <v>26</v>
      </c>
      <c r="F47" s="731"/>
      <c r="G47" s="870"/>
      <c r="H47" s="510" t="s">
        <v>28</v>
      </c>
      <c r="I47" s="487"/>
      <c r="J47" s="487"/>
      <c r="K47" s="487"/>
      <c r="L47" s="443">
        <f>VLOOKUP($A47&amp;L$77,決統データ!$A$3:$DE$365,$E47+19,FALSE)</f>
        <v>0</v>
      </c>
    </row>
    <row r="48" spans="1:12" s="1" customFormat="1" ht="14.25" customHeight="1">
      <c r="A48" s="27" t="str">
        <f t="shared" si="0"/>
        <v>1773301</v>
      </c>
      <c r="B48" s="28" t="s">
        <v>296</v>
      </c>
      <c r="C48" s="29">
        <v>33</v>
      </c>
      <c r="D48" s="28" t="s">
        <v>782</v>
      </c>
      <c r="E48" s="24">
        <v>32</v>
      </c>
      <c r="F48" s="631"/>
      <c r="G48" s="710" t="s">
        <v>228</v>
      </c>
      <c r="H48" s="709" t="s">
        <v>26</v>
      </c>
      <c r="I48" s="709"/>
      <c r="J48" s="60" t="s">
        <v>25</v>
      </c>
      <c r="K48" s="60"/>
      <c r="L48" s="118">
        <f>VLOOKUP($A48&amp;L$77,決統データ!$A$3:$DE$365,$E48+19,FALSE)/10</f>
        <v>0</v>
      </c>
    </row>
    <row r="49" spans="1:12" s="1" customFormat="1">
      <c r="A49" s="27" t="str">
        <f t="shared" si="0"/>
        <v>1773301</v>
      </c>
      <c r="B49" s="28" t="s">
        <v>296</v>
      </c>
      <c r="C49" s="29">
        <v>33</v>
      </c>
      <c r="D49" s="28" t="s">
        <v>782</v>
      </c>
      <c r="E49" s="24">
        <v>33</v>
      </c>
      <c r="F49" s="631"/>
      <c r="G49" s="711"/>
      <c r="H49" s="709"/>
      <c r="I49" s="709"/>
      <c r="J49" s="496" t="s">
        <v>24</v>
      </c>
      <c r="K49" s="510"/>
      <c r="L49" s="118">
        <f>VLOOKUP($A49&amp;L$77,決統データ!$A$3:$DE$365,$E49+19,FALSE)/10</f>
        <v>0</v>
      </c>
    </row>
    <row r="50" spans="1:12" s="1" customFormat="1">
      <c r="A50" s="27" t="str">
        <f t="shared" si="0"/>
        <v>1773301</v>
      </c>
      <c r="B50" s="28" t="s">
        <v>296</v>
      </c>
      <c r="C50" s="29">
        <v>33</v>
      </c>
      <c r="D50" s="28" t="s">
        <v>782</v>
      </c>
      <c r="E50" s="24">
        <v>34</v>
      </c>
      <c r="F50" s="631"/>
      <c r="G50" s="712"/>
      <c r="H50" s="487" t="s">
        <v>23</v>
      </c>
      <c r="I50" s="487"/>
      <c r="J50" s="487"/>
      <c r="K50" s="487"/>
      <c r="L50" s="42">
        <f>VLOOKUP($A50&amp;L$77,決統データ!$A$3:$DE$365,$E50+19,FALSE)</f>
        <v>0</v>
      </c>
    </row>
    <row r="51" spans="1:12" s="1" customFormat="1">
      <c r="A51" s="27" t="str">
        <f t="shared" si="0"/>
        <v>1773301</v>
      </c>
      <c r="B51" s="28" t="s">
        <v>296</v>
      </c>
      <c r="C51" s="29">
        <v>33</v>
      </c>
      <c r="D51" s="28" t="s">
        <v>782</v>
      </c>
      <c r="E51" s="24">
        <v>35</v>
      </c>
      <c r="F51" s="631"/>
      <c r="G51" s="713" t="s">
        <v>22</v>
      </c>
      <c r="H51" s="714"/>
      <c r="I51" s="487" t="s">
        <v>367</v>
      </c>
      <c r="J51" s="487"/>
      <c r="K51" s="487"/>
      <c r="L51" s="268" t="s">
        <v>813</v>
      </c>
    </row>
    <row r="52" spans="1:12" s="1" customFormat="1">
      <c r="E52" s="24"/>
      <c r="F52" s="631"/>
      <c r="G52" s="715"/>
      <c r="H52" s="716"/>
      <c r="I52" s="487" t="s">
        <v>21</v>
      </c>
      <c r="J52" s="487"/>
      <c r="K52" s="487"/>
      <c r="L52" s="267"/>
    </row>
    <row r="53" spans="1:12" s="1" customFormat="1">
      <c r="E53" s="24"/>
      <c r="F53" s="632"/>
      <c r="G53" s="717"/>
      <c r="H53" s="718"/>
      <c r="I53" s="487" t="s">
        <v>20</v>
      </c>
      <c r="J53" s="487"/>
      <c r="K53" s="487"/>
      <c r="L53" s="267"/>
    </row>
    <row r="54" spans="1:12" s="1" customFormat="1" ht="14.25" customHeight="1">
      <c r="A54" s="27" t="str">
        <f>+B54&amp;C54&amp;D54</f>
        <v>1773301</v>
      </c>
      <c r="B54" s="28" t="s">
        <v>296</v>
      </c>
      <c r="C54" s="29">
        <v>33</v>
      </c>
      <c r="D54" s="28" t="s">
        <v>782</v>
      </c>
      <c r="E54" s="24">
        <v>36</v>
      </c>
      <c r="F54" s="866" t="s">
        <v>285</v>
      </c>
      <c r="G54" s="930" t="s">
        <v>181</v>
      </c>
      <c r="H54" s="932"/>
      <c r="I54" s="487" t="s">
        <v>16</v>
      </c>
      <c r="J54" s="487"/>
      <c r="K54" s="487"/>
      <c r="L54" s="267"/>
    </row>
    <row r="55" spans="1:12" s="1" customFormat="1">
      <c r="E55" s="24"/>
      <c r="F55" s="867"/>
      <c r="G55" s="938"/>
      <c r="H55" s="939"/>
      <c r="I55" s="487" t="s">
        <v>15</v>
      </c>
      <c r="J55" s="487"/>
      <c r="K55" s="487"/>
      <c r="L55" s="267"/>
    </row>
    <row r="56" spans="1:12" s="1" customFormat="1">
      <c r="E56" s="24"/>
      <c r="F56" s="867"/>
      <c r="G56" s="933"/>
      <c r="H56" s="935"/>
      <c r="I56" s="487" t="s">
        <v>731</v>
      </c>
      <c r="J56" s="487"/>
      <c r="K56" s="487"/>
      <c r="L56" s="267"/>
    </row>
    <row r="57" spans="1:12" s="1" customFormat="1">
      <c r="A57" s="27" t="str">
        <f t="shared" ref="A57:A73" si="1">+B57&amp;C57&amp;D57</f>
        <v>1773301</v>
      </c>
      <c r="B57" s="28" t="s">
        <v>296</v>
      </c>
      <c r="C57" s="29">
        <v>33</v>
      </c>
      <c r="D57" s="28" t="s">
        <v>782</v>
      </c>
      <c r="E57" s="24">
        <v>39</v>
      </c>
      <c r="F57" s="867"/>
      <c r="G57" s="496" t="s">
        <v>14</v>
      </c>
      <c r="H57" s="518"/>
      <c r="I57" s="518"/>
      <c r="J57" s="518"/>
      <c r="K57" s="510"/>
      <c r="L57" s="42">
        <f>VLOOKUP($A57&amp;L$77,決統データ!$A$3:$DE$365,$E57+19,FALSE)</f>
        <v>0</v>
      </c>
    </row>
    <row r="58" spans="1:12" s="1" customFormat="1">
      <c r="A58" s="27" t="str">
        <f t="shared" si="1"/>
        <v>1773301</v>
      </c>
      <c r="B58" s="28" t="s">
        <v>296</v>
      </c>
      <c r="C58" s="29">
        <v>33</v>
      </c>
      <c r="D58" s="28" t="s">
        <v>782</v>
      </c>
      <c r="E58" s="24">
        <v>40</v>
      </c>
      <c r="F58" s="867"/>
      <c r="G58" s="930" t="s">
        <v>284</v>
      </c>
      <c r="H58" s="932"/>
      <c r="I58" s="487" t="s">
        <v>12</v>
      </c>
      <c r="J58" s="487"/>
      <c r="K58" s="487"/>
      <c r="L58" s="42">
        <f>VLOOKUP($A58&amp;L$77,決統データ!$A$3:$DE$365,$E58+19,FALSE)</f>
        <v>0</v>
      </c>
    </row>
    <row r="59" spans="1:12" s="1" customFormat="1">
      <c r="A59" s="27" t="str">
        <f t="shared" si="1"/>
        <v>1773301</v>
      </c>
      <c r="B59" s="28" t="s">
        <v>296</v>
      </c>
      <c r="C59" s="29">
        <v>33</v>
      </c>
      <c r="D59" s="28" t="s">
        <v>782</v>
      </c>
      <c r="E59" s="24">
        <v>41</v>
      </c>
      <c r="F59" s="867"/>
      <c r="G59" s="933"/>
      <c r="H59" s="935"/>
      <c r="I59" s="487" t="s">
        <v>11</v>
      </c>
      <c r="J59" s="487"/>
      <c r="K59" s="487"/>
      <c r="L59" s="42">
        <f>VLOOKUP($A59&amp;L$77,決統データ!$A$3:$DE$365,$E59+19,FALSE)</f>
        <v>0</v>
      </c>
    </row>
    <row r="60" spans="1:12" s="1" customFormat="1">
      <c r="A60" s="27" t="str">
        <f t="shared" si="1"/>
        <v>1773301</v>
      </c>
      <c r="B60" s="28" t="s">
        <v>296</v>
      </c>
      <c r="C60" s="29">
        <v>33</v>
      </c>
      <c r="D60" s="28" t="s">
        <v>782</v>
      </c>
      <c r="E60" s="24">
        <v>42</v>
      </c>
      <c r="F60" s="868"/>
      <c r="G60" s="487" t="s">
        <v>10</v>
      </c>
      <c r="H60" s="487"/>
      <c r="I60" s="487"/>
      <c r="J60" s="487"/>
      <c r="K60" s="487"/>
      <c r="L60" s="42">
        <f>VLOOKUP($A60&amp;L$77,決統データ!$A$3:$DE$365,$E60+19,FALSE)</f>
        <v>0</v>
      </c>
    </row>
    <row r="61" spans="1:12" s="3" customFormat="1">
      <c r="A61" s="27" t="str">
        <f t="shared" si="1"/>
        <v>1773301</v>
      </c>
      <c r="B61" s="28" t="s">
        <v>296</v>
      </c>
      <c r="C61" s="29">
        <v>33</v>
      </c>
      <c r="D61" s="28" t="s">
        <v>782</v>
      </c>
      <c r="E61" s="24">
        <v>43</v>
      </c>
      <c r="F61" s="630" t="s">
        <v>9</v>
      </c>
      <c r="G61" s="692" t="s">
        <v>8</v>
      </c>
      <c r="H61" s="698" t="s">
        <v>7</v>
      </c>
      <c r="I61" s="699"/>
      <c r="J61" s="699"/>
      <c r="K61" s="700"/>
      <c r="L61" s="440">
        <f>VLOOKUP($A61&amp;L$77,決統データ!$A$3:$DE$365,$E61+19,FALSE)</f>
        <v>4010328</v>
      </c>
    </row>
    <row r="62" spans="1:12" s="1" customFormat="1">
      <c r="A62" s="27" t="str">
        <f t="shared" si="1"/>
        <v>1773301</v>
      </c>
      <c r="B62" s="28" t="s">
        <v>296</v>
      </c>
      <c r="C62" s="29">
        <v>33</v>
      </c>
      <c r="D62" s="28" t="s">
        <v>782</v>
      </c>
      <c r="E62" s="24">
        <v>44</v>
      </c>
      <c r="F62" s="631"/>
      <c r="G62" s="693"/>
      <c r="H62" s="487" t="s">
        <v>6</v>
      </c>
      <c r="I62" s="487"/>
      <c r="J62" s="64" t="s">
        <v>5</v>
      </c>
      <c r="K62" s="62"/>
      <c r="L62" s="118">
        <f>VLOOKUP($A62&amp;L$77,決統データ!$A$3:$DE$365,$E62+19,FALSE)/10</f>
        <v>2</v>
      </c>
    </row>
    <row r="63" spans="1:12" s="1" customFormat="1">
      <c r="A63" s="27" t="str">
        <f t="shared" si="1"/>
        <v>1773301</v>
      </c>
      <c r="B63" s="28" t="s">
        <v>296</v>
      </c>
      <c r="C63" s="29">
        <v>33</v>
      </c>
      <c r="D63" s="28" t="s">
        <v>782</v>
      </c>
      <c r="E63" s="24">
        <v>45</v>
      </c>
      <c r="F63" s="631"/>
      <c r="G63" s="693"/>
      <c r="H63" s="487"/>
      <c r="I63" s="487"/>
      <c r="J63" s="496" t="s">
        <v>4</v>
      </c>
      <c r="K63" s="510"/>
      <c r="L63" s="42">
        <f>VLOOKUP($A63&amp;L$77,決統データ!$A$3:$DE$365,$E63+19,FALSE)/10</f>
        <v>0</v>
      </c>
    </row>
    <row r="64" spans="1:12" s="1" customFormat="1">
      <c r="A64" s="27" t="str">
        <f t="shared" si="1"/>
        <v>1773301</v>
      </c>
      <c r="B64" s="28" t="s">
        <v>296</v>
      </c>
      <c r="C64" s="29">
        <v>33</v>
      </c>
      <c r="D64" s="28" t="s">
        <v>782</v>
      </c>
      <c r="E64" s="24">
        <v>46</v>
      </c>
      <c r="F64" s="631"/>
      <c r="G64" s="693"/>
      <c r="H64" s="487" t="s">
        <v>3</v>
      </c>
      <c r="I64" s="487"/>
      <c r="J64" s="487"/>
      <c r="K64" s="487"/>
      <c r="L64" s="42">
        <f>VLOOKUP($A64&amp;L$77,決統データ!$A$3:$DE$365,$E64+19,FALSE)</f>
        <v>0</v>
      </c>
    </row>
    <row r="65" spans="1:12" s="1" customFormat="1">
      <c r="A65" s="27" t="str">
        <f t="shared" si="1"/>
        <v>1773301</v>
      </c>
      <c r="B65" s="28" t="s">
        <v>296</v>
      </c>
      <c r="C65" s="29">
        <v>33</v>
      </c>
      <c r="D65" s="28" t="s">
        <v>782</v>
      </c>
      <c r="E65" s="24">
        <v>47</v>
      </c>
      <c r="F65" s="631"/>
      <c r="G65" s="693"/>
      <c r="H65" s="487" t="s">
        <v>180</v>
      </c>
      <c r="I65" s="487"/>
      <c r="J65" s="487"/>
      <c r="K65" s="487"/>
      <c r="L65" s="42">
        <f>VLOOKUP($A65&amp;L$77,決統データ!$A$3:$DE$365,$E65+19,FALSE)</f>
        <v>0</v>
      </c>
    </row>
    <row r="66" spans="1:12" s="1" customFormat="1">
      <c r="A66" s="27" t="str">
        <f t="shared" si="1"/>
        <v>1773301</v>
      </c>
      <c r="B66" s="28" t="s">
        <v>296</v>
      </c>
      <c r="C66" s="29">
        <v>33</v>
      </c>
      <c r="D66" s="28" t="s">
        <v>782</v>
      </c>
      <c r="E66" s="24">
        <v>48</v>
      </c>
      <c r="F66" s="631"/>
      <c r="G66" s="693"/>
      <c r="H66" s="496" t="s">
        <v>1</v>
      </c>
      <c r="I66" s="518"/>
      <c r="J66" s="518"/>
      <c r="K66" s="510"/>
      <c r="L66" s="42">
        <f>VLOOKUP($A66&amp;L$77,決統データ!$A$3:$DE$365,$E66+19,FALSE)</f>
        <v>1000000</v>
      </c>
    </row>
    <row r="67" spans="1:12" s="3" customFormat="1">
      <c r="A67" s="27" t="str">
        <f t="shared" si="1"/>
        <v>1773301</v>
      </c>
      <c r="B67" s="28" t="s">
        <v>296</v>
      </c>
      <c r="C67" s="29">
        <v>33</v>
      </c>
      <c r="D67" s="28" t="s">
        <v>782</v>
      </c>
      <c r="E67" s="24">
        <v>49</v>
      </c>
      <c r="F67" s="631"/>
      <c r="G67" s="693"/>
      <c r="H67" s="923" t="s">
        <v>0</v>
      </c>
      <c r="I67" s="924"/>
      <c r="J67" s="924"/>
      <c r="K67" s="925"/>
      <c r="L67" s="440">
        <f>VLOOKUP($A67&amp;L$77,決統データ!$A$3:$DE$365,$E67+19,FALSE)</f>
        <v>4171011</v>
      </c>
    </row>
    <row r="68" spans="1:12" s="1" customFormat="1">
      <c r="A68" s="27" t="str">
        <f t="shared" si="1"/>
        <v>1773301</v>
      </c>
      <c r="B68" s="28" t="s">
        <v>296</v>
      </c>
      <c r="C68" s="29">
        <v>33</v>
      </c>
      <c r="D68" s="28" t="s">
        <v>782</v>
      </c>
      <c r="E68" s="24">
        <v>50</v>
      </c>
      <c r="F68" s="631"/>
      <c r="G68" s="694"/>
      <c r="H68" s="487" t="s">
        <v>1340</v>
      </c>
      <c r="I68" s="487"/>
      <c r="J68" s="487"/>
      <c r="K68" s="487"/>
      <c r="L68" s="287">
        <f>VLOOKUP($A68&amp;L$77,決統データ!$A$3:$DE$365,$E68+19,FALSE)</f>
        <v>0</v>
      </c>
    </row>
    <row r="69" spans="1:12" s="1" customFormat="1">
      <c r="A69" s="27" t="str">
        <f t="shared" si="1"/>
        <v>1773301</v>
      </c>
      <c r="B69" s="28" t="s">
        <v>296</v>
      </c>
      <c r="C69" s="29">
        <v>33</v>
      </c>
      <c r="D69" s="28" t="s">
        <v>782</v>
      </c>
      <c r="E69" s="24">
        <v>51</v>
      </c>
      <c r="F69" s="631"/>
      <c r="G69" s="930" t="s">
        <v>1339</v>
      </c>
      <c r="H69" s="931"/>
      <c r="I69" s="932"/>
      <c r="J69" s="487" t="s">
        <v>1338</v>
      </c>
      <c r="K69" s="487"/>
      <c r="L69" s="287">
        <f>VLOOKUP($A69&amp;L$77,決統データ!$A$3:$DE$365,$E69+19,FALSE)</f>
        <v>0</v>
      </c>
    </row>
    <row r="70" spans="1:12" s="1" customFormat="1">
      <c r="A70" s="27" t="str">
        <f t="shared" si="1"/>
        <v>1773301</v>
      </c>
      <c r="B70" s="28" t="s">
        <v>296</v>
      </c>
      <c r="C70" s="29">
        <v>33</v>
      </c>
      <c r="D70" s="28" t="s">
        <v>782</v>
      </c>
      <c r="E70" s="24">
        <v>52</v>
      </c>
      <c r="F70" s="631"/>
      <c r="G70" s="933"/>
      <c r="H70" s="934"/>
      <c r="I70" s="935"/>
      <c r="J70" s="487" t="s">
        <v>1337</v>
      </c>
      <c r="K70" s="487"/>
      <c r="L70" s="287">
        <f>VLOOKUP($A70&amp;L$77,決統データ!$A$3:$DE$365,$E70+19,FALSE)</f>
        <v>0</v>
      </c>
    </row>
    <row r="71" spans="1:12" s="1" customFormat="1">
      <c r="A71" s="27" t="str">
        <f t="shared" si="1"/>
        <v>1773301</v>
      </c>
      <c r="B71" s="28" t="s">
        <v>296</v>
      </c>
      <c r="C71" s="29">
        <v>33</v>
      </c>
      <c r="D71" s="28" t="s">
        <v>782</v>
      </c>
      <c r="E71" s="24">
        <v>53</v>
      </c>
      <c r="F71" s="631"/>
      <c r="G71" s="496" t="s">
        <v>1336</v>
      </c>
      <c r="H71" s="518"/>
      <c r="I71" s="518"/>
      <c r="J71" s="518"/>
      <c r="K71" s="510"/>
      <c r="L71" s="287">
        <f>VLOOKUP($A71&amp;L$77,決統データ!$A$3:$DE$365,$E71+19,FALSE)</f>
        <v>0</v>
      </c>
    </row>
    <row r="72" spans="1:12" s="1" customFormat="1">
      <c r="A72" s="27" t="str">
        <f t="shared" si="1"/>
        <v>1773301</v>
      </c>
      <c r="B72" s="28" t="s">
        <v>296</v>
      </c>
      <c r="C72" s="29">
        <v>33</v>
      </c>
      <c r="D72" s="28" t="s">
        <v>782</v>
      </c>
      <c r="E72" s="24">
        <v>54</v>
      </c>
      <c r="F72" s="632"/>
      <c r="G72" s="487" t="s">
        <v>1335</v>
      </c>
      <c r="H72" s="487"/>
      <c r="I72" s="487"/>
      <c r="J72" s="487"/>
      <c r="K72" s="487"/>
      <c r="L72" s="287">
        <f>VLOOKUP($A72&amp;L$77,決統データ!$A$3:$DE$365,$E72+19,FALSE)</f>
        <v>0</v>
      </c>
    </row>
    <row r="73" spans="1:12" s="1" customFormat="1">
      <c r="A73" s="27" t="str">
        <f t="shared" si="1"/>
        <v>1773302</v>
      </c>
      <c r="B73" s="28" t="s">
        <v>296</v>
      </c>
      <c r="C73" s="29">
        <v>33</v>
      </c>
      <c r="D73" s="28" t="s">
        <v>788</v>
      </c>
      <c r="E73" s="24">
        <v>5</v>
      </c>
      <c r="F73" s="487" t="s">
        <v>1334</v>
      </c>
      <c r="G73" s="487"/>
      <c r="H73" s="487"/>
      <c r="I73" s="487"/>
      <c r="J73" s="487"/>
      <c r="K73" s="487"/>
      <c r="L73" s="287">
        <f>VLOOKUP($A73&amp;L$77,決統データ!$A$3:$DE$365,$E73+19,FALSE)</f>
        <v>0</v>
      </c>
    </row>
    <row r="74" spans="1:12">
      <c r="F74" s="9" t="s">
        <v>1333</v>
      </c>
    </row>
    <row r="75" spans="1:12">
      <c r="L75" s="9" t="s">
        <v>1599</v>
      </c>
    </row>
    <row r="77" spans="1:12">
      <c r="L77" s="12" t="str">
        <f>+L78&amp;"000"</f>
        <v>264075000</v>
      </c>
    </row>
    <row r="78" spans="1:12">
      <c r="L78" s="285" t="s">
        <v>591</v>
      </c>
    </row>
    <row r="79" spans="1:12">
      <c r="L79" s="285" t="s">
        <v>592</v>
      </c>
    </row>
  </sheetData>
  <customSheetViews>
    <customSheetView guid="{247A5D4D-80F1-4466-92F7-7A3BC78E450F}" fitToPage="1" printArea="1">
      <selection activeCell="C43" sqref="C43"/>
      <pageMargins left="0.98425196850393704" right="0.78740157480314965" top="0.78740157480314965" bottom="0.78740157480314965" header="0.51181102362204722" footer="0.27559055118110237"/>
      <pageSetup paperSize="9" scale="72" orientation="portrait" blackAndWhite="1" horizontalDpi="300" verticalDpi="300"/>
      <headerFooter alignWithMargins="0"/>
    </customSheetView>
  </customSheetViews>
  <mergeCells count="91">
    <mergeCell ref="F73:K73"/>
    <mergeCell ref="G71:K71"/>
    <mergeCell ref="G72:K72"/>
    <mergeCell ref="F61:F72"/>
    <mergeCell ref="H68:K68"/>
    <mergeCell ref="G69:I70"/>
    <mergeCell ref="J69:K69"/>
    <mergeCell ref="J70:K70"/>
    <mergeCell ref="G61:G68"/>
    <mergeCell ref="H61:K61"/>
    <mergeCell ref="H66:K66"/>
    <mergeCell ref="H67:K67"/>
    <mergeCell ref="H62:I63"/>
    <mergeCell ref="J63:K63"/>
    <mergeCell ref="H64:K64"/>
    <mergeCell ref="H65:K65"/>
    <mergeCell ref="F54:F60"/>
    <mergeCell ref="G54:H56"/>
    <mergeCell ref="I54:K54"/>
    <mergeCell ref="I55:K55"/>
    <mergeCell ref="I56:K56"/>
    <mergeCell ref="G57:K57"/>
    <mergeCell ref="G58:H59"/>
    <mergeCell ref="I58:K58"/>
    <mergeCell ref="I59:K59"/>
    <mergeCell ref="G60:K60"/>
    <mergeCell ref="G51:H53"/>
    <mergeCell ref="I51:K51"/>
    <mergeCell ref="I52:K52"/>
    <mergeCell ref="I53:K53"/>
    <mergeCell ref="G46:G47"/>
    <mergeCell ref="H46:K46"/>
    <mergeCell ref="H47:K47"/>
    <mergeCell ref="G48:G50"/>
    <mergeCell ref="H48:I49"/>
    <mergeCell ref="J49:K49"/>
    <mergeCell ref="H50:K50"/>
    <mergeCell ref="G40:G45"/>
    <mergeCell ref="H40:K40"/>
    <mergeCell ref="H41:K41"/>
    <mergeCell ref="H42:K42"/>
    <mergeCell ref="H43:K43"/>
    <mergeCell ref="H44:K44"/>
    <mergeCell ref="H45:K45"/>
    <mergeCell ref="G34:G39"/>
    <mergeCell ref="H34:K34"/>
    <mergeCell ref="H35:K35"/>
    <mergeCell ref="H36:K36"/>
    <mergeCell ref="H37:K37"/>
    <mergeCell ref="H38:K38"/>
    <mergeCell ref="H39:K39"/>
    <mergeCell ref="G33:K33"/>
    <mergeCell ref="G22:G31"/>
    <mergeCell ref="I22:K22"/>
    <mergeCell ref="I23:K23"/>
    <mergeCell ref="I26:K26"/>
    <mergeCell ref="H28:H31"/>
    <mergeCell ref="G32:K32"/>
    <mergeCell ref="I30:K30"/>
    <mergeCell ref="I31:K31"/>
    <mergeCell ref="I28:K28"/>
    <mergeCell ref="I29:K29"/>
    <mergeCell ref="I25:K25"/>
    <mergeCell ref="H22:H27"/>
    <mergeCell ref="G19:G21"/>
    <mergeCell ref="H19:K19"/>
    <mergeCell ref="H20:K20"/>
    <mergeCell ref="H21:K21"/>
    <mergeCell ref="I24:K24"/>
    <mergeCell ref="H18:K18"/>
    <mergeCell ref="G9:G14"/>
    <mergeCell ref="H9:K9"/>
    <mergeCell ref="H10:K10"/>
    <mergeCell ref="H11:K11"/>
    <mergeCell ref="H12:K12"/>
    <mergeCell ref="I7:K7"/>
    <mergeCell ref="H8:K8"/>
    <mergeCell ref="H13:K13"/>
    <mergeCell ref="H14:K14"/>
    <mergeCell ref="F2:K2"/>
    <mergeCell ref="F3:F53"/>
    <mergeCell ref="G3:G8"/>
    <mergeCell ref="H3:H7"/>
    <mergeCell ref="I3:K3"/>
    <mergeCell ref="I4:K4"/>
    <mergeCell ref="I5:K5"/>
    <mergeCell ref="I6:K6"/>
    <mergeCell ref="G15:G18"/>
    <mergeCell ref="H15:K15"/>
    <mergeCell ref="H16:K16"/>
    <mergeCell ref="H17:K17"/>
  </mergeCells>
  <phoneticPr fontId="3"/>
  <pageMargins left="0.98425196850393704" right="0.78740157480314965" top="0.78740157480314965" bottom="0.78740157480314965" header="0.51181102362204722" footer="0.27559055118110237"/>
  <pageSetup paperSize="9" scale="72" orientation="portrait" blackAndWhite="1"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C000"/>
    <pageSetUpPr fitToPage="1"/>
  </sheetPr>
  <dimension ref="A1:K145"/>
  <sheetViews>
    <sheetView view="pageBreakPreview" zoomScaleNormal="100" zoomScaleSheetLayoutView="100" workbookViewId="0">
      <pane ySplit="2" topLeftCell="A3" activePane="bottomLeft" state="frozen"/>
      <selection pane="bottomLeft"/>
    </sheetView>
  </sheetViews>
  <sheetFormatPr defaultColWidth="9" defaultRowHeight="14.4"/>
  <cols>
    <col min="1" max="1" width="9.69921875" style="1" customWidth="1"/>
    <col min="2" max="2" width="4.296875" style="1" customWidth="1"/>
    <col min="3" max="4" width="3.296875" style="1" customWidth="1"/>
    <col min="5" max="5" width="6.296875" style="24" customWidth="1"/>
    <col min="6" max="6" width="4.19921875" style="1" customWidth="1"/>
    <col min="7" max="7" width="4.69921875" style="1" customWidth="1"/>
    <col min="8" max="8" width="4.09765625" style="1" customWidth="1"/>
    <col min="9" max="9" width="17.296875" style="1" customWidth="1"/>
    <col min="10" max="10" width="15" style="1" bestFit="1" customWidth="1"/>
    <col min="11" max="11" width="13.59765625" style="152" customWidth="1"/>
    <col min="12" max="16384" width="9" style="1"/>
  </cols>
  <sheetData>
    <row r="1" spans="1:11">
      <c r="F1" s="1" t="s">
        <v>103</v>
      </c>
      <c r="K1" s="161" t="s">
        <v>529</v>
      </c>
    </row>
    <row r="2" spans="1:11" ht="29.25" customHeight="1">
      <c r="A2" s="26"/>
      <c r="B2" s="67" t="s">
        <v>778</v>
      </c>
      <c r="C2" s="26" t="s">
        <v>779</v>
      </c>
      <c r="D2" s="26" t="s">
        <v>780</v>
      </c>
      <c r="E2" s="30" t="s">
        <v>781</v>
      </c>
      <c r="F2" s="618"/>
      <c r="G2" s="618"/>
      <c r="H2" s="618"/>
      <c r="I2" s="618"/>
      <c r="J2" s="618"/>
      <c r="K2" s="142" t="s">
        <v>278</v>
      </c>
    </row>
    <row r="3" spans="1:11" ht="15.75" customHeight="1">
      <c r="A3" s="27" t="str">
        <f>+B3&amp;C3&amp;D3</f>
        <v>1774001</v>
      </c>
      <c r="B3" s="28" t="s">
        <v>296</v>
      </c>
      <c r="C3" s="29">
        <v>40</v>
      </c>
      <c r="D3" s="28" t="s">
        <v>782</v>
      </c>
      <c r="E3" s="24">
        <v>1</v>
      </c>
      <c r="F3" s="624" t="s">
        <v>970</v>
      </c>
      <c r="G3" s="786" t="s">
        <v>102</v>
      </c>
      <c r="H3" s="788" t="s">
        <v>1460</v>
      </c>
      <c r="I3" s="789"/>
      <c r="J3" s="212" t="s">
        <v>601</v>
      </c>
      <c r="K3" s="42">
        <f>VLOOKUP($A3&amp;K$110,決統データ!$A$3:$DE$365,$E3+19,FALSE)</f>
        <v>0</v>
      </c>
    </row>
    <row r="4" spans="1:11" ht="15.75" customHeight="1">
      <c r="A4" s="27" t="str">
        <f t="shared" ref="A4:A78" si="0">+B4&amp;C4&amp;D4</f>
        <v>1774001</v>
      </c>
      <c r="B4" s="28" t="s">
        <v>296</v>
      </c>
      <c r="C4" s="29">
        <v>40</v>
      </c>
      <c r="D4" s="28" t="s">
        <v>782</v>
      </c>
      <c r="E4" s="24">
        <v>2</v>
      </c>
      <c r="F4" s="625"/>
      <c r="G4" s="787"/>
      <c r="H4" s="790"/>
      <c r="I4" s="791"/>
      <c r="J4" s="212" t="s">
        <v>816</v>
      </c>
      <c r="K4" s="42">
        <f>VLOOKUP($A4&amp;K$110,決統データ!$A$3:$DE$365,$E4+19,FALSE)</f>
        <v>0</v>
      </c>
    </row>
    <row r="5" spans="1:11" ht="15.75" customHeight="1">
      <c r="A5" s="27" t="str">
        <f t="shared" si="0"/>
        <v>1774001</v>
      </c>
      <c r="B5" s="28" t="s">
        <v>296</v>
      </c>
      <c r="C5" s="29">
        <v>40</v>
      </c>
      <c r="D5" s="28" t="s">
        <v>782</v>
      </c>
      <c r="E5" s="24">
        <v>3</v>
      </c>
      <c r="F5" s="625"/>
      <c r="G5" s="624" t="s">
        <v>980</v>
      </c>
      <c r="H5" s="741" t="s">
        <v>969</v>
      </c>
      <c r="I5" s="742"/>
      <c r="J5" s="212" t="s">
        <v>601</v>
      </c>
      <c r="K5" s="42">
        <f>VLOOKUP($A5&amp;K$110,決統データ!$A$3:$DE$365,$E5+19,FALSE)</f>
        <v>3357</v>
      </c>
    </row>
    <row r="6" spans="1:11" ht="15.75" customHeight="1">
      <c r="A6" s="27" t="str">
        <f t="shared" si="0"/>
        <v>1774001</v>
      </c>
      <c r="B6" s="28" t="s">
        <v>296</v>
      </c>
      <c r="C6" s="29">
        <v>40</v>
      </c>
      <c r="D6" s="28" t="s">
        <v>782</v>
      </c>
      <c r="E6" s="24">
        <v>4</v>
      </c>
      <c r="F6" s="625"/>
      <c r="G6" s="625"/>
      <c r="H6" s="743"/>
      <c r="I6" s="744"/>
      <c r="J6" s="212" t="s">
        <v>816</v>
      </c>
      <c r="K6" s="42">
        <f>VLOOKUP($A6&amp;K$110,決統データ!$A$3:$DE$365,$E6+19,FALSE)</f>
        <v>5215</v>
      </c>
    </row>
    <row r="7" spans="1:11" ht="15.75" customHeight="1">
      <c r="A7" s="27" t="str">
        <f t="shared" si="0"/>
        <v>1774001</v>
      </c>
      <c r="B7" s="28" t="s">
        <v>296</v>
      </c>
      <c r="C7" s="29">
        <v>40</v>
      </c>
      <c r="D7" s="28" t="s">
        <v>782</v>
      </c>
      <c r="E7" s="24">
        <v>5</v>
      </c>
      <c r="F7" s="625"/>
      <c r="G7" s="625"/>
      <c r="H7" s="624" t="s">
        <v>644</v>
      </c>
      <c r="I7" s="597" t="s">
        <v>1324</v>
      </c>
      <c r="J7" s="212" t="s">
        <v>601</v>
      </c>
      <c r="K7" s="42">
        <f>VLOOKUP($A7&amp;K$110,決統データ!$A$3:$DE$365,$E7+19,FALSE)</f>
        <v>0</v>
      </c>
    </row>
    <row r="8" spans="1:11" ht="15.75" customHeight="1">
      <c r="A8" s="27" t="str">
        <f t="shared" si="0"/>
        <v>1774001</v>
      </c>
      <c r="B8" s="28" t="s">
        <v>296</v>
      </c>
      <c r="C8" s="29">
        <v>40</v>
      </c>
      <c r="D8" s="28" t="s">
        <v>782</v>
      </c>
      <c r="E8" s="24">
        <v>6</v>
      </c>
      <c r="F8" s="625"/>
      <c r="G8" s="625"/>
      <c r="H8" s="625"/>
      <c r="I8" s="599"/>
      <c r="J8" s="212" t="s">
        <v>816</v>
      </c>
      <c r="K8" s="42">
        <f>VLOOKUP($A8&amp;K$110,決統データ!$A$3:$DE$365,$E8+19,FALSE)</f>
        <v>0</v>
      </c>
    </row>
    <row r="9" spans="1:11" ht="15.75" customHeight="1">
      <c r="A9" s="27" t="str">
        <f t="shared" si="0"/>
        <v>1774001</v>
      </c>
      <c r="B9" s="28" t="s">
        <v>296</v>
      </c>
      <c r="C9" s="29">
        <v>40</v>
      </c>
      <c r="D9" s="28" t="s">
        <v>782</v>
      </c>
      <c r="E9" s="24">
        <v>7</v>
      </c>
      <c r="F9" s="625"/>
      <c r="G9" s="625"/>
      <c r="H9" s="625"/>
      <c r="I9" s="594" t="s">
        <v>1323</v>
      </c>
      <c r="J9" s="212" t="s">
        <v>601</v>
      </c>
      <c r="K9" s="42">
        <f>VLOOKUP($A9&amp;K$110,決統データ!$A$3:$DE$365,$E9+19,FALSE)</f>
        <v>0</v>
      </c>
    </row>
    <row r="10" spans="1:11" ht="15.75" customHeight="1">
      <c r="A10" s="27" t="str">
        <f t="shared" si="0"/>
        <v>1774001</v>
      </c>
      <c r="B10" s="28" t="s">
        <v>296</v>
      </c>
      <c r="C10" s="29">
        <v>40</v>
      </c>
      <c r="D10" s="28" t="s">
        <v>782</v>
      </c>
      <c r="E10" s="24">
        <v>8</v>
      </c>
      <c r="F10" s="625"/>
      <c r="G10" s="625"/>
      <c r="H10" s="625"/>
      <c r="I10" s="595"/>
      <c r="J10" s="212" t="s">
        <v>816</v>
      </c>
      <c r="K10" s="42">
        <f>VLOOKUP($A10&amp;K$110,決統データ!$A$3:$DE$365,$E10+19,FALSE)</f>
        <v>0</v>
      </c>
    </row>
    <row r="11" spans="1:11" ht="15.75" customHeight="1">
      <c r="A11" s="27" t="str">
        <f t="shared" si="0"/>
        <v>1774001</v>
      </c>
      <c r="B11" s="28" t="s">
        <v>296</v>
      </c>
      <c r="C11" s="29">
        <v>40</v>
      </c>
      <c r="D11" s="28" t="s">
        <v>782</v>
      </c>
      <c r="E11" s="24">
        <v>9</v>
      </c>
      <c r="F11" s="625"/>
      <c r="G11" s="625"/>
      <c r="H11" s="625"/>
      <c r="I11" s="597" t="s">
        <v>1322</v>
      </c>
      <c r="J11" s="212" t="s">
        <v>601</v>
      </c>
      <c r="K11" s="42">
        <f>VLOOKUP($A11&amp;K$110,決統データ!$A$3:$DE$365,$E11+19,FALSE)</f>
        <v>0</v>
      </c>
    </row>
    <row r="12" spans="1:11" ht="15.75" customHeight="1">
      <c r="A12" s="27" t="str">
        <f t="shared" si="0"/>
        <v>1774001</v>
      </c>
      <c r="B12" s="28" t="s">
        <v>296</v>
      </c>
      <c r="C12" s="29">
        <v>40</v>
      </c>
      <c r="D12" s="28" t="s">
        <v>782</v>
      </c>
      <c r="E12" s="24">
        <v>10</v>
      </c>
      <c r="F12" s="625"/>
      <c r="G12" s="625"/>
      <c r="H12" s="625"/>
      <c r="I12" s="599"/>
      <c r="J12" s="212" t="s">
        <v>816</v>
      </c>
      <c r="K12" s="42">
        <f>VLOOKUP($A12&amp;K$110,決統データ!$A$3:$DE$365,$E12+19,FALSE)</f>
        <v>0</v>
      </c>
    </row>
    <row r="13" spans="1:11" ht="15.75" customHeight="1">
      <c r="A13" s="27" t="str">
        <f t="shared" si="0"/>
        <v>1774001</v>
      </c>
      <c r="B13" s="28" t="s">
        <v>296</v>
      </c>
      <c r="C13" s="29">
        <v>40</v>
      </c>
      <c r="D13" s="28" t="s">
        <v>782</v>
      </c>
      <c r="E13" s="24">
        <v>11</v>
      </c>
      <c r="F13" s="625"/>
      <c r="G13" s="625"/>
      <c r="H13" s="625"/>
      <c r="I13" s="748" t="s">
        <v>101</v>
      </c>
      <c r="J13" s="212" t="s">
        <v>601</v>
      </c>
      <c r="K13" s="42">
        <f>VLOOKUP($A13&amp;K$110,決統データ!$A$3:$DE$365,$E13+19,FALSE)</f>
        <v>0</v>
      </c>
    </row>
    <row r="14" spans="1:11" ht="15.75" customHeight="1">
      <c r="A14" s="27" t="str">
        <f t="shared" si="0"/>
        <v>1774001</v>
      </c>
      <c r="B14" s="28" t="s">
        <v>296</v>
      </c>
      <c r="C14" s="29">
        <v>40</v>
      </c>
      <c r="D14" s="28" t="s">
        <v>782</v>
      </c>
      <c r="E14" s="24">
        <v>12</v>
      </c>
      <c r="F14" s="625"/>
      <c r="G14" s="625"/>
      <c r="H14" s="625"/>
      <c r="I14" s="749"/>
      <c r="J14" s="212" t="s">
        <v>816</v>
      </c>
      <c r="K14" s="42">
        <f>VLOOKUP($A14&amp;K$110,決統データ!$A$3:$DE$365,$E14+19,FALSE)</f>
        <v>0</v>
      </c>
    </row>
    <row r="15" spans="1:11" ht="15.75" customHeight="1">
      <c r="A15" s="27" t="str">
        <f t="shared" si="0"/>
        <v>1774001</v>
      </c>
      <c r="B15" s="28" t="s">
        <v>296</v>
      </c>
      <c r="C15" s="29">
        <v>40</v>
      </c>
      <c r="D15" s="28" t="s">
        <v>782</v>
      </c>
      <c r="E15" s="24">
        <v>13</v>
      </c>
      <c r="F15" s="625"/>
      <c r="G15" s="625"/>
      <c r="H15" s="625"/>
      <c r="I15" s="597" t="s">
        <v>1316</v>
      </c>
      <c r="J15" s="212" t="s">
        <v>601</v>
      </c>
      <c r="K15" s="42">
        <f>VLOOKUP($A15&amp;K$110,決統データ!$A$3:$DE$365,$E15+19,FALSE)</f>
        <v>988</v>
      </c>
    </row>
    <row r="16" spans="1:11" ht="15.75" customHeight="1">
      <c r="A16" s="27" t="str">
        <f t="shared" si="0"/>
        <v>1774001</v>
      </c>
      <c r="B16" s="28" t="s">
        <v>296</v>
      </c>
      <c r="C16" s="29">
        <v>40</v>
      </c>
      <c r="D16" s="28" t="s">
        <v>782</v>
      </c>
      <c r="E16" s="24">
        <v>14</v>
      </c>
      <c r="F16" s="625"/>
      <c r="G16" s="625"/>
      <c r="H16" s="625"/>
      <c r="I16" s="599"/>
      <c r="J16" s="212" t="s">
        <v>816</v>
      </c>
      <c r="K16" s="42">
        <f>VLOOKUP($A16&amp;K$110,決統データ!$A$3:$DE$365,$E16+19,FALSE)</f>
        <v>988</v>
      </c>
    </row>
    <row r="17" spans="1:11" ht="15.75" customHeight="1">
      <c r="A17" s="27" t="str">
        <f t="shared" si="0"/>
        <v>1774001</v>
      </c>
      <c r="B17" s="28" t="s">
        <v>296</v>
      </c>
      <c r="C17" s="29">
        <v>40</v>
      </c>
      <c r="D17" s="28" t="s">
        <v>782</v>
      </c>
      <c r="E17" s="24">
        <v>15</v>
      </c>
      <c r="F17" s="625"/>
      <c r="G17" s="625"/>
      <c r="H17" s="625"/>
      <c r="I17" s="597" t="s">
        <v>976</v>
      </c>
      <c r="J17" s="212" t="s">
        <v>601</v>
      </c>
      <c r="K17" s="42">
        <f>VLOOKUP($A17&amp;K$110,決統データ!$A$3:$DE$365,$E17+19,FALSE)</f>
        <v>0</v>
      </c>
    </row>
    <row r="18" spans="1:11" ht="15.75" customHeight="1">
      <c r="A18" s="27" t="str">
        <f t="shared" si="0"/>
        <v>1774001</v>
      </c>
      <c r="B18" s="28" t="s">
        <v>296</v>
      </c>
      <c r="C18" s="29">
        <v>40</v>
      </c>
      <c r="D18" s="28" t="s">
        <v>782</v>
      </c>
      <c r="E18" s="24">
        <v>16</v>
      </c>
      <c r="F18" s="625"/>
      <c r="G18" s="625"/>
      <c r="H18" s="625"/>
      <c r="I18" s="599"/>
      <c r="J18" s="212" t="s">
        <v>816</v>
      </c>
      <c r="K18" s="42">
        <f>VLOOKUP($A18&amp;K$110,決統データ!$A$3:$DE$365,$E18+19,FALSE)</f>
        <v>0</v>
      </c>
    </row>
    <row r="19" spans="1:11" ht="15.75" customHeight="1">
      <c r="A19" s="27" t="str">
        <f t="shared" si="0"/>
        <v>1774001</v>
      </c>
      <c r="B19" s="28" t="s">
        <v>296</v>
      </c>
      <c r="C19" s="29">
        <v>40</v>
      </c>
      <c r="D19" s="28" t="s">
        <v>782</v>
      </c>
      <c r="E19" s="24">
        <v>17</v>
      </c>
      <c r="F19" s="625"/>
      <c r="G19" s="625"/>
      <c r="H19" s="625"/>
      <c r="I19" s="597" t="s">
        <v>100</v>
      </c>
      <c r="J19" s="212" t="s">
        <v>601</v>
      </c>
      <c r="K19" s="42">
        <f>VLOOKUP($A19&amp;K$110,決統データ!$A$3:$DE$365,$E19+19,FALSE)</f>
        <v>0</v>
      </c>
    </row>
    <row r="20" spans="1:11" ht="15.75" customHeight="1">
      <c r="A20" s="27" t="str">
        <f t="shared" si="0"/>
        <v>1774001</v>
      </c>
      <c r="B20" s="28" t="s">
        <v>296</v>
      </c>
      <c r="C20" s="29">
        <v>40</v>
      </c>
      <c r="D20" s="28" t="s">
        <v>782</v>
      </c>
      <c r="E20" s="24">
        <v>18</v>
      </c>
      <c r="F20" s="625"/>
      <c r="G20" s="625"/>
      <c r="H20" s="625"/>
      <c r="I20" s="599"/>
      <c r="J20" s="212" t="s">
        <v>816</v>
      </c>
      <c r="K20" s="42">
        <f>VLOOKUP($A20&amp;K$110,決統データ!$A$3:$DE$365,$E20+19,FALSE)</f>
        <v>0</v>
      </c>
    </row>
    <row r="21" spans="1:11" ht="15.75" customHeight="1">
      <c r="A21" s="27" t="str">
        <f t="shared" si="0"/>
        <v>1774001</v>
      </c>
      <c r="B21" s="28" t="s">
        <v>296</v>
      </c>
      <c r="C21" s="29">
        <v>40</v>
      </c>
      <c r="D21" s="28" t="s">
        <v>782</v>
      </c>
      <c r="E21" s="24">
        <v>19</v>
      </c>
      <c r="F21" s="625"/>
      <c r="G21" s="625"/>
      <c r="H21" s="625"/>
      <c r="I21" s="594" t="s">
        <v>84</v>
      </c>
      <c r="J21" s="212" t="s">
        <v>601</v>
      </c>
      <c r="K21" s="42">
        <f>VLOOKUP($A21&amp;K$110,決統データ!$A$3:$DE$365,$E21+19,FALSE)</f>
        <v>0</v>
      </c>
    </row>
    <row r="22" spans="1:11" ht="15.75" customHeight="1">
      <c r="A22" s="27" t="str">
        <f t="shared" si="0"/>
        <v>1774001</v>
      </c>
      <c r="B22" s="28" t="s">
        <v>296</v>
      </c>
      <c r="C22" s="29">
        <v>40</v>
      </c>
      <c r="D22" s="28" t="s">
        <v>782</v>
      </c>
      <c r="E22" s="24">
        <v>20</v>
      </c>
      <c r="F22" s="625"/>
      <c r="G22" s="625"/>
      <c r="H22" s="625"/>
      <c r="I22" s="595"/>
      <c r="J22" s="212" t="s">
        <v>816</v>
      </c>
      <c r="K22" s="42">
        <f>VLOOKUP($A22&amp;K$110,決統データ!$A$3:$DE$365,$E22+19,FALSE)</f>
        <v>0</v>
      </c>
    </row>
    <row r="23" spans="1:11" ht="15.75" customHeight="1">
      <c r="A23" s="27" t="str">
        <f t="shared" si="0"/>
        <v>1774001</v>
      </c>
      <c r="B23" s="28" t="s">
        <v>296</v>
      </c>
      <c r="C23" s="29">
        <v>40</v>
      </c>
      <c r="D23" s="28" t="s">
        <v>782</v>
      </c>
      <c r="E23" s="24">
        <v>21</v>
      </c>
      <c r="F23" s="625"/>
      <c r="G23" s="625"/>
      <c r="H23" s="625"/>
      <c r="I23" s="613" t="s">
        <v>83</v>
      </c>
      <c r="J23" s="212" t="s">
        <v>601</v>
      </c>
      <c r="K23" s="42">
        <f>VLOOKUP($A23&amp;K$110,決統データ!$A$3:$DE$365,$E23+19,FALSE)</f>
        <v>0</v>
      </c>
    </row>
    <row r="24" spans="1:11" ht="15.75" customHeight="1">
      <c r="A24" s="27" t="str">
        <f t="shared" si="0"/>
        <v>1774001</v>
      </c>
      <c r="B24" s="28" t="s">
        <v>296</v>
      </c>
      <c r="C24" s="29">
        <v>40</v>
      </c>
      <c r="D24" s="28" t="s">
        <v>782</v>
      </c>
      <c r="E24" s="24">
        <v>22</v>
      </c>
      <c r="F24" s="625"/>
      <c r="G24" s="625"/>
      <c r="H24" s="625"/>
      <c r="I24" s="615"/>
      <c r="J24" s="212" t="s">
        <v>816</v>
      </c>
      <c r="K24" s="42">
        <f>VLOOKUP($A24&amp;K$110,決統データ!$A$3:$DE$365,$E24+19,FALSE)</f>
        <v>0</v>
      </c>
    </row>
    <row r="25" spans="1:11" ht="15.75" customHeight="1">
      <c r="A25" s="27" t="str">
        <f t="shared" si="0"/>
        <v>1774001</v>
      </c>
      <c r="B25" s="28" t="s">
        <v>296</v>
      </c>
      <c r="C25" s="29">
        <v>40</v>
      </c>
      <c r="D25" s="28" t="s">
        <v>782</v>
      </c>
      <c r="E25" s="24">
        <v>23</v>
      </c>
      <c r="F25" s="625"/>
      <c r="G25" s="625"/>
      <c r="H25" s="625"/>
      <c r="I25" s="613" t="s">
        <v>1312</v>
      </c>
      <c r="J25" s="212" t="s">
        <v>601</v>
      </c>
      <c r="K25" s="42">
        <f>VLOOKUP($A25&amp;K$110,決統データ!$A$3:$DE$365,$E25+19,FALSE)</f>
        <v>2369</v>
      </c>
    </row>
    <row r="26" spans="1:11" ht="15.75" customHeight="1">
      <c r="A26" s="27" t="str">
        <f t="shared" si="0"/>
        <v>1774001</v>
      </c>
      <c r="B26" s="28" t="s">
        <v>296</v>
      </c>
      <c r="C26" s="29">
        <v>40</v>
      </c>
      <c r="D26" s="28" t="s">
        <v>782</v>
      </c>
      <c r="E26" s="24">
        <v>24</v>
      </c>
      <c r="F26" s="625"/>
      <c r="G26" s="625"/>
      <c r="H26" s="625"/>
      <c r="I26" s="615"/>
      <c r="J26" s="212" t="s">
        <v>816</v>
      </c>
      <c r="K26" s="42">
        <f>VLOOKUP($A26&amp;K$110,決統データ!$A$3:$DE$365,$E26+19,FALSE)</f>
        <v>2369</v>
      </c>
    </row>
    <row r="27" spans="1:11" ht="15.75" customHeight="1">
      <c r="A27" s="27" t="str">
        <f t="shared" si="0"/>
        <v>1774001</v>
      </c>
      <c r="B27" s="28" t="s">
        <v>296</v>
      </c>
      <c r="C27" s="29">
        <v>40</v>
      </c>
      <c r="D27" s="28" t="s">
        <v>782</v>
      </c>
      <c r="E27" s="24">
        <v>25</v>
      </c>
      <c r="F27" s="625"/>
      <c r="G27" s="625"/>
      <c r="H27" s="625"/>
      <c r="I27" s="594" t="s">
        <v>80</v>
      </c>
      <c r="J27" s="212" t="s">
        <v>601</v>
      </c>
      <c r="K27" s="42">
        <f>VLOOKUP($A27&amp;K$110,決統データ!$A$3:$DE$365,$E27+19,FALSE)</f>
        <v>0</v>
      </c>
    </row>
    <row r="28" spans="1:11" ht="15.75" customHeight="1">
      <c r="A28" s="27" t="str">
        <f t="shared" si="0"/>
        <v>1774001</v>
      </c>
      <c r="B28" s="28" t="s">
        <v>296</v>
      </c>
      <c r="C28" s="29">
        <v>40</v>
      </c>
      <c r="D28" s="28" t="s">
        <v>782</v>
      </c>
      <c r="E28" s="24">
        <v>26</v>
      </c>
      <c r="F28" s="625"/>
      <c r="G28" s="625"/>
      <c r="H28" s="625"/>
      <c r="I28" s="595"/>
      <c r="J28" s="212" t="s">
        <v>816</v>
      </c>
      <c r="K28" s="42">
        <f>VLOOKUP($A28&amp;K$110,決統データ!$A$3:$DE$365,$E28+19,FALSE)</f>
        <v>0</v>
      </c>
    </row>
    <row r="29" spans="1:11" ht="15.75" customHeight="1">
      <c r="A29" s="27" t="str">
        <f t="shared" si="0"/>
        <v>1774001</v>
      </c>
      <c r="B29" s="28" t="s">
        <v>296</v>
      </c>
      <c r="C29" s="29">
        <v>40</v>
      </c>
      <c r="D29" s="28" t="s">
        <v>782</v>
      </c>
      <c r="E29" s="24">
        <v>27</v>
      </c>
      <c r="F29" s="625"/>
      <c r="G29" s="625"/>
      <c r="H29" s="625"/>
      <c r="I29" s="597" t="s">
        <v>731</v>
      </c>
      <c r="J29" s="212" t="s">
        <v>601</v>
      </c>
      <c r="K29" s="42">
        <f>VLOOKUP($A29&amp;K$110,決統データ!$A$3:$DE$365,$E29+19,FALSE)</f>
        <v>0</v>
      </c>
    </row>
    <row r="30" spans="1:11" ht="15.75" customHeight="1">
      <c r="A30" s="27" t="str">
        <f t="shared" si="0"/>
        <v>1774001</v>
      </c>
      <c r="B30" s="28" t="s">
        <v>296</v>
      </c>
      <c r="C30" s="29">
        <v>40</v>
      </c>
      <c r="D30" s="28" t="s">
        <v>782</v>
      </c>
      <c r="E30" s="24">
        <v>28</v>
      </c>
      <c r="F30" s="773"/>
      <c r="G30" s="773"/>
      <c r="H30" s="773"/>
      <c r="I30" s="599"/>
      <c r="J30" s="212" t="s">
        <v>816</v>
      </c>
      <c r="K30" s="42">
        <f>VLOOKUP($A30&amp;K$110,決統データ!$A$3:$DE$365,$E30+19,FALSE)</f>
        <v>1858</v>
      </c>
    </row>
    <row r="31" spans="1:11" ht="15.75" customHeight="1">
      <c r="A31" s="27" t="str">
        <f t="shared" si="0"/>
        <v>1774001</v>
      </c>
      <c r="B31" s="28" t="s">
        <v>296</v>
      </c>
      <c r="C31" s="29">
        <v>40</v>
      </c>
      <c r="D31" s="28" t="s">
        <v>782</v>
      </c>
      <c r="E31" s="24">
        <v>29</v>
      </c>
      <c r="F31" s="624" t="s">
        <v>968</v>
      </c>
      <c r="G31" s="703" t="s">
        <v>966</v>
      </c>
      <c r="H31" s="616"/>
      <c r="I31" s="616"/>
      <c r="J31" s="212" t="s">
        <v>601</v>
      </c>
      <c r="K31" s="42">
        <f>VLOOKUP($A31&amp;K$110,決統データ!$A$3:$DE$365,$E31+19,FALSE)</f>
        <v>0</v>
      </c>
    </row>
    <row r="32" spans="1:11" ht="15.75" customHeight="1">
      <c r="A32" s="27" t="str">
        <f t="shared" si="0"/>
        <v>1774001</v>
      </c>
      <c r="B32" s="28" t="s">
        <v>296</v>
      </c>
      <c r="C32" s="29">
        <v>40</v>
      </c>
      <c r="D32" s="28" t="s">
        <v>782</v>
      </c>
      <c r="E32" s="24">
        <v>30</v>
      </c>
      <c r="F32" s="625"/>
      <c r="G32" s="703"/>
      <c r="H32" s="616"/>
      <c r="I32" s="616"/>
      <c r="J32" s="212" t="s">
        <v>816</v>
      </c>
      <c r="K32" s="42">
        <f>VLOOKUP($A32&amp;K$110,決統データ!$A$3:$DE$365,$E32+19,FALSE)</f>
        <v>0</v>
      </c>
    </row>
    <row r="33" spans="1:11" ht="15.75" customHeight="1">
      <c r="A33" s="27" t="str">
        <f t="shared" si="0"/>
        <v>1774001</v>
      </c>
      <c r="B33" s="28" t="s">
        <v>296</v>
      </c>
      <c r="C33" s="29">
        <v>40</v>
      </c>
      <c r="D33" s="28" t="s">
        <v>782</v>
      </c>
      <c r="E33" s="24">
        <v>31</v>
      </c>
      <c r="F33" s="625"/>
      <c r="G33" s="213"/>
      <c r="H33" s="740" t="s">
        <v>1461</v>
      </c>
      <c r="I33" s="684"/>
      <c r="J33" s="212" t="s">
        <v>601</v>
      </c>
      <c r="K33" s="42">
        <f>VLOOKUP($A33&amp;K$110,決統データ!$A$3:$DE$365,$E33+19,FALSE)</f>
        <v>0</v>
      </c>
    </row>
    <row r="34" spans="1:11" ht="15.75" customHeight="1">
      <c r="A34" s="27" t="str">
        <f t="shared" si="0"/>
        <v>1774001</v>
      </c>
      <c r="B34" s="28" t="s">
        <v>296</v>
      </c>
      <c r="C34" s="29">
        <v>40</v>
      </c>
      <c r="D34" s="28" t="s">
        <v>782</v>
      </c>
      <c r="E34" s="24">
        <v>32</v>
      </c>
      <c r="F34" s="625"/>
      <c r="G34" s="214"/>
      <c r="H34" s="740"/>
      <c r="I34" s="684"/>
      <c r="J34" s="212" t="s">
        <v>816</v>
      </c>
      <c r="K34" s="42">
        <f>VLOOKUP($A34&amp;K$110,決統データ!$A$3:$DE$365,$E34+19,FALSE)</f>
        <v>0</v>
      </c>
    </row>
    <row r="35" spans="1:11" ht="15.75" customHeight="1">
      <c r="A35" s="27" t="str">
        <f t="shared" si="0"/>
        <v>1774001</v>
      </c>
      <c r="B35" s="28" t="s">
        <v>296</v>
      </c>
      <c r="C35" s="29">
        <v>40</v>
      </c>
      <c r="D35" s="28" t="s">
        <v>782</v>
      </c>
      <c r="E35" s="24">
        <v>33</v>
      </c>
      <c r="F35" s="625"/>
      <c r="G35" s="213"/>
      <c r="H35" s="774" t="s">
        <v>372</v>
      </c>
      <c r="I35" s="742"/>
      <c r="J35" s="212" t="s">
        <v>601</v>
      </c>
      <c r="K35" s="42">
        <f>VLOOKUP($A35&amp;K$110,決統データ!$A$3:$DE$365,$E35+19,FALSE)</f>
        <v>0</v>
      </c>
    </row>
    <row r="36" spans="1:11" ht="15.75" customHeight="1">
      <c r="A36" s="27" t="str">
        <f t="shared" si="0"/>
        <v>1774001</v>
      </c>
      <c r="B36" s="28" t="s">
        <v>296</v>
      </c>
      <c r="C36" s="29">
        <v>40</v>
      </c>
      <c r="D36" s="28" t="s">
        <v>782</v>
      </c>
      <c r="E36" s="24">
        <v>34</v>
      </c>
      <c r="F36" s="625"/>
      <c r="G36" s="214"/>
      <c r="H36" s="775"/>
      <c r="I36" s="744"/>
      <c r="J36" s="212" t="s">
        <v>816</v>
      </c>
      <c r="K36" s="42">
        <f>VLOOKUP($A36&amp;K$110,決統データ!$A$3:$DE$365,$E36+19,FALSE)</f>
        <v>0</v>
      </c>
    </row>
    <row r="37" spans="1:11" ht="15.75" customHeight="1">
      <c r="A37" s="27" t="str">
        <f t="shared" si="0"/>
        <v>1774001</v>
      </c>
      <c r="B37" s="28" t="s">
        <v>296</v>
      </c>
      <c r="C37" s="29">
        <v>40</v>
      </c>
      <c r="D37" s="28" t="s">
        <v>782</v>
      </c>
      <c r="E37" s="24">
        <v>35</v>
      </c>
      <c r="F37" s="625"/>
      <c r="G37" s="213"/>
      <c r="H37" s="703" t="s">
        <v>976</v>
      </c>
      <c r="I37" s="616"/>
      <c r="J37" s="212" t="s">
        <v>601</v>
      </c>
      <c r="K37" s="42">
        <f>VLOOKUP($A37&amp;K$110,決統データ!$A$3:$DE$365,$E37+19,FALSE)</f>
        <v>0</v>
      </c>
    </row>
    <row r="38" spans="1:11" ht="15.75" customHeight="1">
      <c r="A38" s="27" t="str">
        <f t="shared" si="0"/>
        <v>1774001</v>
      </c>
      <c r="B38" s="28" t="s">
        <v>296</v>
      </c>
      <c r="C38" s="29">
        <v>40</v>
      </c>
      <c r="D38" s="28" t="s">
        <v>782</v>
      </c>
      <c r="E38" s="24">
        <v>36</v>
      </c>
      <c r="F38" s="625"/>
      <c r="G38" s="214"/>
      <c r="H38" s="703"/>
      <c r="I38" s="616"/>
      <c r="J38" s="212" t="s">
        <v>816</v>
      </c>
      <c r="K38" s="42">
        <f>VLOOKUP($A38&amp;K$110,決統データ!$A$3:$DE$365,$E38+19,FALSE)</f>
        <v>0</v>
      </c>
    </row>
    <row r="39" spans="1:11" ht="15.75" customHeight="1">
      <c r="A39" s="27" t="str">
        <f t="shared" si="0"/>
        <v>1774001</v>
      </c>
      <c r="B39" s="28" t="s">
        <v>296</v>
      </c>
      <c r="C39" s="29">
        <v>40</v>
      </c>
      <c r="D39" s="28" t="s">
        <v>782</v>
      </c>
      <c r="E39" s="24">
        <v>37</v>
      </c>
      <c r="F39" s="625"/>
      <c r="G39" s="213"/>
      <c r="H39" s="740" t="s">
        <v>86</v>
      </c>
      <c r="I39" s="684"/>
      <c r="J39" s="212" t="s">
        <v>601</v>
      </c>
      <c r="K39" s="42">
        <f>VLOOKUP($A39&amp;K$110,決統データ!$A$3:$DE$365,$E39+19,FALSE)</f>
        <v>0</v>
      </c>
    </row>
    <row r="40" spans="1:11" ht="15.75" customHeight="1">
      <c r="A40" s="27" t="str">
        <f t="shared" si="0"/>
        <v>1774001</v>
      </c>
      <c r="B40" s="28" t="s">
        <v>296</v>
      </c>
      <c r="C40" s="29">
        <v>40</v>
      </c>
      <c r="D40" s="28" t="s">
        <v>782</v>
      </c>
      <c r="E40" s="24">
        <v>38</v>
      </c>
      <c r="F40" s="625"/>
      <c r="G40" s="214"/>
      <c r="H40" s="740"/>
      <c r="I40" s="684"/>
      <c r="J40" s="212" t="s">
        <v>816</v>
      </c>
      <c r="K40" s="42">
        <f>VLOOKUP($A40&amp;K$110,決統データ!$A$3:$DE$365,$E40+19,FALSE)</f>
        <v>0</v>
      </c>
    </row>
    <row r="41" spans="1:11" ht="15.75" customHeight="1">
      <c r="A41" s="27" t="str">
        <f t="shared" si="0"/>
        <v>1774001</v>
      </c>
      <c r="B41" s="28" t="s">
        <v>296</v>
      </c>
      <c r="C41" s="29">
        <v>40</v>
      </c>
      <c r="D41" s="28" t="s">
        <v>782</v>
      </c>
      <c r="E41" s="24">
        <v>39</v>
      </c>
      <c r="F41" s="773"/>
      <c r="G41" s="215"/>
      <c r="H41" s="703" t="s">
        <v>731</v>
      </c>
      <c r="I41" s="616"/>
      <c r="J41" s="212" t="s">
        <v>816</v>
      </c>
      <c r="K41" s="42">
        <f>VLOOKUP($A41&amp;K$110,決統データ!$A$3:$DE$365,$E41+19,FALSE)</f>
        <v>0</v>
      </c>
    </row>
    <row r="42" spans="1:11" ht="15.75" customHeight="1">
      <c r="A42" s="27" t="str">
        <f t="shared" si="0"/>
        <v>1774001</v>
      </c>
      <c r="B42" s="28" t="s">
        <v>296</v>
      </c>
      <c r="C42" s="29">
        <v>40</v>
      </c>
      <c r="D42" s="28" t="s">
        <v>782</v>
      </c>
      <c r="E42" s="24">
        <v>42</v>
      </c>
      <c r="F42" s="616" t="s">
        <v>99</v>
      </c>
      <c r="G42" s="616"/>
      <c r="H42" s="616"/>
      <c r="I42" s="616"/>
      <c r="J42" s="212" t="s">
        <v>601</v>
      </c>
      <c r="K42" s="42">
        <f>VLOOKUP($A42&amp;K$110,決統データ!$A$3:$DE$365,$E42+19,FALSE)</f>
        <v>3357</v>
      </c>
    </row>
    <row r="43" spans="1:11" ht="15.75" customHeight="1">
      <c r="A43" s="27" t="str">
        <f t="shared" si="0"/>
        <v>1774001</v>
      </c>
      <c r="B43" s="28" t="s">
        <v>296</v>
      </c>
      <c r="C43" s="29">
        <v>40</v>
      </c>
      <c r="D43" s="28" t="s">
        <v>782</v>
      </c>
      <c r="E43" s="24">
        <v>43</v>
      </c>
      <c r="F43" s="616"/>
      <c r="G43" s="616"/>
      <c r="H43" s="616"/>
      <c r="I43" s="616"/>
      <c r="J43" s="212" t="s">
        <v>816</v>
      </c>
      <c r="K43" s="42">
        <f>VLOOKUP($A43&amp;K$110,決統データ!$A$3:$DE$365,$E43+19,FALSE)</f>
        <v>5215</v>
      </c>
    </row>
    <row r="44" spans="1:11" ht="15.75" customHeight="1">
      <c r="A44" s="27" t="str">
        <f t="shared" si="0"/>
        <v>1774001</v>
      </c>
      <c r="B44" s="28" t="s">
        <v>296</v>
      </c>
      <c r="C44" s="29">
        <v>40</v>
      </c>
      <c r="D44" s="28" t="s">
        <v>782</v>
      </c>
      <c r="E44" s="24">
        <v>44</v>
      </c>
      <c r="F44" s="780" t="s">
        <v>971</v>
      </c>
      <c r="G44" s="781"/>
      <c r="H44" s="741" t="s">
        <v>970</v>
      </c>
      <c r="I44" s="742"/>
      <c r="J44" s="216" t="s">
        <v>98</v>
      </c>
      <c r="K44" s="42">
        <f>VLOOKUP($A44&amp;K$110,決統データ!$A$3:$DE$365,$E44+19,FALSE)</f>
        <v>0</v>
      </c>
    </row>
    <row r="45" spans="1:11" ht="15.75" customHeight="1">
      <c r="A45" s="27" t="str">
        <f t="shared" si="0"/>
        <v>1774001</v>
      </c>
      <c r="B45" s="28" t="s">
        <v>296</v>
      </c>
      <c r="C45" s="29">
        <v>40</v>
      </c>
      <c r="D45" s="28" t="s">
        <v>782</v>
      </c>
      <c r="E45" s="24">
        <v>45</v>
      </c>
      <c r="F45" s="782"/>
      <c r="G45" s="783"/>
      <c r="H45" s="743"/>
      <c r="I45" s="744"/>
      <c r="J45" s="217" t="s">
        <v>969</v>
      </c>
      <c r="K45" s="42">
        <f>VLOOKUP($A45&amp;K$110,決統データ!$A$3:$DE$365,$E45+19,FALSE)</f>
        <v>1858</v>
      </c>
    </row>
    <row r="46" spans="1:11" ht="15.75" customHeight="1">
      <c r="A46" s="27" t="str">
        <f t="shared" si="0"/>
        <v>1774001</v>
      </c>
      <c r="B46" s="28" t="s">
        <v>296</v>
      </c>
      <c r="C46" s="29">
        <v>40</v>
      </c>
      <c r="D46" s="28" t="s">
        <v>782</v>
      </c>
      <c r="E46" s="24">
        <v>46</v>
      </c>
      <c r="F46" s="782"/>
      <c r="G46" s="783"/>
      <c r="H46" s="776" t="s">
        <v>968</v>
      </c>
      <c r="I46" s="777"/>
      <c r="J46" s="453"/>
      <c r="K46" s="454"/>
    </row>
    <row r="47" spans="1:11" ht="15.75" customHeight="1">
      <c r="A47" s="27" t="str">
        <f t="shared" si="0"/>
        <v>1774001</v>
      </c>
      <c r="B47" s="28" t="s">
        <v>296</v>
      </c>
      <c r="C47" s="29">
        <v>40</v>
      </c>
      <c r="D47" s="28" t="s">
        <v>782</v>
      </c>
      <c r="E47" s="24">
        <v>47</v>
      </c>
      <c r="F47" s="782"/>
      <c r="G47" s="783"/>
      <c r="H47" s="778"/>
      <c r="I47" s="779"/>
      <c r="J47" s="212" t="s">
        <v>966</v>
      </c>
      <c r="K47" s="42">
        <f>VLOOKUP($A47&amp;K$110,決統データ!$A$3:$DE$365,$E47+19,FALSE)</f>
        <v>0</v>
      </c>
    </row>
    <row r="48" spans="1:11" ht="15.75" customHeight="1">
      <c r="A48" s="27" t="str">
        <f t="shared" si="0"/>
        <v>1774001</v>
      </c>
      <c r="B48" s="28" t="s">
        <v>296</v>
      </c>
      <c r="C48" s="29">
        <v>40</v>
      </c>
      <c r="D48" s="28" t="s">
        <v>782</v>
      </c>
      <c r="E48" s="24">
        <v>48</v>
      </c>
      <c r="F48" s="784"/>
      <c r="G48" s="785"/>
      <c r="H48" s="175" t="s">
        <v>97</v>
      </c>
      <c r="I48" s="176"/>
      <c r="J48" s="218"/>
      <c r="K48" s="42">
        <f>VLOOKUP($A48&amp;K$110,決統データ!$A$3:$DE$365,$E48+19,FALSE)</f>
        <v>1858</v>
      </c>
    </row>
    <row r="49" spans="1:11" ht="15.75" customHeight="1">
      <c r="A49" s="27" t="str">
        <f t="shared" si="0"/>
        <v>1774001</v>
      </c>
      <c r="B49" s="28" t="s">
        <v>296</v>
      </c>
      <c r="C49" s="29">
        <v>40</v>
      </c>
      <c r="D49" s="28" t="s">
        <v>782</v>
      </c>
      <c r="E49" s="24">
        <v>49</v>
      </c>
      <c r="F49" s="617" t="s">
        <v>96</v>
      </c>
      <c r="G49" s="617"/>
      <c r="H49" s="617"/>
      <c r="I49" s="176" t="s">
        <v>962</v>
      </c>
      <c r="J49" s="218"/>
      <c r="K49" s="42">
        <f>VLOOKUP($A49&amp;K$110,決統データ!$A$3:$DE$365,$E49+19,FALSE)</f>
        <v>0</v>
      </c>
    </row>
    <row r="50" spans="1:11" ht="15.75" customHeight="1">
      <c r="A50" s="27" t="str">
        <f t="shared" si="0"/>
        <v>1774001</v>
      </c>
      <c r="B50" s="28" t="s">
        <v>296</v>
      </c>
      <c r="C50" s="29">
        <v>40</v>
      </c>
      <c r="D50" s="28" t="s">
        <v>782</v>
      </c>
      <c r="E50" s="24">
        <v>50</v>
      </c>
      <c r="F50" s="617"/>
      <c r="G50" s="617"/>
      <c r="H50" s="617"/>
      <c r="I50" s="176" t="s">
        <v>95</v>
      </c>
      <c r="J50" s="218"/>
      <c r="K50" s="42">
        <f>VLOOKUP($A50&amp;K$110,決統データ!$A$3:$DE$365,$E50+19,FALSE)</f>
        <v>0</v>
      </c>
    </row>
    <row r="51" spans="1:11" ht="15.75" customHeight="1">
      <c r="A51" s="27" t="str">
        <f t="shared" si="0"/>
        <v>1774001</v>
      </c>
      <c r="B51" s="28" t="s">
        <v>296</v>
      </c>
      <c r="C51" s="29">
        <v>40</v>
      </c>
      <c r="D51" s="28" t="s">
        <v>782</v>
      </c>
      <c r="E51" s="24">
        <v>51</v>
      </c>
      <c r="F51" s="617" t="s">
        <v>94</v>
      </c>
      <c r="G51" s="617"/>
      <c r="H51" s="617"/>
      <c r="I51" s="176" t="s">
        <v>962</v>
      </c>
      <c r="J51" s="218"/>
      <c r="K51" s="42">
        <f>VLOOKUP($A51&amp;K$110,決統データ!$A$3:$DE$365,$E51+19,FALSE)</f>
        <v>0</v>
      </c>
    </row>
    <row r="52" spans="1:11" ht="15.75" customHeight="1">
      <c r="A52" s="27" t="str">
        <f t="shared" si="0"/>
        <v>1774001</v>
      </c>
      <c r="B52" s="28" t="s">
        <v>296</v>
      </c>
      <c r="C52" s="29">
        <v>40</v>
      </c>
      <c r="D52" s="28" t="s">
        <v>782</v>
      </c>
      <c r="E52" s="24">
        <v>52</v>
      </c>
      <c r="F52" s="617"/>
      <c r="G52" s="617"/>
      <c r="H52" s="617"/>
      <c r="I52" s="176" t="s">
        <v>93</v>
      </c>
      <c r="J52" s="218"/>
      <c r="K52" s="42">
        <f>VLOOKUP($A52&amp;K$110,決統データ!$A$3:$DE$365,$E52+19,FALSE)</f>
        <v>0</v>
      </c>
    </row>
    <row r="53" spans="1:11" ht="15.75" customHeight="1">
      <c r="A53" s="27" t="str">
        <f t="shared" si="0"/>
        <v>1774001</v>
      </c>
      <c r="B53" s="28" t="s">
        <v>296</v>
      </c>
      <c r="C53" s="29">
        <v>40</v>
      </c>
      <c r="D53" s="28" t="s">
        <v>782</v>
      </c>
      <c r="E53" s="24">
        <v>53</v>
      </c>
      <c r="F53" s="175" t="s">
        <v>92</v>
      </c>
      <c r="G53" s="175"/>
      <c r="H53" s="175"/>
      <c r="I53" s="176"/>
      <c r="J53" s="218"/>
      <c r="K53" s="42">
        <f>VLOOKUP($A53&amp;K$110,決統データ!$A$3:$DE$365,$E53+19,FALSE)</f>
        <v>1858</v>
      </c>
    </row>
    <row r="54" spans="1:11" ht="15.75" customHeight="1">
      <c r="A54" s="27" t="str">
        <f t="shared" si="0"/>
        <v>1774001</v>
      </c>
      <c r="B54" s="28" t="s">
        <v>296</v>
      </c>
      <c r="C54" s="29">
        <v>40</v>
      </c>
      <c r="D54" s="28" t="s">
        <v>782</v>
      </c>
      <c r="E54" s="24">
        <v>54</v>
      </c>
      <c r="F54" s="764" t="s">
        <v>91</v>
      </c>
      <c r="G54" s="765"/>
      <c r="H54" s="766"/>
      <c r="I54" s="597" t="s">
        <v>89</v>
      </c>
      <c r="J54" s="212" t="s">
        <v>601</v>
      </c>
      <c r="K54" s="42">
        <f>VLOOKUP($A54&amp;K$110,決統データ!$A$3:$DE$365,$E54+19,FALSE)</f>
        <v>0</v>
      </c>
    </row>
    <row r="55" spans="1:11" ht="15.75" customHeight="1">
      <c r="A55" s="27" t="str">
        <f t="shared" si="0"/>
        <v>1774001</v>
      </c>
      <c r="B55" s="28" t="s">
        <v>296</v>
      </c>
      <c r="C55" s="29">
        <v>40</v>
      </c>
      <c r="D55" s="28" t="s">
        <v>782</v>
      </c>
      <c r="E55" s="24">
        <v>55</v>
      </c>
      <c r="F55" s="767"/>
      <c r="G55" s="768"/>
      <c r="H55" s="769"/>
      <c r="I55" s="599"/>
      <c r="J55" s="212" t="s">
        <v>816</v>
      </c>
      <c r="K55" s="42">
        <f>VLOOKUP($A55&amp;K$110,決統データ!$A$3:$DE$365,$E55+19,FALSE)</f>
        <v>0</v>
      </c>
    </row>
    <row r="56" spans="1:11" ht="15.75" customHeight="1">
      <c r="A56" s="27" t="str">
        <f t="shared" si="0"/>
        <v>1774001</v>
      </c>
      <c r="B56" s="28" t="s">
        <v>296</v>
      </c>
      <c r="C56" s="29">
        <v>40</v>
      </c>
      <c r="D56" s="28" t="s">
        <v>782</v>
      </c>
      <c r="E56" s="24">
        <v>56</v>
      </c>
      <c r="F56" s="767"/>
      <c r="G56" s="768"/>
      <c r="H56" s="769"/>
      <c r="I56" s="597" t="s">
        <v>88</v>
      </c>
      <c r="J56" s="212" t="s">
        <v>601</v>
      </c>
      <c r="K56" s="42">
        <f>VLOOKUP($A56&amp;K$110,決統データ!$A$3:$DE$365,$E56+19,FALSE)</f>
        <v>0</v>
      </c>
    </row>
    <row r="57" spans="1:11" ht="15.75" customHeight="1">
      <c r="A57" s="27" t="str">
        <f t="shared" si="0"/>
        <v>1774001</v>
      </c>
      <c r="B57" s="28" t="s">
        <v>296</v>
      </c>
      <c r="C57" s="29">
        <v>40</v>
      </c>
      <c r="D57" s="28" t="s">
        <v>782</v>
      </c>
      <c r="E57" s="24">
        <v>57</v>
      </c>
      <c r="F57" s="770"/>
      <c r="G57" s="771"/>
      <c r="H57" s="772"/>
      <c r="I57" s="599"/>
      <c r="J57" s="212" t="s">
        <v>816</v>
      </c>
      <c r="K57" s="42">
        <f>VLOOKUP($A57&amp;K$110,決統データ!$A$3:$DE$365,$E57+19,FALSE)</f>
        <v>0</v>
      </c>
    </row>
    <row r="58" spans="1:11" ht="15.75" customHeight="1">
      <c r="A58" s="27" t="str">
        <f t="shared" ref="A58:A67" si="1">+B58&amp;C58&amp;D58</f>
        <v>1774001</v>
      </c>
      <c r="B58" s="28" t="s">
        <v>296</v>
      </c>
      <c r="C58" s="29">
        <v>40</v>
      </c>
      <c r="D58" s="28" t="s">
        <v>782</v>
      </c>
      <c r="E58" s="24">
        <v>58</v>
      </c>
      <c r="F58" s="684" t="s">
        <v>90</v>
      </c>
      <c r="G58" s="684"/>
      <c r="H58" s="684"/>
      <c r="I58" s="616" t="s">
        <v>89</v>
      </c>
      <c r="J58" s="212" t="s">
        <v>601</v>
      </c>
      <c r="K58" s="42">
        <f>VLOOKUP($A58&amp;K$110,決統データ!$A$3:$DE$365,$E58+19,FALSE)</f>
        <v>0</v>
      </c>
    </row>
    <row r="59" spans="1:11" ht="15.75" customHeight="1">
      <c r="A59" s="27" t="str">
        <f t="shared" si="1"/>
        <v>1774001</v>
      </c>
      <c r="B59" s="28" t="s">
        <v>296</v>
      </c>
      <c r="C59" s="29">
        <v>40</v>
      </c>
      <c r="D59" s="28" t="s">
        <v>782</v>
      </c>
      <c r="E59" s="24">
        <v>59</v>
      </c>
      <c r="F59" s="684"/>
      <c r="G59" s="684"/>
      <c r="H59" s="684"/>
      <c r="I59" s="616"/>
      <c r="J59" s="212" t="s">
        <v>816</v>
      </c>
      <c r="K59" s="42">
        <f>VLOOKUP($A59&amp;K$110,決統データ!$A$3:$DE$365,$E59+19,FALSE)</f>
        <v>0</v>
      </c>
    </row>
    <row r="60" spans="1:11" ht="15.75" customHeight="1">
      <c r="A60" s="27" t="str">
        <f t="shared" si="1"/>
        <v>1774001</v>
      </c>
      <c r="B60" s="28" t="s">
        <v>296</v>
      </c>
      <c r="C60" s="29">
        <v>40</v>
      </c>
      <c r="D60" s="28" t="s">
        <v>782</v>
      </c>
      <c r="E60" s="24">
        <v>60</v>
      </c>
      <c r="F60" s="684"/>
      <c r="G60" s="684"/>
      <c r="H60" s="684"/>
      <c r="I60" s="616" t="s">
        <v>88</v>
      </c>
      <c r="J60" s="212" t="s">
        <v>601</v>
      </c>
      <c r="K60" s="42">
        <f>VLOOKUP($A60&amp;K$110,決統データ!$A$3:$DE$365,$E60+19,FALSE)</f>
        <v>0</v>
      </c>
    </row>
    <row r="61" spans="1:11" ht="15.75" customHeight="1">
      <c r="A61" s="27" t="str">
        <f t="shared" si="1"/>
        <v>1774001</v>
      </c>
      <c r="B61" s="28" t="s">
        <v>296</v>
      </c>
      <c r="C61" s="29">
        <v>40</v>
      </c>
      <c r="D61" s="28" t="s">
        <v>782</v>
      </c>
      <c r="E61" s="24">
        <v>61</v>
      </c>
      <c r="F61" s="684"/>
      <c r="G61" s="684"/>
      <c r="H61" s="684"/>
      <c r="I61" s="616"/>
      <c r="J61" s="212" t="s">
        <v>816</v>
      </c>
      <c r="K61" s="42">
        <f>VLOOKUP($A61&amp;K$110,決統データ!$A$3:$DE$365,$E61+19,FALSE)</f>
        <v>0</v>
      </c>
    </row>
    <row r="62" spans="1:11" ht="15.75" customHeight="1">
      <c r="A62" s="27" t="str">
        <f t="shared" si="1"/>
        <v>1774001</v>
      </c>
      <c r="B62" s="28" t="s">
        <v>296</v>
      </c>
      <c r="C62" s="29">
        <v>40</v>
      </c>
      <c r="D62" s="28" t="s">
        <v>782</v>
      </c>
      <c r="E62" s="24">
        <v>62</v>
      </c>
      <c r="F62" s="701" t="s">
        <v>87</v>
      </c>
      <c r="G62" s="702"/>
      <c r="H62" s="702"/>
      <c r="I62" s="702"/>
      <c r="J62" s="703"/>
      <c r="K62" s="42">
        <f>VLOOKUP($A62&amp;K$110,決統データ!$A$3:$DE$365,$E62+19,FALSE)</f>
        <v>0</v>
      </c>
    </row>
    <row r="63" spans="1:11" ht="15.75" customHeight="1">
      <c r="A63" s="27" t="str">
        <f t="shared" ref="A63" si="2">+B63&amp;C63&amp;D63</f>
        <v>1774001</v>
      </c>
      <c r="B63" s="28" t="s">
        <v>296</v>
      </c>
      <c r="C63" s="29">
        <v>40</v>
      </c>
      <c r="D63" s="28" t="s">
        <v>383</v>
      </c>
      <c r="E63" s="467">
        <v>63</v>
      </c>
      <c r="F63" s="468" t="s">
        <v>1583</v>
      </c>
      <c r="G63" s="213"/>
      <c r="H63" s="213"/>
      <c r="I63" s="213"/>
      <c r="J63" s="469"/>
      <c r="K63" s="42">
        <f>VLOOKUP($A63&amp;K$110,決統データ!$A$3:$DE$365,$E63+19,FALSE)</f>
        <v>0</v>
      </c>
    </row>
    <row r="64" spans="1:11" ht="15.75" customHeight="1">
      <c r="A64" s="27" t="str">
        <f t="shared" si="1"/>
        <v>1774002</v>
      </c>
      <c r="B64" s="28" t="s">
        <v>296</v>
      </c>
      <c r="C64" s="29">
        <v>40</v>
      </c>
      <c r="D64" s="28" t="s">
        <v>788</v>
      </c>
      <c r="E64" s="24">
        <v>1</v>
      </c>
      <c r="F64" s="757" t="s">
        <v>376</v>
      </c>
      <c r="G64" s="758"/>
      <c r="H64" s="685" t="s">
        <v>373</v>
      </c>
      <c r="I64" s="687"/>
      <c r="J64" s="219" t="s">
        <v>601</v>
      </c>
      <c r="K64" s="42">
        <f>VLOOKUP($A64&amp;K$110,決統データ!$A$3:$DE$365,$E64+19,FALSE)</f>
        <v>0</v>
      </c>
    </row>
    <row r="65" spans="1:11" ht="15.75" customHeight="1">
      <c r="A65" s="27" t="str">
        <f t="shared" si="1"/>
        <v>1774002</v>
      </c>
      <c r="B65" s="28" t="s">
        <v>296</v>
      </c>
      <c r="C65" s="29">
        <v>40</v>
      </c>
      <c r="D65" s="28" t="s">
        <v>788</v>
      </c>
      <c r="E65" s="24">
        <v>2</v>
      </c>
      <c r="F65" s="759"/>
      <c r="G65" s="760"/>
      <c r="H65" s="688"/>
      <c r="I65" s="690"/>
      <c r="J65" s="212" t="s">
        <v>816</v>
      </c>
      <c r="K65" s="42">
        <f>VLOOKUP($A65&amp;K$110,決統データ!$A$3:$DE$365,$E65+19,FALSE)</f>
        <v>0</v>
      </c>
    </row>
    <row r="66" spans="1:11" ht="15.75" customHeight="1">
      <c r="A66" s="27" t="str">
        <f t="shared" si="1"/>
        <v>1774002</v>
      </c>
      <c r="B66" s="28" t="s">
        <v>296</v>
      </c>
      <c r="C66" s="29">
        <v>40</v>
      </c>
      <c r="D66" s="28" t="s">
        <v>788</v>
      </c>
      <c r="E66" s="24">
        <v>3</v>
      </c>
      <c r="F66" s="759"/>
      <c r="G66" s="760"/>
      <c r="H66" s="746" t="s">
        <v>374</v>
      </c>
      <c r="I66" s="747"/>
      <c r="J66" s="212" t="s">
        <v>601</v>
      </c>
      <c r="K66" s="42">
        <f>VLOOKUP($A66&amp;K$110,決統データ!$A$3:$DE$365,$E66+19,FALSE)</f>
        <v>0</v>
      </c>
    </row>
    <row r="67" spans="1:11" ht="15.75" customHeight="1">
      <c r="A67" s="27" t="str">
        <f t="shared" si="1"/>
        <v>1774002</v>
      </c>
      <c r="B67" s="28" t="s">
        <v>296</v>
      </c>
      <c r="C67" s="29">
        <v>40</v>
      </c>
      <c r="D67" s="28" t="s">
        <v>788</v>
      </c>
      <c r="E67" s="24">
        <v>4</v>
      </c>
      <c r="F67" s="759"/>
      <c r="G67" s="760"/>
      <c r="H67" s="688"/>
      <c r="I67" s="690"/>
      <c r="J67" s="212" t="s">
        <v>816</v>
      </c>
      <c r="K67" s="42">
        <f>VLOOKUP($A67&amp;K$110,決統データ!$A$3:$DE$365,$E67+19,FALSE)</f>
        <v>0</v>
      </c>
    </row>
    <row r="68" spans="1:11" ht="15.75" customHeight="1">
      <c r="A68" s="27" t="str">
        <f t="shared" si="0"/>
        <v>1774002</v>
      </c>
      <c r="B68" s="28" t="s">
        <v>296</v>
      </c>
      <c r="C68" s="29">
        <v>40</v>
      </c>
      <c r="D68" s="28" t="s">
        <v>788</v>
      </c>
      <c r="E68" s="24">
        <v>5</v>
      </c>
      <c r="F68" s="759"/>
      <c r="G68" s="760"/>
      <c r="H68" s="763" t="s">
        <v>375</v>
      </c>
      <c r="I68" s="756"/>
      <c r="J68" s="212" t="s">
        <v>601</v>
      </c>
      <c r="K68" s="42">
        <f>VLOOKUP($A68&amp;K$110,決統データ!$A$3:$DE$365,$E68+19,FALSE)</f>
        <v>0</v>
      </c>
    </row>
    <row r="69" spans="1:11" ht="15.75" customHeight="1">
      <c r="A69" s="27" t="str">
        <f t="shared" si="0"/>
        <v>1774002</v>
      </c>
      <c r="B69" s="28" t="s">
        <v>296</v>
      </c>
      <c r="C69" s="29">
        <v>40</v>
      </c>
      <c r="D69" s="28" t="s">
        <v>788</v>
      </c>
      <c r="E69" s="24">
        <v>6</v>
      </c>
      <c r="F69" s="759"/>
      <c r="G69" s="760"/>
      <c r="H69" s="763"/>
      <c r="I69" s="756"/>
      <c r="J69" s="212" t="s">
        <v>816</v>
      </c>
      <c r="K69" s="42">
        <f>VLOOKUP($A69&amp;K$110,決統データ!$A$3:$DE$365,$E69+19,FALSE)</f>
        <v>0</v>
      </c>
    </row>
    <row r="70" spans="1:11" ht="15.75" customHeight="1">
      <c r="A70" s="27" t="str">
        <f t="shared" si="0"/>
        <v>1774002</v>
      </c>
      <c r="B70" s="28" t="s">
        <v>296</v>
      </c>
      <c r="C70" s="29">
        <v>40</v>
      </c>
      <c r="D70" s="28" t="s">
        <v>788</v>
      </c>
      <c r="E70" s="24">
        <v>7</v>
      </c>
      <c r="F70" s="759"/>
      <c r="G70" s="760"/>
      <c r="H70" s="740" t="s">
        <v>85</v>
      </c>
      <c r="I70" s="684"/>
      <c r="J70" s="212" t="s">
        <v>601</v>
      </c>
      <c r="K70" s="42">
        <f>VLOOKUP($A70&amp;K$110,決統データ!$A$3:$DE$365,$E70+19,FALSE)</f>
        <v>0</v>
      </c>
    </row>
    <row r="71" spans="1:11" ht="15.75" customHeight="1">
      <c r="A71" s="27" t="str">
        <f t="shared" si="0"/>
        <v>1774002</v>
      </c>
      <c r="B71" s="28" t="s">
        <v>296</v>
      </c>
      <c r="C71" s="29">
        <v>40</v>
      </c>
      <c r="D71" s="28" t="s">
        <v>788</v>
      </c>
      <c r="E71" s="24">
        <v>8</v>
      </c>
      <c r="F71" s="759"/>
      <c r="G71" s="760"/>
      <c r="H71" s="740"/>
      <c r="I71" s="684"/>
      <c r="J71" s="212" t="s">
        <v>816</v>
      </c>
      <c r="K71" s="42">
        <f>VLOOKUP($A71&amp;K$110,決統データ!$A$3:$DE$365,$E71+19,FALSE)</f>
        <v>0</v>
      </c>
    </row>
    <row r="72" spans="1:11" ht="15.75" customHeight="1">
      <c r="A72" s="27" t="str">
        <f t="shared" si="0"/>
        <v>1774002</v>
      </c>
      <c r="B72" s="28" t="s">
        <v>296</v>
      </c>
      <c r="C72" s="29">
        <v>40</v>
      </c>
      <c r="D72" s="28" t="s">
        <v>788</v>
      </c>
      <c r="E72" s="24">
        <v>9</v>
      </c>
      <c r="F72" s="759"/>
      <c r="G72" s="760"/>
      <c r="H72" s="740" t="s">
        <v>84</v>
      </c>
      <c r="I72" s="684"/>
      <c r="J72" s="212" t="s">
        <v>601</v>
      </c>
      <c r="K72" s="42">
        <f>VLOOKUP($A72&amp;K$110,決統データ!$A$3:$DE$365,$E72+19,FALSE)</f>
        <v>0</v>
      </c>
    </row>
    <row r="73" spans="1:11" ht="15.75" customHeight="1">
      <c r="A73" s="27" t="str">
        <f t="shared" si="0"/>
        <v>1774002</v>
      </c>
      <c r="B73" s="28" t="s">
        <v>296</v>
      </c>
      <c r="C73" s="29">
        <v>40</v>
      </c>
      <c r="D73" s="28" t="s">
        <v>788</v>
      </c>
      <c r="E73" s="24">
        <v>10</v>
      </c>
      <c r="F73" s="759"/>
      <c r="G73" s="760"/>
      <c r="H73" s="740"/>
      <c r="I73" s="684"/>
      <c r="J73" s="212" t="s">
        <v>816</v>
      </c>
      <c r="K73" s="42">
        <f>VLOOKUP($A73&amp;K$110,決統データ!$A$3:$DE$365,$E73+19,FALSE)</f>
        <v>0</v>
      </c>
    </row>
    <row r="74" spans="1:11" ht="15.75" customHeight="1">
      <c r="A74" s="27" t="str">
        <f t="shared" si="0"/>
        <v>1774002</v>
      </c>
      <c r="B74" s="28" t="s">
        <v>296</v>
      </c>
      <c r="C74" s="29">
        <v>40</v>
      </c>
      <c r="D74" s="28" t="s">
        <v>788</v>
      </c>
      <c r="E74" s="24">
        <v>11</v>
      </c>
      <c r="F74" s="759"/>
      <c r="G74" s="760"/>
      <c r="H74" s="736" t="s">
        <v>83</v>
      </c>
      <c r="I74" s="628"/>
      <c r="J74" s="212" t="s">
        <v>601</v>
      </c>
      <c r="K74" s="42">
        <f>VLOOKUP($A74&amp;K$110,決統データ!$A$3:$DE$365,$E74+19,FALSE)</f>
        <v>0</v>
      </c>
    </row>
    <row r="75" spans="1:11" ht="15.75" customHeight="1">
      <c r="A75" s="27" t="str">
        <f t="shared" si="0"/>
        <v>1774002</v>
      </c>
      <c r="B75" s="28" t="s">
        <v>296</v>
      </c>
      <c r="C75" s="29">
        <v>40</v>
      </c>
      <c r="D75" s="28" t="s">
        <v>788</v>
      </c>
      <c r="E75" s="24">
        <v>12</v>
      </c>
      <c r="F75" s="759"/>
      <c r="G75" s="760"/>
      <c r="H75" s="736"/>
      <c r="I75" s="628"/>
      <c r="J75" s="212" t="s">
        <v>816</v>
      </c>
      <c r="K75" s="42">
        <f>VLOOKUP($A75&amp;K$110,決統データ!$A$3:$DE$365,$E75+19,FALSE)</f>
        <v>0</v>
      </c>
    </row>
    <row r="76" spans="1:11" ht="15.75" customHeight="1">
      <c r="A76" s="27" t="str">
        <f t="shared" ref="A76" si="3">+B76&amp;C76&amp;D76</f>
        <v>1774002</v>
      </c>
      <c r="B76" s="28" t="s">
        <v>296</v>
      </c>
      <c r="C76" s="29">
        <v>40</v>
      </c>
      <c r="D76" s="28" t="s">
        <v>143</v>
      </c>
      <c r="E76" s="465">
        <v>13</v>
      </c>
      <c r="F76" s="759"/>
      <c r="G76" s="760"/>
      <c r="H76" s="740" t="s">
        <v>1350</v>
      </c>
      <c r="I76" s="684"/>
      <c r="J76" s="212" t="s">
        <v>601</v>
      </c>
      <c r="K76" s="42">
        <f>VLOOKUP($A76&amp;K$110,決統データ!$A$3:$DE$365,$E76+19,FALSE)</f>
        <v>0</v>
      </c>
    </row>
    <row r="77" spans="1:11" ht="15.75" customHeight="1">
      <c r="A77" s="27" t="str">
        <f>+B77&amp;C77&amp;D77</f>
        <v>1774002</v>
      </c>
      <c r="B77" s="28" t="s">
        <v>296</v>
      </c>
      <c r="C77" s="29">
        <v>40</v>
      </c>
      <c r="D77" s="28" t="s">
        <v>143</v>
      </c>
      <c r="E77" s="465">
        <v>14</v>
      </c>
      <c r="F77" s="759"/>
      <c r="G77" s="760"/>
      <c r="H77" s="740"/>
      <c r="I77" s="684"/>
      <c r="J77" s="212" t="s">
        <v>816</v>
      </c>
      <c r="K77" s="42">
        <f>VLOOKUP($A77&amp;K$110,決統データ!$A$3:$DE$365,$E77+19,FALSE)</f>
        <v>0</v>
      </c>
    </row>
    <row r="78" spans="1:11" ht="15.75" customHeight="1">
      <c r="A78" s="27" t="str">
        <f t="shared" si="0"/>
        <v>1774002</v>
      </c>
      <c r="B78" s="28" t="s">
        <v>296</v>
      </c>
      <c r="C78" s="29">
        <v>40</v>
      </c>
      <c r="D78" s="28" t="s">
        <v>788</v>
      </c>
      <c r="E78" s="24">
        <v>15</v>
      </c>
      <c r="F78" s="759"/>
      <c r="G78" s="760"/>
      <c r="H78" s="740" t="s">
        <v>82</v>
      </c>
      <c r="I78" s="684"/>
      <c r="J78" s="212" t="s">
        <v>601</v>
      </c>
      <c r="K78" s="42">
        <f>VLOOKUP($A78&amp;K$110,決統データ!$A$3:$DE$365,$E78+19,FALSE)</f>
        <v>0</v>
      </c>
    </row>
    <row r="79" spans="1:11" ht="15.75" customHeight="1">
      <c r="A79" s="27" t="str">
        <f>+B79&amp;C79&amp;D79</f>
        <v>1774002</v>
      </c>
      <c r="B79" s="28" t="s">
        <v>296</v>
      </c>
      <c r="C79" s="29">
        <v>40</v>
      </c>
      <c r="D79" s="28" t="s">
        <v>788</v>
      </c>
      <c r="E79" s="24">
        <v>16</v>
      </c>
      <c r="F79" s="759"/>
      <c r="G79" s="760"/>
      <c r="H79" s="740"/>
      <c r="I79" s="684"/>
      <c r="J79" s="212" t="s">
        <v>816</v>
      </c>
      <c r="K79" s="42">
        <f>VLOOKUP($A79&amp;K$110,決統データ!$A$3:$DE$365,$E79+19,FALSE)</f>
        <v>0</v>
      </c>
    </row>
    <row r="80" spans="1:11" ht="15.75" customHeight="1">
      <c r="A80" s="27" t="str">
        <f>+B80&amp;C80&amp;D80</f>
        <v>1774002</v>
      </c>
      <c r="B80" s="28" t="s">
        <v>296</v>
      </c>
      <c r="C80" s="29">
        <v>40</v>
      </c>
      <c r="D80" s="28" t="s">
        <v>788</v>
      </c>
      <c r="E80" s="24">
        <v>17</v>
      </c>
      <c r="F80" s="759"/>
      <c r="G80" s="760"/>
      <c r="H80" s="745" t="s">
        <v>81</v>
      </c>
      <c r="I80" s="611"/>
      <c r="J80" s="212" t="s">
        <v>601</v>
      </c>
      <c r="K80" s="42">
        <f>VLOOKUP($A80&amp;K$110,決統データ!$A$3:$DE$365,$E80+19,FALSE)</f>
        <v>0</v>
      </c>
    </row>
    <row r="81" spans="1:11" ht="15.75" customHeight="1">
      <c r="A81" s="27" t="str">
        <f>+B81&amp;C81&amp;D81</f>
        <v>1774002</v>
      </c>
      <c r="B81" s="28" t="s">
        <v>296</v>
      </c>
      <c r="C81" s="29">
        <v>40</v>
      </c>
      <c r="D81" s="28" t="s">
        <v>788</v>
      </c>
      <c r="E81" s="24">
        <v>18</v>
      </c>
      <c r="F81" s="759"/>
      <c r="G81" s="760"/>
      <c r="H81" s="745"/>
      <c r="I81" s="611"/>
      <c r="J81" s="212" t="s">
        <v>816</v>
      </c>
      <c r="K81" s="42">
        <f>VLOOKUP($A81&amp;K$110,決統データ!$A$3:$DE$365,$E81+19,FALSE)</f>
        <v>0</v>
      </c>
    </row>
    <row r="82" spans="1:11" ht="15.75" customHeight="1">
      <c r="A82" s="27" t="str">
        <f t="shared" ref="A82:A95" si="4">+B82&amp;C82&amp;D82</f>
        <v>1774002</v>
      </c>
      <c r="B82" s="28" t="s">
        <v>1467</v>
      </c>
      <c r="C82" s="29">
        <v>40</v>
      </c>
      <c r="D82" s="28" t="s">
        <v>566</v>
      </c>
      <c r="E82" s="429">
        <v>19</v>
      </c>
      <c r="F82" s="759"/>
      <c r="G82" s="760"/>
      <c r="H82" s="684" t="s">
        <v>378</v>
      </c>
      <c r="I82" s="684"/>
      <c r="J82" s="212" t="s">
        <v>601</v>
      </c>
      <c r="K82" s="42">
        <f>VLOOKUP($A82&amp;K$110,決統データ!$A$3:$DE$365,$E82+19,FALSE)</f>
        <v>0</v>
      </c>
    </row>
    <row r="83" spans="1:11" ht="15.75" customHeight="1">
      <c r="A83" s="27" t="str">
        <f t="shared" si="4"/>
        <v>1774002</v>
      </c>
      <c r="B83" s="28" t="s">
        <v>1467</v>
      </c>
      <c r="C83" s="29">
        <v>40</v>
      </c>
      <c r="D83" s="28" t="s">
        <v>566</v>
      </c>
      <c r="E83" s="429">
        <v>20</v>
      </c>
      <c r="F83" s="759"/>
      <c r="G83" s="760"/>
      <c r="H83" s="684"/>
      <c r="I83" s="684"/>
      <c r="J83" s="212" t="s">
        <v>816</v>
      </c>
      <c r="K83" s="42">
        <f>VLOOKUP($A83&amp;K$110,決統データ!$A$3:$DE$365,$E83+19,FALSE)</f>
        <v>0</v>
      </c>
    </row>
    <row r="84" spans="1:11" ht="15.75" customHeight="1">
      <c r="A84" s="27" t="str">
        <f t="shared" si="4"/>
        <v>1774002</v>
      </c>
      <c r="B84" s="28" t="s">
        <v>1467</v>
      </c>
      <c r="C84" s="29">
        <v>40</v>
      </c>
      <c r="D84" s="28" t="s">
        <v>566</v>
      </c>
      <c r="E84" s="429">
        <v>21</v>
      </c>
      <c r="F84" s="759"/>
      <c r="G84" s="760"/>
      <c r="H84" s="741" t="s">
        <v>1578</v>
      </c>
      <c r="I84" s="742"/>
      <c r="J84" s="212" t="s">
        <v>601</v>
      </c>
      <c r="K84" s="42">
        <f>VLOOKUP($A84&amp;K$110,決統データ!$A$3:$DE$365,$E84+19,FALSE)</f>
        <v>0</v>
      </c>
    </row>
    <row r="85" spans="1:11" ht="15.75" customHeight="1">
      <c r="A85" s="27" t="str">
        <f t="shared" si="4"/>
        <v>1774002</v>
      </c>
      <c r="B85" s="28" t="s">
        <v>1467</v>
      </c>
      <c r="C85" s="29">
        <v>40</v>
      </c>
      <c r="D85" s="28" t="s">
        <v>566</v>
      </c>
      <c r="E85" s="429">
        <v>22</v>
      </c>
      <c r="F85" s="759"/>
      <c r="G85" s="760"/>
      <c r="H85" s="743"/>
      <c r="I85" s="744"/>
      <c r="J85" s="212" t="s">
        <v>816</v>
      </c>
      <c r="K85" s="42">
        <f>VLOOKUP($A85&amp;K$110,決統データ!$A$3:$DE$365,$E85+19,FALSE)</f>
        <v>0</v>
      </c>
    </row>
    <row r="86" spans="1:11" ht="15.75" customHeight="1">
      <c r="A86" s="27" t="str">
        <f t="shared" si="4"/>
        <v>1774002</v>
      </c>
      <c r="B86" s="28" t="s">
        <v>1467</v>
      </c>
      <c r="C86" s="29">
        <v>40</v>
      </c>
      <c r="D86" s="28" t="s">
        <v>566</v>
      </c>
      <c r="E86" s="429">
        <v>23</v>
      </c>
      <c r="F86" s="759"/>
      <c r="G86" s="760"/>
      <c r="H86" s="741" t="s">
        <v>1463</v>
      </c>
      <c r="I86" s="742"/>
      <c r="J86" s="212" t="s">
        <v>601</v>
      </c>
      <c r="K86" s="42">
        <f>VLOOKUP($A86&amp;K$110,決統データ!$A$3:$DE$365,$E86+19,FALSE)</f>
        <v>0</v>
      </c>
    </row>
    <row r="87" spans="1:11" ht="15.75" customHeight="1">
      <c r="A87" s="27" t="str">
        <f t="shared" si="4"/>
        <v>1774002</v>
      </c>
      <c r="B87" s="28" t="s">
        <v>1467</v>
      </c>
      <c r="C87" s="29">
        <v>40</v>
      </c>
      <c r="D87" s="28" t="s">
        <v>566</v>
      </c>
      <c r="E87" s="429">
        <v>24</v>
      </c>
      <c r="F87" s="759"/>
      <c r="G87" s="760"/>
      <c r="H87" s="743"/>
      <c r="I87" s="744"/>
      <c r="J87" s="212" t="s">
        <v>816</v>
      </c>
      <c r="K87" s="42">
        <f>VLOOKUP($A87&amp;K$110,決統データ!$A$3:$DE$365,$E87+19,FALSE)</f>
        <v>0</v>
      </c>
    </row>
    <row r="88" spans="1:11" ht="15.75" customHeight="1">
      <c r="A88" s="27" t="str">
        <f t="shared" si="4"/>
        <v>1774002</v>
      </c>
      <c r="B88" s="28" t="s">
        <v>1467</v>
      </c>
      <c r="C88" s="29">
        <v>40</v>
      </c>
      <c r="D88" s="28" t="s">
        <v>566</v>
      </c>
      <c r="E88" s="429">
        <v>25</v>
      </c>
      <c r="F88" s="759"/>
      <c r="G88" s="760"/>
      <c r="H88" s="740" t="s">
        <v>80</v>
      </c>
      <c r="I88" s="684"/>
      <c r="J88" s="212" t="s">
        <v>601</v>
      </c>
      <c r="K88" s="42">
        <f>VLOOKUP($A88&amp;K$110,決統データ!$A$3:$DE$365,$E88+19,FALSE)</f>
        <v>0</v>
      </c>
    </row>
    <row r="89" spans="1:11" ht="15.75" customHeight="1">
      <c r="A89" s="27" t="str">
        <f t="shared" si="4"/>
        <v>1774002</v>
      </c>
      <c r="B89" s="28" t="s">
        <v>1467</v>
      </c>
      <c r="C89" s="29">
        <v>40</v>
      </c>
      <c r="D89" s="28" t="s">
        <v>566</v>
      </c>
      <c r="E89" s="429">
        <v>26</v>
      </c>
      <c r="F89" s="761"/>
      <c r="G89" s="762"/>
      <c r="H89" s="740"/>
      <c r="I89" s="684"/>
      <c r="J89" s="212" t="s">
        <v>816</v>
      </c>
      <c r="K89" s="42">
        <f>VLOOKUP($A89&amp;K$110,決統データ!$A$3:$DE$365,$E89+19,FALSE)</f>
        <v>0</v>
      </c>
    </row>
    <row r="90" spans="1:11" ht="15.75" customHeight="1">
      <c r="A90" s="27" t="str">
        <f t="shared" si="4"/>
        <v>1774002</v>
      </c>
      <c r="B90" s="28" t="s">
        <v>1467</v>
      </c>
      <c r="C90" s="29">
        <v>40</v>
      </c>
      <c r="D90" s="28" t="s">
        <v>566</v>
      </c>
      <c r="E90" s="429">
        <v>27</v>
      </c>
      <c r="F90" s="750" t="s">
        <v>377</v>
      </c>
      <c r="G90" s="751"/>
      <c r="H90" s="756" t="s">
        <v>374</v>
      </c>
      <c r="I90" s="756"/>
      <c r="J90" s="212" t="s">
        <v>601</v>
      </c>
      <c r="K90" s="42">
        <f>VLOOKUP($A90&amp;K$110,決統データ!$A$3:$DE$365,$E90+19,FALSE)</f>
        <v>0</v>
      </c>
    </row>
    <row r="91" spans="1:11" ht="15.75" customHeight="1">
      <c r="A91" s="27" t="str">
        <f t="shared" si="4"/>
        <v>1774002</v>
      </c>
      <c r="B91" s="28" t="s">
        <v>1467</v>
      </c>
      <c r="C91" s="29">
        <v>40</v>
      </c>
      <c r="D91" s="28" t="s">
        <v>566</v>
      </c>
      <c r="E91" s="429">
        <v>28</v>
      </c>
      <c r="F91" s="752"/>
      <c r="G91" s="753"/>
      <c r="H91" s="756"/>
      <c r="I91" s="756"/>
      <c r="J91" s="212" t="s">
        <v>816</v>
      </c>
      <c r="K91" s="42">
        <f>VLOOKUP($A91&amp;K$110,決統データ!$A$3:$DE$365,$E91+19,FALSE)</f>
        <v>0</v>
      </c>
    </row>
    <row r="92" spans="1:11" ht="15.75" customHeight="1">
      <c r="A92" s="27" t="str">
        <f t="shared" si="4"/>
        <v>1774002</v>
      </c>
      <c r="B92" s="28" t="s">
        <v>1467</v>
      </c>
      <c r="C92" s="29">
        <v>40</v>
      </c>
      <c r="D92" s="28" t="s">
        <v>566</v>
      </c>
      <c r="E92" s="429">
        <v>29</v>
      </c>
      <c r="F92" s="752"/>
      <c r="G92" s="753"/>
      <c r="H92" s="684" t="s">
        <v>375</v>
      </c>
      <c r="I92" s="684"/>
      <c r="J92" s="212" t="s">
        <v>601</v>
      </c>
      <c r="K92" s="42">
        <f>VLOOKUP($A92&amp;K$110,決統データ!$A$3:$DE$365,$E92+19,FALSE)</f>
        <v>0</v>
      </c>
    </row>
    <row r="93" spans="1:11" ht="15.75" customHeight="1">
      <c r="A93" s="27" t="str">
        <f t="shared" si="4"/>
        <v>1774002</v>
      </c>
      <c r="B93" s="28" t="s">
        <v>1467</v>
      </c>
      <c r="C93" s="29">
        <v>40</v>
      </c>
      <c r="D93" s="28" t="s">
        <v>566</v>
      </c>
      <c r="E93" s="429">
        <v>30</v>
      </c>
      <c r="F93" s="752"/>
      <c r="G93" s="753"/>
      <c r="H93" s="684"/>
      <c r="I93" s="684"/>
      <c r="J93" s="212" t="s">
        <v>816</v>
      </c>
      <c r="K93" s="42">
        <f>VLOOKUP($A93&amp;K$110,決統データ!$A$3:$DE$365,$E93+19,FALSE)</f>
        <v>0</v>
      </c>
    </row>
    <row r="94" spans="1:11" ht="15.75" customHeight="1">
      <c r="A94" s="27" t="str">
        <f t="shared" si="4"/>
        <v>1774002</v>
      </c>
      <c r="B94" s="28" t="s">
        <v>1467</v>
      </c>
      <c r="C94" s="29">
        <v>40</v>
      </c>
      <c r="D94" s="28" t="s">
        <v>566</v>
      </c>
      <c r="E94" s="429">
        <v>31</v>
      </c>
      <c r="F94" s="752"/>
      <c r="G94" s="753"/>
      <c r="H94" s="684" t="s">
        <v>378</v>
      </c>
      <c r="I94" s="684"/>
      <c r="J94" s="212" t="s">
        <v>601</v>
      </c>
      <c r="K94" s="42">
        <f>VLOOKUP($A94&amp;K$110,決統データ!$A$3:$DE$365,$E94+19,FALSE)</f>
        <v>0</v>
      </c>
    </row>
    <row r="95" spans="1:11" ht="15.75" customHeight="1">
      <c r="A95" s="27" t="str">
        <f t="shared" si="4"/>
        <v>1774002</v>
      </c>
      <c r="B95" s="28" t="s">
        <v>1467</v>
      </c>
      <c r="C95" s="29">
        <v>40</v>
      </c>
      <c r="D95" s="28" t="s">
        <v>566</v>
      </c>
      <c r="E95" s="429">
        <v>32</v>
      </c>
      <c r="F95" s="752"/>
      <c r="G95" s="753"/>
      <c r="H95" s="684"/>
      <c r="I95" s="684"/>
      <c r="J95" s="212" t="s">
        <v>816</v>
      </c>
      <c r="K95" s="42">
        <f>VLOOKUP($A95&amp;K$110,決統データ!$A$3:$DE$365,$E95+19,FALSE)</f>
        <v>0</v>
      </c>
    </row>
    <row r="96" spans="1:11" ht="15.75" customHeight="1">
      <c r="A96" s="27" t="str">
        <f t="shared" ref="A96:A105" si="5">+B96&amp;C96&amp;D96</f>
        <v>1774002</v>
      </c>
      <c r="B96" s="28" t="s">
        <v>1467</v>
      </c>
      <c r="C96" s="29">
        <v>40</v>
      </c>
      <c r="D96" s="28" t="s">
        <v>566</v>
      </c>
      <c r="E96" s="429">
        <v>33</v>
      </c>
      <c r="F96" s="752"/>
      <c r="G96" s="753"/>
      <c r="H96" s="741" t="s">
        <v>1578</v>
      </c>
      <c r="I96" s="742"/>
      <c r="J96" s="212" t="s">
        <v>601</v>
      </c>
      <c r="K96" s="42">
        <f>VLOOKUP($A96&amp;K$110,決統データ!$A$3:$DE$365,$E96+19,FALSE)</f>
        <v>0</v>
      </c>
    </row>
    <row r="97" spans="1:11" ht="15.75" customHeight="1">
      <c r="A97" s="27" t="str">
        <f t="shared" si="5"/>
        <v>1774002</v>
      </c>
      <c r="B97" s="28" t="s">
        <v>1467</v>
      </c>
      <c r="C97" s="29">
        <v>40</v>
      </c>
      <c r="D97" s="28" t="s">
        <v>566</v>
      </c>
      <c r="E97" s="429">
        <v>34</v>
      </c>
      <c r="F97" s="752"/>
      <c r="G97" s="753"/>
      <c r="H97" s="743"/>
      <c r="I97" s="744"/>
      <c r="J97" s="212" t="s">
        <v>816</v>
      </c>
      <c r="K97" s="42">
        <f>VLOOKUP($A97&amp;K$110,決統データ!$A$3:$DE$365,$E97+19,FALSE)</f>
        <v>0</v>
      </c>
    </row>
    <row r="98" spans="1:11" ht="15.75" customHeight="1">
      <c r="A98" s="27" t="str">
        <f t="shared" si="5"/>
        <v>1774002</v>
      </c>
      <c r="B98" s="28" t="s">
        <v>1467</v>
      </c>
      <c r="C98" s="29">
        <v>40</v>
      </c>
      <c r="D98" s="28" t="s">
        <v>566</v>
      </c>
      <c r="E98" s="429">
        <v>35</v>
      </c>
      <c r="F98" s="752"/>
      <c r="G98" s="753"/>
      <c r="H98" s="741" t="s">
        <v>1463</v>
      </c>
      <c r="I98" s="742"/>
      <c r="J98" s="212" t="s">
        <v>601</v>
      </c>
      <c r="K98" s="42">
        <f>VLOOKUP($A98&amp;K$110,決統データ!$A$3:$DE$365,$E98+19,FALSE)</f>
        <v>0</v>
      </c>
    </row>
    <row r="99" spans="1:11" ht="15.75" customHeight="1">
      <c r="A99" s="27" t="str">
        <f t="shared" si="5"/>
        <v>1774002</v>
      </c>
      <c r="B99" s="28" t="s">
        <v>1467</v>
      </c>
      <c r="C99" s="29">
        <v>40</v>
      </c>
      <c r="D99" s="28" t="s">
        <v>566</v>
      </c>
      <c r="E99" s="429">
        <v>36</v>
      </c>
      <c r="F99" s="752"/>
      <c r="G99" s="753"/>
      <c r="H99" s="743"/>
      <c r="I99" s="744"/>
      <c r="J99" s="212" t="s">
        <v>816</v>
      </c>
      <c r="K99" s="42">
        <f>VLOOKUP($A99&amp;K$110,決統データ!$A$3:$DE$365,$E99+19,FALSE)</f>
        <v>0</v>
      </c>
    </row>
    <row r="100" spans="1:11" ht="15.75" customHeight="1">
      <c r="A100" s="27" t="str">
        <f t="shared" si="5"/>
        <v>1774002</v>
      </c>
      <c r="B100" s="28" t="s">
        <v>1467</v>
      </c>
      <c r="C100" s="29">
        <v>40</v>
      </c>
      <c r="D100" s="28" t="s">
        <v>566</v>
      </c>
      <c r="E100" s="429">
        <v>37</v>
      </c>
      <c r="F100" s="752"/>
      <c r="G100" s="753"/>
      <c r="H100" s="628" t="s">
        <v>1350</v>
      </c>
      <c r="I100" s="628"/>
      <c r="J100" s="212" t="s">
        <v>601</v>
      </c>
      <c r="K100" s="42">
        <f>VLOOKUP($A100&amp;K$110,決統データ!$A$3:$DE$365,$E100+19,FALSE)</f>
        <v>0</v>
      </c>
    </row>
    <row r="101" spans="1:11" ht="15.75" customHeight="1">
      <c r="A101" s="27" t="str">
        <f t="shared" si="5"/>
        <v>1774002</v>
      </c>
      <c r="B101" s="28" t="s">
        <v>1467</v>
      </c>
      <c r="C101" s="29">
        <v>40</v>
      </c>
      <c r="D101" s="28" t="s">
        <v>566</v>
      </c>
      <c r="E101" s="429">
        <v>38</v>
      </c>
      <c r="F101" s="752"/>
      <c r="G101" s="753"/>
      <c r="H101" s="628"/>
      <c r="I101" s="628"/>
      <c r="J101" s="212" t="s">
        <v>816</v>
      </c>
      <c r="K101" s="42">
        <f>VLOOKUP($A101&amp;K$110,決統データ!$A$3:$DE$365,$E101+19,FALSE)</f>
        <v>0</v>
      </c>
    </row>
    <row r="102" spans="1:11" ht="15.75" customHeight="1">
      <c r="A102" s="27" t="str">
        <f t="shared" si="5"/>
        <v>1774002</v>
      </c>
      <c r="B102" s="28" t="s">
        <v>1467</v>
      </c>
      <c r="C102" s="29">
        <v>40</v>
      </c>
      <c r="D102" s="28" t="s">
        <v>566</v>
      </c>
      <c r="E102" s="429">
        <v>39</v>
      </c>
      <c r="F102" s="752"/>
      <c r="G102" s="753"/>
      <c r="H102" s="684" t="s">
        <v>373</v>
      </c>
      <c r="I102" s="684"/>
      <c r="J102" s="212" t="s">
        <v>601</v>
      </c>
      <c r="K102" s="42">
        <f>VLOOKUP($A102&amp;K$110,決統データ!$A$3:$DE$365,$E102+19,FALSE)</f>
        <v>0</v>
      </c>
    </row>
    <row r="103" spans="1:11" ht="15.75" customHeight="1">
      <c r="A103" s="27" t="str">
        <f t="shared" si="5"/>
        <v>1774002</v>
      </c>
      <c r="B103" s="28" t="s">
        <v>1467</v>
      </c>
      <c r="C103" s="29">
        <v>40</v>
      </c>
      <c r="D103" s="28" t="s">
        <v>566</v>
      </c>
      <c r="E103" s="429">
        <v>40</v>
      </c>
      <c r="F103" s="752"/>
      <c r="G103" s="753"/>
      <c r="H103" s="684"/>
      <c r="I103" s="684"/>
      <c r="J103" s="212" t="s">
        <v>816</v>
      </c>
      <c r="K103" s="42">
        <f>VLOOKUP($A103&amp;K$110,決統データ!$A$3:$DE$365,$E103+19,FALSE)</f>
        <v>0</v>
      </c>
    </row>
    <row r="104" spans="1:11" ht="15.75" customHeight="1">
      <c r="A104" s="27" t="str">
        <f t="shared" si="5"/>
        <v>1774002</v>
      </c>
      <c r="B104" s="28" t="s">
        <v>1467</v>
      </c>
      <c r="C104" s="29">
        <v>40</v>
      </c>
      <c r="D104" s="28" t="s">
        <v>566</v>
      </c>
      <c r="E104" s="429">
        <v>41</v>
      </c>
      <c r="F104" s="752"/>
      <c r="G104" s="753"/>
      <c r="H104" s="684" t="s">
        <v>731</v>
      </c>
      <c r="I104" s="684"/>
      <c r="J104" s="212" t="s">
        <v>601</v>
      </c>
      <c r="K104" s="42">
        <f>VLOOKUP($A104&amp;K$110,決統データ!$A$3:$DE$365,$E104+19,FALSE)</f>
        <v>0</v>
      </c>
    </row>
    <row r="105" spans="1:11" ht="15.75" customHeight="1">
      <c r="A105" s="27" t="str">
        <f t="shared" si="5"/>
        <v>1774002</v>
      </c>
      <c r="B105" s="28" t="s">
        <v>1467</v>
      </c>
      <c r="C105" s="29">
        <v>40</v>
      </c>
      <c r="D105" s="28" t="s">
        <v>566</v>
      </c>
      <c r="E105" s="429">
        <v>42</v>
      </c>
      <c r="F105" s="754"/>
      <c r="G105" s="755"/>
      <c r="H105" s="684"/>
      <c r="I105" s="684"/>
      <c r="J105" s="212" t="s">
        <v>816</v>
      </c>
      <c r="K105" s="42">
        <f>VLOOKUP($A105&amp;K$110,決統データ!$A$3:$DE$365,$E105+19,FALSE)</f>
        <v>1858</v>
      </c>
    </row>
    <row r="106" spans="1:11">
      <c r="F106" s="163"/>
    </row>
    <row r="107" spans="1:11">
      <c r="F107" s="163"/>
    </row>
    <row r="108" spans="1:11">
      <c r="F108" s="163"/>
    </row>
    <row r="110" spans="1:11">
      <c r="K110" s="12" t="str">
        <f>+K111&amp;"000"</f>
        <v>264075000</v>
      </c>
    </row>
    <row r="111" spans="1:11">
      <c r="K111" s="285" t="s">
        <v>591</v>
      </c>
    </row>
    <row r="112" spans="1:11">
      <c r="K112" s="285" t="s">
        <v>592</v>
      </c>
    </row>
    <row r="134" spans="6:10">
      <c r="F134" s="152"/>
      <c r="G134" s="152"/>
      <c r="H134" s="152"/>
      <c r="I134" s="152"/>
      <c r="J134" s="152"/>
    </row>
    <row r="135" spans="6:10">
      <c r="F135" s="152"/>
      <c r="G135" s="152"/>
      <c r="H135" s="152"/>
      <c r="I135" s="152"/>
      <c r="J135" s="152"/>
    </row>
    <row r="136" spans="6:10">
      <c r="F136" s="152"/>
      <c r="G136" s="152"/>
      <c r="H136" s="152"/>
      <c r="I136" s="152"/>
      <c r="J136" s="152"/>
    </row>
    <row r="137" spans="6:10">
      <c r="F137" s="152"/>
      <c r="G137" s="152"/>
      <c r="H137" s="152"/>
      <c r="I137" s="152"/>
      <c r="J137" s="152"/>
    </row>
    <row r="138" spans="6:10">
      <c r="F138" s="152"/>
      <c r="G138" s="152"/>
      <c r="H138" s="152"/>
      <c r="I138" s="152"/>
      <c r="J138" s="152"/>
    </row>
    <row r="139" spans="6:10">
      <c r="F139" s="152"/>
      <c r="G139" s="152"/>
      <c r="H139" s="152"/>
      <c r="I139" s="152"/>
      <c r="J139" s="152"/>
    </row>
    <row r="140" spans="6:10">
      <c r="F140" s="152"/>
      <c r="G140" s="152"/>
      <c r="H140" s="152"/>
      <c r="I140" s="152"/>
      <c r="J140" s="152"/>
    </row>
    <row r="141" spans="6:10">
      <c r="F141" s="152"/>
      <c r="G141" s="152"/>
      <c r="H141" s="152"/>
      <c r="I141" s="152"/>
      <c r="J141" s="152"/>
    </row>
    <row r="142" spans="6:10">
      <c r="F142" s="152"/>
      <c r="G142" s="152"/>
      <c r="H142" s="152"/>
      <c r="I142" s="152"/>
      <c r="J142" s="152"/>
    </row>
    <row r="143" spans="6:10">
      <c r="F143" s="152"/>
      <c r="G143" s="152"/>
      <c r="H143" s="152"/>
      <c r="I143" s="152"/>
      <c r="J143" s="152"/>
    </row>
    <row r="144" spans="6:10">
      <c r="F144" s="152"/>
      <c r="G144" s="152"/>
      <c r="H144" s="152"/>
      <c r="I144" s="152"/>
      <c r="J144" s="152"/>
    </row>
    <row r="145" spans="6:10">
      <c r="F145" s="152"/>
      <c r="G145" s="152"/>
      <c r="H145" s="152"/>
      <c r="I145" s="152"/>
      <c r="J145" s="152"/>
    </row>
  </sheetData>
  <customSheetViews>
    <customSheetView guid="{247A5D4D-80F1-4466-92F7-7A3BC78E450F}" fitToPage="1" printArea="1" topLeftCell="A100">
      <selection activeCell="M6" sqref="M6"/>
      <pageMargins left="0.98425196850393704" right="0.78740157480314965" top="0.78740157480314965" bottom="0.78740157480314965" header="0.51181102362204722" footer="0.27559055118110237"/>
      <pageSetup paperSize="9" scale="47" orientation="portrait" blackAndWhite="1" horizontalDpi="300" verticalDpi="300"/>
      <headerFooter alignWithMargins="0"/>
    </customSheetView>
  </customSheetViews>
  <mergeCells count="62">
    <mergeCell ref="H41:I41"/>
    <mergeCell ref="H33:I34"/>
    <mergeCell ref="H35:I36"/>
    <mergeCell ref="I17:I18"/>
    <mergeCell ref="I29:I30"/>
    <mergeCell ref="I25:I26"/>
    <mergeCell ref="H37:I38"/>
    <mergeCell ref="H39:I40"/>
    <mergeCell ref="F54:H57"/>
    <mergeCell ref="I54:I55"/>
    <mergeCell ref="I56:I57"/>
    <mergeCell ref="F42:I43"/>
    <mergeCell ref="F44:G48"/>
    <mergeCell ref="H46:I47"/>
    <mergeCell ref="H44:I45"/>
    <mergeCell ref="F49:H50"/>
    <mergeCell ref="F51:H52"/>
    <mergeCell ref="F2:J2"/>
    <mergeCell ref="G3:G4"/>
    <mergeCell ref="H3:I4"/>
    <mergeCell ref="H5:I6"/>
    <mergeCell ref="F3:F30"/>
    <mergeCell ref="I27:I28"/>
    <mergeCell ref="I19:I20"/>
    <mergeCell ref="I21:I22"/>
    <mergeCell ref="I23:I24"/>
    <mergeCell ref="G5:G30"/>
    <mergeCell ref="I7:I8"/>
    <mergeCell ref="I9:I10"/>
    <mergeCell ref="I11:I12"/>
    <mergeCell ref="H7:H30"/>
    <mergeCell ref="I13:I14"/>
    <mergeCell ref="I15:I16"/>
    <mergeCell ref="F31:F41"/>
    <mergeCell ref="G31:I32"/>
    <mergeCell ref="H74:I75"/>
    <mergeCell ref="H78:I79"/>
    <mergeCell ref="H80:I81"/>
    <mergeCell ref="H72:I73"/>
    <mergeCell ref="F58:H61"/>
    <mergeCell ref="I58:I59"/>
    <mergeCell ref="I60:I61"/>
    <mergeCell ref="F62:J62"/>
    <mergeCell ref="F64:G89"/>
    <mergeCell ref="H64:I65"/>
    <mergeCell ref="H66:I67"/>
    <mergeCell ref="H68:I69"/>
    <mergeCell ref="H70:I71"/>
    <mergeCell ref="H88:I89"/>
    <mergeCell ref="H104:I105"/>
    <mergeCell ref="F90:G105"/>
    <mergeCell ref="H90:I91"/>
    <mergeCell ref="H92:I93"/>
    <mergeCell ref="H94:I95"/>
    <mergeCell ref="H100:I101"/>
    <mergeCell ref="H102:I103"/>
    <mergeCell ref="H76:I77"/>
    <mergeCell ref="H86:I87"/>
    <mergeCell ref="H84:I85"/>
    <mergeCell ref="H82:I83"/>
    <mergeCell ref="H98:I99"/>
    <mergeCell ref="H96:I97"/>
  </mergeCells>
  <phoneticPr fontId="3"/>
  <pageMargins left="0.98425196850393704" right="0.78740157480314965" top="0.78740157480314965" bottom="0.78740157480314965" header="0.51181102362204722" footer="0.27559055118110237"/>
  <pageSetup paperSize="9" scale="47" orientation="portrait" blackAndWhite="1"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0000"/>
    <pageSetUpPr fitToPage="1"/>
  </sheetPr>
  <dimension ref="A1:J43"/>
  <sheetViews>
    <sheetView view="pageBreakPreview" topLeftCell="B1" zoomScaleNormal="100" zoomScaleSheetLayoutView="100" workbookViewId="0">
      <pane ySplit="2" topLeftCell="A33" activePane="bottomLeft" state="frozen"/>
      <selection pane="bottomLeft"/>
    </sheetView>
  </sheetViews>
  <sheetFormatPr defaultColWidth="9" defaultRowHeight="14.4" outlineLevelRow="1"/>
  <cols>
    <col min="1" max="1" width="9.69921875" style="1" customWidth="1"/>
    <col min="2" max="2" width="4.296875" style="1" customWidth="1"/>
    <col min="3" max="4" width="3.296875" style="1" customWidth="1"/>
    <col min="5" max="5" width="6.296875" style="24" customWidth="1"/>
    <col min="6" max="6" width="5.19921875" style="1" customWidth="1"/>
    <col min="7" max="7" width="6" style="1" customWidth="1"/>
    <col min="8" max="8" width="4.796875" style="1" customWidth="1"/>
    <col min="9" max="9" width="28.19921875" style="1" customWidth="1"/>
    <col min="10" max="10" width="13.19921875" style="1" customWidth="1"/>
    <col min="11" max="16384" width="9" style="1"/>
  </cols>
  <sheetData>
    <row r="1" spans="1:10" ht="20.25" customHeight="1">
      <c r="F1" s="1" t="s">
        <v>132</v>
      </c>
      <c r="J1" s="164" t="s">
        <v>529</v>
      </c>
    </row>
    <row r="2" spans="1:10" ht="30" customHeight="1">
      <c r="A2" s="26"/>
      <c r="B2" s="67" t="s">
        <v>778</v>
      </c>
      <c r="C2" s="26" t="s">
        <v>779</v>
      </c>
      <c r="D2" s="26" t="s">
        <v>780</v>
      </c>
      <c r="E2" s="30" t="s">
        <v>781</v>
      </c>
      <c r="F2" s="618"/>
      <c r="G2" s="619"/>
      <c r="H2" s="619"/>
      <c r="I2" s="619"/>
      <c r="J2" s="198" t="s">
        <v>197</v>
      </c>
    </row>
    <row r="3" spans="1:10" ht="19.95" customHeight="1">
      <c r="A3" s="27" t="str">
        <f>+B3&amp;C3&amp;D3</f>
        <v>1775201</v>
      </c>
      <c r="B3" s="28" t="s">
        <v>296</v>
      </c>
      <c r="C3" s="29">
        <v>52</v>
      </c>
      <c r="D3" s="28" t="s">
        <v>782</v>
      </c>
      <c r="E3" s="24">
        <v>1</v>
      </c>
      <c r="F3" s="799" t="s">
        <v>128</v>
      </c>
      <c r="G3" s="800"/>
      <c r="H3" s="800"/>
      <c r="I3" s="801"/>
      <c r="J3" s="42">
        <f>VLOOKUP($A3&amp;J$41,決統データ!$A$3:$DE$365,$E3+19,FALSE)</f>
        <v>4865</v>
      </c>
    </row>
    <row r="4" spans="1:10" ht="20.100000000000001" customHeight="1">
      <c r="A4" s="27" t="str">
        <f t="shared" ref="A4:A36" si="0">+B4&amp;C4&amp;D4</f>
        <v>1775201</v>
      </c>
      <c r="B4" s="28" t="s">
        <v>296</v>
      </c>
      <c r="C4" s="29">
        <v>52</v>
      </c>
      <c r="D4" s="28" t="s">
        <v>782</v>
      </c>
      <c r="E4" s="199">
        <v>2</v>
      </c>
      <c r="F4" s="201"/>
      <c r="G4" s="796" t="s">
        <v>293</v>
      </c>
      <c r="H4" s="202" t="s">
        <v>124</v>
      </c>
      <c r="I4" s="203"/>
      <c r="J4" s="42">
        <f>VLOOKUP($A4&amp;J$41,決統データ!$A$3:$DE$365,$E4+19,FALSE)</f>
        <v>0</v>
      </c>
    </row>
    <row r="5" spans="1:10" ht="20.100000000000001" customHeight="1">
      <c r="A5" s="27" t="str">
        <f t="shared" si="0"/>
        <v>1775201</v>
      </c>
      <c r="B5" s="28" t="s">
        <v>296</v>
      </c>
      <c r="C5" s="29">
        <v>52</v>
      </c>
      <c r="D5" s="28" t="s">
        <v>782</v>
      </c>
      <c r="E5" s="199">
        <v>3</v>
      </c>
      <c r="F5" s="201"/>
      <c r="G5" s="797"/>
      <c r="H5" s="204" t="s">
        <v>123</v>
      </c>
      <c r="I5" s="204"/>
      <c r="J5" s="42">
        <f>VLOOKUP($A5&amp;J$41,決統データ!$A$3:$DE$365,$E5+19,FALSE)</f>
        <v>0</v>
      </c>
    </row>
    <row r="6" spans="1:10" ht="20.100000000000001" customHeight="1">
      <c r="A6" s="27" t="str">
        <f t="shared" si="0"/>
        <v>1775201</v>
      </c>
      <c r="B6" s="28" t="s">
        <v>296</v>
      </c>
      <c r="C6" s="29">
        <v>52</v>
      </c>
      <c r="D6" s="28" t="s">
        <v>782</v>
      </c>
      <c r="E6" s="199">
        <v>4</v>
      </c>
      <c r="F6" s="201"/>
      <c r="G6" s="797"/>
      <c r="H6" s="202" t="s">
        <v>122</v>
      </c>
      <c r="I6" s="203"/>
      <c r="J6" s="42">
        <f>VLOOKUP($A6&amp;J$41,決統データ!$A$3:$DE$365,$E6+19,FALSE)</f>
        <v>0</v>
      </c>
    </row>
    <row r="7" spans="1:10" ht="20.100000000000001" customHeight="1">
      <c r="A7" s="27" t="str">
        <f t="shared" si="0"/>
        <v>1775201</v>
      </c>
      <c r="B7" s="28" t="s">
        <v>296</v>
      </c>
      <c r="C7" s="29">
        <v>52</v>
      </c>
      <c r="D7" s="28" t="s">
        <v>782</v>
      </c>
      <c r="E7" s="199">
        <v>5</v>
      </c>
      <c r="F7" s="205"/>
      <c r="G7" s="797"/>
      <c r="H7" s="202" t="s">
        <v>121</v>
      </c>
      <c r="I7" s="203"/>
      <c r="J7" s="42">
        <f>VLOOKUP($A7&amp;J$41,決統データ!$A$3:$DE$365,$E7+19,FALSE)</f>
        <v>0</v>
      </c>
    </row>
    <row r="8" spans="1:10" ht="20.100000000000001" customHeight="1">
      <c r="A8" s="27" t="str">
        <f t="shared" si="0"/>
        <v>1775201</v>
      </c>
      <c r="B8" s="28" t="s">
        <v>296</v>
      </c>
      <c r="C8" s="29">
        <v>52</v>
      </c>
      <c r="D8" s="28" t="s">
        <v>782</v>
      </c>
      <c r="E8" s="199">
        <v>6</v>
      </c>
      <c r="F8" s="206"/>
      <c r="G8" s="797"/>
      <c r="H8" s="202" t="s">
        <v>120</v>
      </c>
      <c r="I8" s="203"/>
      <c r="J8" s="42">
        <f>VLOOKUP($A8&amp;J$41,決統データ!$A$3:$DE$365,$E8+19,FALSE)</f>
        <v>0</v>
      </c>
    </row>
    <row r="9" spans="1:10" ht="20.100000000000001" customHeight="1">
      <c r="A9" s="27" t="str">
        <f t="shared" si="0"/>
        <v>1775201</v>
      </c>
      <c r="B9" s="28" t="s">
        <v>296</v>
      </c>
      <c r="C9" s="29">
        <v>52</v>
      </c>
      <c r="D9" s="28" t="s">
        <v>782</v>
      </c>
      <c r="E9" s="199">
        <v>7</v>
      </c>
      <c r="F9" s="206"/>
      <c r="G9" s="797"/>
      <c r="H9" s="204" t="s">
        <v>127</v>
      </c>
      <c r="I9" s="204"/>
      <c r="J9" s="42">
        <f>VLOOKUP($A9&amp;J$41,決統データ!$A$3:$DE$365,$E9+19,FALSE)</f>
        <v>0</v>
      </c>
    </row>
    <row r="10" spans="1:10" ht="20.100000000000001" customHeight="1">
      <c r="A10" s="27" t="str">
        <f t="shared" si="0"/>
        <v>1775201</v>
      </c>
      <c r="B10" s="28" t="s">
        <v>296</v>
      </c>
      <c r="C10" s="29">
        <v>52</v>
      </c>
      <c r="D10" s="28" t="s">
        <v>782</v>
      </c>
      <c r="E10" s="199">
        <v>8</v>
      </c>
      <c r="F10" s="206"/>
      <c r="G10" s="797"/>
      <c r="H10" s="202" t="s">
        <v>119</v>
      </c>
      <c r="I10" s="203"/>
      <c r="J10" s="42">
        <f>VLOOKUP($A10&amp;J$41,決統データ!$A$3:$DE$365,$E10+19,FALSE)</f>
        <v>0</v>
      </c>
    </row>
    <row r="11" spans="1:10" ht="20.100000000000001" customHeight="1">
      <c r="A11" s="27" t="str">
        <f t="shared" si="0"/>
        <v>1775201</v>
      </c>
      <c r="B11" s="28" t="s">
        <v>296</v>
      </c>
      <c r="C11" s="29">
        <v>52</v>
      </c>
      <c r="D11" s="28" t="s">
        <v>782</v>
      </c>
      <c r="E11" s="199">
        <v>9</v>
      </c>
      <c r="F11" s="206"/>
      <c r="G11" s="797"/>
      <c r="H11" s="202" t="s">
        <v>118</v>
      </c>
      <c r="I11" s="203"/>
      <c r="J11" s="42">
        <f>VLOOKUP($A11&amp;J$41,決統データ!$A$3:$DE$365,$E11+19,FALSE)</f>
        <v>0</v>
      </c>
    </row>
    <row r="12" spans="1:10" ht="20.100000000000001" customHeight="1">
      <c r="A12" s="27" t="str">
        <f t="shared" si="0"/>
        <v>1775201</v>
      </c>
      <c r="B12" s="28" t="s">
        <v>296</v>
      </c>
      <c r="C12" s="29">
        <v>52</v>
      </c>
      <c r="D12" s="28" t="s">
        <v>782</v>
      </c>
      <c r="E12" s="199">
        <v>10</v>
      </c>
      <c r="F12" s="205"/>
      <c r="G12" s="797"/>
      <c r="H12" s="202" t="s">
        <v>117</v>
      </c>
      <c r="I12" s="203"/>
      <c r="J12" s="42">
        <f>VLOOKUP($A12&amp;J$41,決統データ!$A$3:$DE$365,$E12+19,FALSE)</f>
        <v>266</v>
      </c>
    </row>
    <row r="13" spans="1:10" ht="20.100000000000001" customHeight="1">
      <c r="A13" s="27" t="str">
        <f t="shared" si="0"/>
        <v>1775201</v>
      </c>
      <c r="B13" s="28" t="s">
        <v>296</v>
      </c>
      <c r="C13" s="29">
        <v>52</v>
      </c>
      <c r="D13" s="28" t="s">
        <v>782</v>
      </c>
      <c r="E13" s="199">
        <v>11</v>
      </c>
      <c r="F13" s="207"/>
      <c r="G13" s="797"/>
      <c r="H13" s="204" t="s">
        <v>116</v>
      </c>
      <c r="I13" s="204"/>
      <c r="J13" s="42">
        <f>VLOOKUP($A13&amp;J$41,決統データ!$A$3:$DE$365,$E13+19,FALSE)</f>
        <v>0</v>
      </c>
    </row>
    <row r="14" spans="1:10" ht="20.100000000000001" customHeight="1">
      <c r="A14" s="27" t="str">
        <f t="shared" si="0"/>
        <v>1775201</v>
      </c>
      <c r="B14" s="28" t="s">
        <v>296</v>
      </c>
      <c r="C14" s="29">
        <v>52</v>
      </c>
      <c r="D14" s="28" t="s">
        <v>782</v>
      </c>
      <c r="E14" s="199">
        <v>12</v>
      </c>
      <c r="F14" s="207"/>
      <c r="G14" s="797"/>
      <c r="H14" s="208" t="s">
        <v>80</v>
      </c>
      <c r="I14" s="208"/>
      <c r="J14" s="42">
        <f>VLOOKUP($A14&amp;J$41,決統データ!$A$3:$DE$365,$E14+19,FALSE)</f>
        <v>0</v>
      </c>
    </row>
    <row r="15" spans="1:10" ht="20.100000000000001" customHeight="1" outlineLevel="1">
      <c r="A15" s="27" t="str">
        <f t="shared" si="0"/>
        <v>1775201</v>
      </c>
      <c r="B15" s="28" t="s">
        <v>296</v>
      </c>
      <c r="C15" s="29">
        <v>52</v>
      </c>
      <c r="D15" s="28" t="s">
        <v>782</v>
      </c>
      <c r="E15" s="199">
        <v>13</v>
      </c>
      <c r="F15" s="207"/>
      <c r="G15" s="798"/>
      <c r="H15" s="208" t="s">
        <v>196</v>
      </c>
      <c r="I15" s="208"/>
      <c r="J15" s="42">
        <f>VLOOKUP($A15&amp;J$41,決統データ!$A$3:$DE$365,$E15+19,FALSE)</f>
        <v>0</v>
      </c>
    </row>
    <row r="16" spans="1:10" ht="20.100000000000001" customHeight="1">
      <c r="A16" s="27" t="str">
        <f t="shared" si="0"/>
        <v>1775201</v>
      </c>
      <c r="B16" s="28" t="s">
        <v>296</v>
      </c>
      <c r="C16" s="29">
        <v>52</v>
      </c>
      <c r="D16" s="28" t="s">
        <v>782</v>
      </c>
      <c r="E16" s="199">
        <v>15</v>
      </c>
      <c r="F16" s="799" t="s">
        <v>126</v>
      </c>
      <c r="G16" s="800"/>
      <c r="H16" s="800"/>
      <c r="I16" s="801"/>
      <c r="J16" s="42">
        <f>VLOOKUP($A16&amp;J$41,決統データ!$A$3:$DE$365,$E16+19,FALSE)</f>
        <v>692</v>
      </c>
    </row>
    <row r="17" spans="1:10" ht="20.100000000000001" customHeight="1">
      <c r="A17" s="27" t="str">
        <f t="shared" si="0"/>
        <v>1775201</v>
      </c>
      <c r="B17" s="28" t="s">
        <v>296</v>
      </c>
      <c r="C17" s="29">
        <v>52</v>
      </c>
      <c r="D17" s="28" t="s">
        <v>782</v>
      </c>
      <c r="E17" s="199">
        <v>16</v>
      </c>
      <c r="F17" s="201"/>
      <c r="G17" s="796" t="s">
        <v>293</v>
      </c>
      <c r="H17" s="211" t="s">
        <v>124</v>
      </c>
      <c r="I17" s="203"/>
      <c r="J17" s="42">
        <f>VLOOKUP($A17&amp;J$41,決統データ!$A$3:$DE$365,$E17+19,FALSE)</f>
        <v>0</v>
      </c>
    </row>
    <row r="18" spans="1:10" ht="20.100000000000001" customHeight="1">
      <c r="A18" s="27" t="str">
        <f t="shared" si="0"/>
        <v>1775201</v>
      </c>
      <c r="B18" s="28" t="s">
        <v>296</v>
      </c>
      <c r="C18" s="29">
        <v>52</v>
      </c>
      <c r="D18" s="28" t="s">
        <v>782</v>
      </c>
      <c r="E18" s="199">
        <v>17</v>
      </c>
      <c r="F18" s="201"/>
      <c r="G18" s="797"/>
      <c r="H18" s="203" t="s">
        <v>123</v>
      </c>
      <c r="I18" s="204"/>
      <c r="J18" s="42">
        <f>VLOOKUP($A18&amp;J$41,決統データ!$A$3:$DE$365,$E18+19,FALSE)</f>
        <v>0</v>
      </c>
    </row>
    <row r="19" spans="1:10" ht="20.100000000000001" customHeight="1">
      <c r="A19" s="27" t="str">
        <f t="shared" si="0"/>
        <v>1775201</v>
      </c>
      <c r="B19" s="28" t="s">
        <v>296</v>
      </c>
      <c r="C19" s="29">
        <v>52</v>
      </c>
      <c r="D19" s="28" t="s">
        <v>782</v>
      </c>
      <c r="E19" s="199">
        <v>18</v>
      </c>
      <c r="F19" s="201"/>
      <c r="G19" s="797"/>
      <c r="H19" s="211" t="s">
        <v>122</v>
      </c>
      <c r="I19" s="203"/>
      <c r="J19" s="42">
        <f>VLOOKUP($A19&amp;J$41,決統データ!$A$3:$DE$365,$E19+19,FALSE)</f>
        <v>0</v>
      </c>
    </row>
    <row r="20" spans="1:10" ht="20.100000000000001" customHeight="1">
      <c r="A20" s="27" t="str">
        <f t="shared" si="0"/>
        <v>1775201</v>
      </c>
      <c r="B20" s="28" t="s">
        <v>296</v>
      </c>
      <c r="C20" s="29">
        <v>52</v>
      </c>
      <c r="D20" s="28" t="s">
        <v>782</v>
      </c>
      <c r="E20" s="199">
        <v>19</v>
      </c>
      <c r="F20" s="205"/>
      <c r="G20" s="797"/>
      <c r="H20" s="211" t="s">
        <v>121</v>
      </c>
      <c r="I20" s="203"/>
      <c r="J20" s="42">
        <f>VLOOKUP($A20&amp;J$41,決統データ!$A$3:$DE$365,$E20+19,FALSE)</f>
        <v>0</v>
      </c>
    </row>
    <row r="21" spans="1:10" ht="20.100000000000001" customHeight="1">
      <c r="A21" s="27" t="str">
        <f t="shared" si="0"/>
        <v>1775201</v>
      </c>
      <c r="B21" s="28" t="s">
        <v>296</v>
      </c>
      <c r="C21" s="29">
        <v>52</v>
      </c>
      <c r="D21" s="28" t="s">
        <v>782</v>
      </c>
      <c r="E21" s="199">
        <v>20</v>
      </c>
      <c r="F21" s="206"/>
      <c r="G21" s="797"/>
      <c r="H21" s="211" t="s">
        <v>120</v>
      </c>
      <c r="I21" s="203"/>
      <c r="J21" s="42">
        <f>VLOOKUP($A21&amp;J$41,決統データ!$A$3:$DE$365,$E21+19,FALSE)</f>
        <v>0</v>
      </c>
    </row>
    <row r="22" spans="1:10" ht="20.100000000000001" customHeight="1">
      <c r="A22" s="27" t="str">
        <f t="shared" si="0"/>
        <v>1775201</v>
      </c>
      <c r="B22" s="28" t="s">
        <v>296</v>
      </c>
      <c r="C22" s="29">
        <v>52</v>
      </c>
      <c r="D22" s="28" t="s">
        <v>782</v>
      </c>
      <c r="E22" s="199">
        <v>21</v>
      </c>
      <c r="F22" s="206"/>
      <c r="G22" s="797"/>
      <c r="H22" s="211" t="s">
        <v>119</v>
      </c>
      <c r="I22" s="203"/>
      <c r="J22" s="42">
        <f>VLOOKUP($A22&amp;J$41,決統データ!$A$3:$DE$365,$E22+19,FALSE)</f>
        <v>0</v>
      </c>
    </row>
    <row r="23" spans="1:10" ht="20.100000000000001" customHeight="1">
      <c r="A23" s="27" t="str">
        <f t="shared" si="0"/>
        <v>1775201</v>
      </c>
      <c r="B23" s="28" t="s">
        <v>296</v>
      </c>
      <c r="C23" s="29">
        <v>52</v>
      </c>
      <c r="D23" s="28" t="s">
        <v>782</v>
      </c>
      <c r="E23" s="199">
        <v>22</v>
      </c>
      <c r="F23" s="206"/>
      <c r="G23" s="797"/>
      <c r="H23" s="211" t="s">
        <v>118</v>
      </c>
      <c r="I23" s="203"/>
      <c r="J23" s="42">
        <f>VLOOKUP($A23&amp;J$41,決統データ!$A$3:$DE$365,$E23+19,FALSE)</f>
        <v>0</v>
      </c>
    </row>
    <row r="24" spans="1:10" ht="20.100000000000001" customHeight="1">
      <c r="A24" s="27" t="str">
        <f t="shared" si="0"/>
        <v>1775201</v>
      </c>
      <c r="B24" s="28" t="s">
        <v>296</v>
      </c>
      <c r="C24" s="29">
        <v>52</v>
      </c>
      <c r="D24" s="28" t="s">
        <v>782</v>
      </c>
      <c r="E24" s="199">
        <v>23</v>
      </c>
      <c r="F24" s="205"/>
      <c r="G24" s="797"/>
      <c r="H24" s="211" t="s">
        <v>117</v>
      </c>
      <c r="I24" s="203"/>
      <c r="J24" s="42">
        <f>VLOOKUP($A24&amp;J$41,決統データ!$A$3:$DE$365,$E24+19,FALSE)</f>
        <v>44</v>
      </c>
    </row>
    <row r="25" spans="1:10" ht="20.100000000000001" customHeight="1">
      <c r="A25" s="27" t="str">
        <f t="shared" si="0"/>
        <v>1775201</v>
      </c>
      <c r="B25" s="28" t="s">
        <v>296</v>
      </c>
      <c r="C25" s="29">
        <v>52</v>
      </c>
      <c r="D25" s="28" t="s">
        <v>782</v>
      </c>
      <c r="E25" s="199">
        <v>24</v>
      </c>
      <c r="F25" s="206"/>
      <c r="G25" s="797"/>
      <c r="H25" s="203" t="s">
        <v>116</v>
      </c>
      <c r="I25" s="204"/>
      <c r="J25" s="42">
        <f>VLOOKUP($A25&amp;J$41,決統データ!$A$3:$DE$365,$E25+19,FALSE)</f>
        <v>0</v>
      </c>
    </row>
    <row r="26" spans="1:10" ht="20.100000000000001" customHeight="1">
      <c r="A26" s="27" t="str">
        <f t="shared" si="0"/>
        <v>1775201</v>
      </c>
      <c r="B26" s="28" t="s">
        <v>296</v>
      </c>
      <c r="C26" s="29">
        <v>52</v>
      </c>
      <c r="D26" s="28" t="s">
        <v>782</v>
      </c>
      <c r="E26" s="199">
        <v>25</v>
      </c>
      <c r="F26" s="207"/>
      <c r="G26" s="797"/>
      <c r="H26" s="208" t="s">
        <v>80</v>
      </c>
      <c r="I26" s="208"/>
      <c r="J26" s="42">
        <f>VLOOKUP($A26&amp;J$41,決統データ!$A$3:$DE$365,$E26+19,FALSE)</f>
        <v>0</v>
      </c>
    </row>
    <row r="27" spans="1:10" ht="20.25" customHeight="1">
      <c r="A27" s="27" t="str">
        <f t="shared" si="0"/>
        <v>1775201</v>
      </c>
      <c r="B27" s="28" t="s">
        <v>296</v>
      </c>
      <c r="C27" s="29">
        <v>52</v>
      </c>
      <c r="D27" s="28" t="s">
        <v>782</v>
      </c>
      <c r="E27" s="199">
        <v>33</v>
      </c>
      <c r="F27" s="884" t="s">
        <v>115</v>
      </c>
      <c r="G27" s="884" t="s">
        <v>114</v>
      </c>
      <c r="H27" s="794" t="s">
        <v>113</v>
      </c>
      <c r="I27" s="887"/>
      <c r="J27" s="42">
        <f>VLOOKUP($A27&amp;J$41,決統データ!$A$3:$DE$365,$E27+19,FALSE)</f>
        <v>4865</v>
      </c>
    </row>
    <row r="28" spans="1:10" ht="20.25" customHeight="1">
      <c r="A28" s="27" t="str">
        <f t="shared" si="0"/>
        <v>1775201</v>
      </c>
      <c r="B28" s="28" t="s">
        <v>296</v>
      </c>
      <c r="C28" s="29">
        <v>52</v>
      </c>
      <c r="D28" s="28" t="s">
        <v>782</v>
      </c>
      <c r="E28" s="199">
        <v>34</v>
      </c>
      <c r="F28" s="885"/>
      <c r="G28" s="885"/>
      <c r="H28" s="884" t="s">
        <v>292</v>
      </c>
      <c r="I28" s="203" t="s">
        <v>112</v>
      </c>
      <c r="J28" s="42">
        <f>VLOOKUP($A28&amp;J$41,決統データ!$A$3:$DE$365,$E28+19,FALSE)</f>
        <v>0</v>
      </c>
    </row>
    <row r="29" spans="1:10" ht="20.25" customHeight="1">
      <c r="A29" s="27" t="str">
        <f t="shared" si="0"/>
        <v>1775201</v>
      </c>
      <c r="B29" s="28" t="s">
        <v>296</v>
      </c>
      <c r="C29" s="29">
        <v>52</v>
      </c>
      <c r="D29" s="28" t="s">
        <v>782</v>
      </c>
      <c r="E29" s="199">
        <v>35</v>
      </c>
      <c r="F29" s="885"/>
      <c r="G29" s="885"/>
      <c r="H29" s="885"/>
      <c r="I29" s="203" t="s">
        <v>105</v>
      </c>
      <c r="J29" s="42">
        <f>VLOOKUP($A29&amp;J$41,決統データ!$A$3:$DE$365,$E29+19,FALSE)</f>
        <v>2200</v>
      </c>
    </row>
    <row r="30" spans="1:10" ht="20.25" customHeight="1">
      <c r="A30" s="27" t="str">
        <f t="shared" si="0"/>
        <v>1775201</v>
      </c>
      <c r="B30" s="28" t="s">
        <v>296</v>
      </c>
      <c r="C30" s="29">
        <v>52</v>
      </c>
      <c r="D30" s="28" t="s">
        <v>782</v>
      </c>
      <c r="E30" s="199">
        <v>37</v>
      </c>
      <c r="F30" s="885"/>
      <c r="G30" s="885"/>
      <c r="H30" s="885"/>
      <c r="I30" s="203" t="s">
        <v>111</v>
      </c>
      <c r="J30" s="42">
        <f>VLOOKUP($A30&amp;J$41,決統データ!$A$3:$DE$365,$E30+19,FALSE)</f>
        <v>0</v>
      </c>
    </row>
    <row r="31" spans="1:10" ht="20.25" customHeight="1">
      <c r="A31" s="27" t="str">
        <f t="shared" si="0"/>
        <v>1775201</v>
      </c>
      <c r="B31" s="28" t="s">
        <v>296</v>
      </c>
      <c r="C31" s="29">
        <v>52</v>
      </c>
      <c r="D31" s="28" t="s">
        <v>782</v>
      </c>
      <c r="E31" s="199">
        <v>38</v>
      </c>
      <c r="F31" s="885"/>
      <c r="G31" s="885"/>
      <c r="H31" s="885"/>
      <c r="I31" s="203" t="s">
        <v>110</v>
      </c>
      <c r="J31" s="42">
        <f>VLOOKUP($A31&amp;J$41,決統データ!$A$3:$DE$365,$E31+19,FALSE)</f>
        <v>0</v>
      </c>
    </row>
    <row r="32" spans="1:10" ht="20.25" customHeight="1">
      <c r="A32" s="27" t="str">
        <f t="shared" si="0"/>
        <v>1775201</v>
      </c>
      <c r="B32" s="28" t="s">
        <v>296</v>
      </c>
      <c r="C32" s="29">
        <v>52</v>
      </c>
      <c r="D32" s="28" t="s">
        <v>782</v>
      </c>
      <c r="E32" s="199">
        <v>39</v>
      </c>
      <c r="F32" s="885"/>
      <c r="G32" s="885"/>
      <c r="H32" s="886"/>
      <c r="I32" s="64" t="s">
        <v>109</v>
      </c>
      <c r="J32" s="42">
        <f>VLOOKUP($A32&amp;J$41,決統データ!$A$3:$DE$365,$E32+19,FALSE)</f>
        <v>0</v>
      </c>
    </row>
    <row r="33" spans="1:10" ht="20.25" customHeight="1">
      <c r="A33" s="27" t="str">
        <f t="shared" si="0"/>
        <v>1775201</v>
      </c>
      <c r="B33" s="28" t="s">
        <v>296</v>
      </c>
      <c r="C33" s="29">
        <v>52</v>
      </c>
      <c r="D33" s="28" t="s">
        <v>782</v>
      </c>
      <c r="E33" s="199">
        <v>41</v>
      </c>
      <c r="F33" s="885"/>
      <c r="G33" s="885"/>
      <c r="H33" s="795" t="s">
        <v>108</v>
      </c>
      <c r="I33" s="888"/>
      <c r="J33" s="42">
        <f>VLOOKUP($A33&amp;J$41,決統データ!$A$3:$DE$365,$E33+19,FALSE)</f>
        <v>692</v>
      </c>
    </row>
    <row r="34" spans="1:10" ht="20.25" customHeight="1">
      <c r="A34" s="27" t="str">
        <f t="shared" si="0"/>
        <v>1775201</v>
      </c>
      <c r="B34" s="28" t="s">
        <v>296</v>
      </c>
      <c r="C34" s="29">
        <v>52</v>
      </c>
      <c r="D34" s="28" t="s">
        <v>782</v>
      </c>
      <c r="E34" s="199">
        <v>42</v>
      </c>
      <c r="F34" s="885"/>
      <c r="G34" s="885"/>
      <c r="H34" s="604" t="s">
        <v>292</v>
      </c>
      <c r="I34" s="64" t="s">
        <v>106</v>
      </c>
      <c r="J34" s="42">
        <f>VLOOKUP($A34&amp;J$41,決統データ!$A$3:$DE$365,$E34+19,FALSE)</f>
        <v>0</v>
      </c>
    </row>
    <row r="35" spans="1:10" ht="20.25" customHeight="1">
      <c r="A35" s="27" t="str">
        <f t="shared" si="0"/>
        <v>1775201</v>
      </c>
      <c r="B35" s="28" t="s">
        <v>296</v>
      </c>
      <c r="C35" s="29">
        <v>52</v>
      </c>
      <c r="D35" s="28" t="s">
        <v>782</v>
      </c>
      <c r="E35" s="199">
        <v>43</v>
      </c>
      <c r="F35" s="885"/>
      <c r="G35" s="885"/>
      <c r="H35" s="605"/>
      <c r="I35" s="64" t="s">
        <v>105</v>
      </c>
      <c r="J35" s="42">
        <f>VLOOKUP($A35&amp;J$41,決統データ!$A$3:$DE$365,$E35+19,FALSE)</f>
        <v>0</v>
      </c>
    </row>
    <row r="36" spans="1:10" ht="20.25" customHeight="1">
      <c r="A36" s="27" t="str">
        <f t="shared" si="0"/>
        <v>1775201</v>
      </c>
      <c r="B36" s="28" t="s">
        <v>296</v>
      </c>
      <c r="C36" s="29">
        <v>52</v>
      </c>
      <c r="D36" s="28" t="s">
        <v>782</v>
      </c>
      <c r="E36" s="199">
        <v>45</v>
      </c>
      <c r="F36" s="886"/>
      <c r="G36" s="886"/>
      <c r="H36" s="606"/>
      <c r="I36" s="64" t="s">
        <v>104</v>
      </c>
      <c r="J36" s="42">
        <f>VLOOKUP($A36&amp;J$41,決統データ!$A$3:$DE$365,$E36+19,FALSE)</f>
        <v>0</v>
      </c>
    </row>
    <row r="41" spans="1:10">
      <c r="J41" s="12" t="str">
        <f>+J42&amp;"000"</f>
        <v>264075000</v>
      </c>
    </row>
    <row r="42" spans="1:10">
      <c r="J42" s="285" t="s">
        <v>591</v>
      </c>
    </row>
    <row r="43" spans="1:10">
      <c r="J43" s="285" t="s">
        <v>592</v>
      </c>
    </row>
  </sheetData>
  <customSheetViews>
    <customSheetView guid="{247A5D4D-80F1-4466-92F7-7A3BC78E450F}" fitToPage="1" printArea="1" topLeftCell="A37">
      <selection activeCell="C43" sqref="C43"/>
      <pageMargins left="0.98425196850393704" right="0.78740157480314965" top="0.78740157480314965" bottom="0.78740157480314965" header="0.51181102362204722" footer="0.27559055118110237"/>
      <pageSetup paperSize="9" orientation="portrait" blackAndWhite="1" horizontalDpi="300" verticalDpi="300"/>
      <headerFooter alignWithMargins="0"/>
    </customSheetView>
  </customSheetViews>
  <mergeCells count="11">
    <mergeCell ref="H34:H36"/>
    <mergeCell ref="F2:I2"/>
    <mergeCell ref="F3:I3"/>
    <mergeCell ref="F16:I16"/>
    <mergeCell ref="G17:G26"/>
    <mergeCell ref="G4:G15"/>
    <mergeCell ref="F27:F36"/>
    <mergeCell ref="G27:G36"/>
    <mergeCell ref="H27:I27"/>
    <mergeCell ref="H28:H32"/>
    <mergeCell ref="H33:I33"/>
  </mergeCells>
  <phoneticPr fontId="3"/>
  <pageMargins left="0.98425196850393704" right="0.78740157480314965" top="0.78740157480314965" bottom="0.78740157480314965" header="0.51181102362204722" footer="0.27559055118110237"/>
  <pageSetup paperSize="9" orientation="portrait" blackAndWhite="1"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C000"/>
    <pageSetUpPr fitToPage="1"/>
  </sheetPr>
  <dimension ref="A1:K91"/>
  <sheetViews>
    <sheetView view="pageBreakPreview" topLeftCell="E1" zoomScaleNormal="100" zoomScaleSheetLayoutView="100" workbookViewId="0">
      <pane ySplit="3" topLeftCell="A40" activePane="bottomLeft" state="frozen"/>
      <selection pane="bottomLeft"/>
    </sheetView>
  </sheetViews>
  <sheetFormatPr defaultColWidth="9" defaultRowHeight="14.4"/>
  <cols>
    <col min="1" max="1" width="9.69921875" style="1" customWidth="1"/>
    <col min="2" max="2" width="4.296875" style="1" customWidth="1"/>
    <col min="3" max="4" width="3.296875" style="1" customWidth="1"/>
    <col min="5" max="5" width="6.296875" style="24" customWidth="1"/>
    <col min="6" max="6" width="6" style="1" customWidth="1"/>
    <col min="7" max="7" width="7.5" style="1" customWidth="1"/>
    <col min="8" max="8" width="25.5" style="1" customWidth="1"/>
    <col min="9" max="10" width="14.59765625" style="152" customWidth="1"/>
    <col min="11" max="11" width="14.59765625" style="1" customWidth="1"/>
    <col min="12" max="16384" width="9" style="1"/>
  </cols>
  <sheetData>
    <row r="1" spans="1:11" ht="19.2">
      <c r="F1" s="8" t="s">
        <v>308</v>
      </c>
    </row>
    <row r="2" spans="1:11">
      <c r="F2" s="1" t="s">
        <v>1291</v>
      </c>
    </row>
    <row r="3" spans="1:11" ht="34.5" customHeight="1">
      <c r="A3" s="26"/>
      <c r="B3" s="67" t="s">
        <v>778</v>
      </c>
      <c r="C3" s="26" t="s">
        <v>779</v>
      </c>
      <c r="D3" s="26" t="s">
        <v>780</v>
      </c>
      <c r="E3" s="30" t="s">
        <v>781</v>
      </c>
      <c r="F3" s="618"/>
      <c r="G3" s="619"/>
      <c r="H3" s="620"/>
      <c r="I3" s="11" t="s">
        <v>131</v>
      </c>
      <c r="J3" s="11" t="s">
        <v>596</v>
      </c>
      <c r="K3" s="11" t="s">
        <v>605</v>
      </c>
    </row>
    <row r="4" spans="1:11" s="99" customFormat="1">
      <c r="A4" s="27" t="str">
        <f>+B4&amp;C4&amp;D4</f>
        <v>1781001</v>
      </c>
      <c r="B4" s="28" t="s">
        <v>338</v>
      </c>
      <c r="C4" s="29">
        <v>10</v>
      </c>
      <c r="D4" s="28" t="s">
        <v>782</v>
      </c>
      <c r="E4" s="24">
        <v>1</v>
      </c>
      <c r="F4" s="264" t="s">
        <v>1286</v>
      </c>
      <c r="G4" s="264"/>
      <c r="H4" s="265"/>
      <c r="I4" s="35">
        <f>VLOOKUP($A4&amp;I$89,決統データ!$A$3:$DE$365,$E4+19,FALSE)</f>
        <v>4070324</v>
      </c>
      <c r="J4" s="35">
        <f>VLOOKUP($A4&amp;J$89,決統データ!$A$3:$DE$365,$E4+19,FALSE)</f>
        <v>4071117</v>
      </c>
      <c r="K4" s="276"/>
    </row>
    <row r="5" spans="1:11" s="99" customFormat="1">
      <c r="A5" s="27" t="str">
        <f>+B5&amp;C5&amp;D5</f>
        <v>1781001</v>
      </c>
      <c r="B5" s="28" t="s">
        <v>338</v>
      </c>
      <c r="C5" s="29">
        <v>10</v>
      </c>
      <c r="D5" s="28" t="s">
        <v>782</v>
      </c>
      <c r="E5" s="250">
        <v>2</v>
      </c>
      <c r="F5" s="264" t="s">
        <v>1285</v>
      </c>
      <c r="G5" s="264"/>
      <c r="H5" s="265"/>
      <c r="I5" s="35">
        <f>VLOOKUP($A5&amp;I$89,決統データ!$A$3:$DE$365,$E5+19,FALSE)</f>
        <v>4080415</v>
      </c>
      <c r="J5" s="35">
        <f>VLOOKUP($A5&amp;J$89,決統データ!$A$3:$DE$365,$E5+19,FALSE)</f>
        <v>4090401</v>
      </c>
      <c r="K5" s="276"/>
    </row>
    <row r="6" spans="1:11" s="99" customFormat="1">
      <c r="A6" s="27" t="str">
        <f>+B6&amp;C6&amp;D6</f>
        <v>1781001</v>
      </c>
      <c r="B6" s="28" t="s">
        <v>338</v>
      </c>
      <c r="C6" s="29">
        <v>10</v>
      </c>
      <c r="D6" s="28" t="s">
        <v>782</v>
      </c>
      <c r="E6" s="250">
        <v>3</v>
      </c>
      <c r="F6" s="264" t="s">
        <v>1284</v>
      </c>
      <c r="G6" s="104"/>
      <c r="H6" s="266"/>
      <c r="I6" s="35">
        <f>VLOOKUP($A6&amp;I$89,決統データ!$A$3:$DE$365,$E6+19,FALSE)</f>
        <v>4060401</v>
      </c>
      <c r="J6" s="35">
        <f>VLOOKUP($A6&amp;J$89,決統データ!$A$3:$DE$365,$E6+19,FALSE)</f>
        <v>3610401</v>
      </c>
      <c r="K6" s="276"/>
    </row>
    <row r="7" spans="1:11">
      <c r="A7" s="27" t="str">
        <f t="shared" ref="A7:A18" si="0">+B7&amp;C7&amp;D7</f>
        <v>1781001</v>
      </c>
      <c r="B7" s="28" t="s">
        <v>338</v>
      </c>
      <c r="C7" s="29">
        <v>10</v>
      </c>
      <c r="D7" s="28" t="s">
        <v>782</v>
      </c>
      <c r="E7" s="24">
        <v>4</v>
      </c>
      <c r="F7" s="175" t="s">
        <v>1283</v>
      </c>
      <c r="G7" s="238"/>
      <c r="H7" s="238"/>
      <c r="I7" s="35">
        <f>VLOOKUP($A7&amp;I$89,決統データ!$A$3:$DE$365,$E7+19,FALSE)</f>
        <v>22</v>
      </c>
      <c r="J7" s="35">
        <f>VLOOKUP($A7&amp;J$89,決統データ!$A$3:$DE$365,$E7+19,FALSE)</f>
        <v>5</v>
      </c>
      <c r="K7" s="279">
        <f t="shared" ref="K7:K18" si="1">SUM(I7:J7)</f>
        <v>27</v>
      </c>
    </row>
    <row r="8" spans="1:11">
      <c r="A8" s="27" t="str">
        <f t="shared" si="0"/>
        <v>1781001</v>
      </c>
      <c r="B8" s="28" t="s">
        <v>338</v>
      </c>
      <c r="C8" s="29">
        <v>10</v>
      </c>
      <c r="D8" s="28" t="s">
        <v>782</v>
      </c>
      <c r="E8" s="24">
        <v>7</v>
      </c>
      <c r="F8" s="624" t="s">
        <v>1282</v>
      </c>
      <c r="G8" s="175" t="s">
        <v>1281</v>
      </c>
      <c r="H8" s="176"/>
      <c r="I8" s="443">
        <f>VLOOKUP($A8&amp;I$89,決統データ!$A$3:$DE$365,$E8+19,FALSE)</f>
        <v>75471</v>
      </c>
      <c r="J8" s="443">
        <f>VLOOKUP($A8&amp;J$89,決統データ!$A$3:$DE$365,$E8+19,FALSE)</f>
        <v>12876</v>
      </c>
      <c r="K8" s="279">
        <f t="shared" si="1"/>
        <v>88347</v>
      </c>
    </row>
    <row r="9" spans="1:11">
      <c r="A9" s="27" t="str">
        <f t="shared" si="0"/>
        <v>1781001</v>
      </c>
      <c r="B9" s="28" t="s">
        <v>338</v>
      </c>
      <c r="C9" s="29">
        <v>10</v>
      </c>
      <c r="D9" s="28" t="s">
        <v>782</v>
      </c>
      <c r="E9" s="24">
        <v>8</v>
      </c>
      <c r="F9" s="625"/>
      <c r="G9" s="175" t="s">
        <v>1280</v>
      </c>
      <c r="H9" s="176"/>
      <c r="I9" s="443">
        <f>VLOOKUP($A9&amp;I$89,決統データ!$A$3:$DE$365,$E9+19,FALSE)</f>
        <v>31882</v>
      </c>
      <c r="J9" s="443">
        <f>VLOOKUP($A9&amp;J$89,決統データ!$A$3:$DE$365,$E9+19,FALSE)</f>
        <v>0</v>
      </c>
      <c r="K9" s="279">
        <f t="shared" si="1"/>
        <v>31882</v>
      </c>
    </row>
    <row r="10" spans="1:11">
      <c r="A10" s="27" t="str">
        <f t="shared" si="0"/>
        <v>1781001</v>
      </c>
      <c r="B10" s="28" t="s">
        <v>338</v>
      </c>
      <c r="C10" s="29">
        <v>10</v>
      </c>
      <c r="D10" s="28" t="s">
        <v>782</v>
      </c>
      <c r="E10" s="24">
        <v>9</v>
      </c>
      <c r="F10" s="625"/>
      <c r="G10" s="175" t="s">
        <v>1279</v>
      </c>
      <c r="H10" s="176"/>
      <c r="I10" s="443">
        <f>VLOOKUP($A10&amp;I$89,決統データ!$A$3:$DE$365,$E10+19,FALSE)</f>
        <v>100</v>
      </c>
      <c r="J10" s="443">
        <f>VLOOKUP($A10&amp;J$89,決統データ!$A$3:$DE$365,$E10+19,FALSE)</f>
        <v>70</v>
      </c>
      <c r="K10" s="279">
        <f t="shared" si="1"/>
        <v>170</v>
      </c>
    </row>
    <row r="11" spans="1:11">
      <c r="A11" s="27" t="str">
        <f t="shared" si="0"/>
        <v>1781001</v>
      </c>
      <c r="B11" s="28" t="s">
        <v>338</v>
      </c>
      <c r="C11" s="29">
        <v>10</v>
      </c>
      <c r="D11" s="28" t="s">
        <v>782</v>
      </c>
      <c r="E11" s="24">
        <v>10</v>
      </c>
      <c r="F11" s="625"/>
      <c r="G11" s="175" t="s">
        <v>1278</v>
      </c>
      <c r="H11" s="176"/>
      <c r="I11" s="443">
        <f>VLOOKUP($A11&amp;I$89,決統データ!$A$3:$DE$365,$E11+19,FALSE)</f>
        <v>28</v>
      </c>
      <c r="J11" s="443">
        <f>VLOOKUP($A11&amp;J$89,決統データ!$A$3:$DE$365,$E11+19,FALSE)</f>
        <v>32</v>
      </c>
      <c r="K11" s="279">
        <f t="shared" si="1"/>
        <v>60</v>
      </c>
    </row>
    <row r="12" spans="1:11">
      <c r="A12" s="27" t="str">
        <f t="shared" si="0"/>
        <v>1781001</v>
      </c>
      <c r="B12" s="28" t="s">
        <v>338</v>
      </c>
      <c r="C12" s="29">
        <v>10</v>
      </c>
      <c r="D12" s="28" t="s">
        <v>782</v>
      </c>
      <c r="E12" s="24">
        <v>11</v>
      </c>
      <c r="F12" s="625"/>
      <c r="G12" s="175" t="s">
        <v>1277</v>
      </c>
      <c r="H12" s="176"/>
      <c r="I12" s="443">
        <f>VLOOKUP($A12&amp;I$89,決統データ!$A$3:$DE$365,$E12+19,FALSE)</f>
        <v>28</v>
      </c>
      <c r="J12" s="443">
        <f>VLOOKUP($A12&amp;J$89,決統データ!$A$3:$DE$365,$E12+19,FALSE)</f>
        <v>32</v>
      </c>
      <c r="K12" s="279">
        <f t="shared" si="1"/>
        <v>60</v>
      </c>
    </row>
    <row r="13" spans="1:11">
      <c r="A13" s="27" t="str">
        <f t="shared" si="0"/>
        <v>1781001</v>
      </c>
      <c r="B13" s="28" t="s">
        <v>338</v>
      </c>
      <c r="C13" s="29">
        <v>10</v>
      </c>
      <c r="D13" s="28" t="s">
        <v>782</v>
      </c>
      <c r="E13" s="24">
        <v>12</v>
      </c>
      <c r="F13" s="625"/>
      <c r="G13" s="177" t="s">
        <v>1276</v>
      </c>
      <c r="H13" s="176"/>
      <c r="I13" s="443">
        <f>VLOOKUP($A13&amp;I$89,決統データ!$A$3:$DE$365,$E13+19,FALSE)</f>
        <v>28</v>
      </c>
      <c r="J13" s="443">
        <f>VLOOKUP($A13&amp;J$89,決統データ!$A$3:$DE$365,$E13+19,FALSE)</f>
        <v>32</v>
      </c>
      <c r="K13" s="279">
        <f t="shared" si="1"/>
        <v>60</v>
      </c>
    </row>
    <row r="14" spans="1:11">
      <c r="A14" s="27" t="str">
        <f t="shared" si="0"/>
        <v>1781001</v>
      </c>
      <c r="B14" s="28" t="s">
        <v>338</v>
      </c>
      <c r="C14" s="29">
        <v>10</v>
      </c>
      <c r="D14" s="28" t="s">
        <v>782</v>
      </c>
      <c r="E14" s="24">
        <v>13</v>
      </c>
      <c r="F14" s="625"/>
      <c r="G14" s="175" t="s">
        <v>1275</v>
      </c>
      <c r="H14" s="176"/>
      <c r="I14" s="443">
        <f>VLOOKUP($A14&amp;I$89,決統データ!$A$3:$DE$365,$E14+19,FALSE)</f>
        <v>55257</v>
      </c>
      <c r="J14" s="443">
        <f>VLOOKUP($A14&amp;J$89,決統データ!$A$3:$DE$365,$E14+19,FALSE)</f>
        <v>30307</v>
      </c>
      <c r="K14" s="279">
        <f t="shared" si="1"/>
        <v>85564</v>
      </c>
    </row>
    <row r="15" spans="1:11">
      <c r="A15" s="27" t="str">
        <f t="shared" si="0"/>
        <v>1781001</v>
      </c>
      <c r="B15" s="28" t="s">
        <v>338</v>
      </c>
      <c r="C15" s="29">
        <v>10</v>
      </c>
      <c r="D15" s="28" t="s">
        <v>782</v>
      </c>
      <c r="E15" s="24">
        <v>14</v>
      </c>
      <c r="F15" s="625"/>
      <c r="G15" s="175" t="s">
        <v>1274</v>
      </c>
      <c r="H15" s="176"/>
      <c r="I15" s="443">
        <f>VLOOKUP($A15&amp;I$89,決統データ!$A$3:$DE$365,$E15+19,FALSE)</f>
        <v>1226</v>
      </c>
      <c r="J15" s="443">
        <f>VLOOKUP($A15&amp;J$89,決統データ!$A$3:$DE$365,$E15+19,FALSE)</f>
        <v>0</v>
      </c>
      <c r="K15" s="279">
        <f t="shared" si="1"/>
        <v>1226</v>
      </c>
    </row>
    <row r="16" spans="1:11">
      <c r="A16" s="27" t="str">
        <f t="shared" si="0"/>
        <v>1781001</v>
      </c>
      <c r="B16" s="28" t="s">
        <v>338</v>
      </c>
      <c r="C16" s="29">
        <v>10</v>
      </c>
      <c r="D16" s="28" t="s">
        <v>782</v>
      </c>
      <c r="E16" s="24">
        <v>15</v>
      </c>
      <c r="F16" s="625"/>
      <c r="G16" s="175" t="s">
        <v>1273</v>
      </c>
      <c r="H16" s="176"/>
      <c r="I16" s="443">
        <f>VLOOKUP($A16&amp;I$89,決統データ!$A$3:$DE$365,$E16+19,FALSE)</f>
        <v>5</v>
      </c>
      <c r="J16" s="443">
        <f>VLOOKUP($A16&amp;J$89,決統データ!$A$3:$DE$365,$E16+19,FALSE)</f>
        <v>5</v>
      </c>
      <c r="K16" s="279">
        <f t="shared" si="1"/>
        <v>10</v>
      </c>
    </row>
    <row r="17" spans="1:11">
      <c r="A17" s="27" t="str">
        <f t="shared" si="0"/>
        <v>1781001</v>
      </c>
      <c r="B17" s="28" t="s">
        <v>338</v>
      </c>
      <c r="C17" s="29">
        <v>10</v>
      </c>
      <c r="D17" s="28" t="s">
        <v>782</v>
      </c>
      <c r="E17" s="24">
        <v>16</v>
      </c>
      <c r="F17" s="625"/>
      <c r="G17" s="175" t="s">
        <v>1272</v>
      </c>
      <c r="H17" s="176"/>
      <c r="I17" s="443">
        <f>VLOOKUP($A17&amp;I$89,決統データ!$A$3:$DE$365,$E17+19,FALSE)</f>
        <v>5</v>
      </c>
      <c r="J17" s="443">
        <f>VLOOKUP($A17&amp;J$89,決統データ!$A$3:$DE$365,$E17+19,FALSE)</f>
        <v>5</v>
      </c>
      <c r="K17" s="279">
        <f t="shared" si="1"/>
        <v>10</v>
      </c>
    </row>
    <row r="18" spans="1:11">
      <c r="A18" s="27" t="str">
        <f t="shared" si="0"/>
        <v>1781001</v>
      </c>
      <c r="B18" s="28" t="s">
        <v>338</v>
      </c>
      <c r="C18" s="29">
        <v>10</v>
      </c>
      <c r="D18" s="28" t="s">
        <v>782</v>
      </c>
      <c r="E18" s="24">
        <v>17</v>
      </c>
      <c r="F18" s="625"/>
      <c r="G18" s="175" t="s">
        <v>1271</v>
      </c>
      <c r="H18" s="176"/>
      <c r="I18" s="443">
        <f>VLOOKUP($A18&amp;I$89,決統データ!$A$3:$DE$365,$E18+19,FALSE)</f>
        <v>5</v>
      </c>
      <c r="J18" s="443">
        <f>VLOOKUP($A18&amp;J$89,決統データ!$A$3:$DE$365,$E18+19,FALSE)</f>
        <v>5</v>
      </c>
      <c r="K18" s="279">
        <f t="shared" si="1"/>
        <v>10</v>
      </c>
    </row>
    <row r="19" spans="1:11">
      <c r="F19" s="625"/>
      <c r="G19" s="986" t="s">
        <v>500</v>
      </c>
      <c r="H19" s="178" t="s">
        <v>307</v>
      </c>
      <c r="I19" s="166">
        <f>I12/I8*100</f>
        <v>3.71003431781744E-2</v>
      </c>
      <c r="J19" s="166">
        <f>J12/J8*100</f>
        <v>0.24852438645542094</v>
      </c>
      <c r="K19" s="274">
        <f>K12/K8*100</f>
        <v>6.7914020849604406E-2</v>
      </c>
    </row>
    <row r="20" spans="1:11">
      <c r="F20" s="625"/>
      <c r="G20" s="987"/>
      <c r="H20" s="178" t="s">
        <v>306</v>
      </c>
      <c r="I20" s="166">
        <f>I12/I10*100</f>
        <v>28.000000000000004</v>
      </c>
      <c r="J20" s="166">
        <f>J12/J10*100</f>
        <v>45.714285714285715</v>
      </c>
      <c r="K20" s="274">
        <f>K12/K10*100</f>
        <v>35.294117647058826</v>
      </c>
    </row>
    <row r="21" spans="1:11">
      <c r="F21" s="625"/>
      <c r="G21" s="987"/>
      <c r="H21" s="178" t="s">
        <v>305</v>
      </c>
      <c r="I21" s="166">
        <f>I13/I12*100</f>
        <v>100</v>
      </c>
      <c r="J21" s="166">
        <f>J13/J12*100</f>
        <v>100</v>
      </c>
      <c r="K21" s="274">
        <f>K13/K12*100</f>
        <v>100</v>
      </c>
    </row>
    <row r="22" spans="1:11">
      <c r="F22" s="625"/>
      <c r="G22" s="987"/>
      <c r="H22" s="178" t="s">
        <v>304</v>
      </c>
      <c r="I22" s="166">
        <f>I18/I14*100</f>
        <v>9.0486273232350655E-3</v>
      </c>
      <c r="J22" s="166">
        <f>J18/J14*100</f>
        <v>1.649783878311941E-2</v>
      </c>
      <c r="K22" s="274">
        <f>K18/K14*100</f>
        <v>1.1687158150624094E-2</v>
      </c>
    </row>
    <row r="23" spans="1:11">
      <c r="F23" s="625"/>
      <c r="G23" s="987"/>
      <c r="H23" s="178" t="s">
        <v>303</v>
      </c>
      <c r="I23" s="166">
        <f>I18/I16*100</f>
        <v>100</v>
      </c>
      <c r="J23" s="166">
        <f>J18/J16*100</f>
        <v>100</v>
      </c>
      <c r="K23" s="274">
        <f>K18/K16*100</f>
        <v>100</v>
      </c>
    </row>
    <row r="24" spans="1:11">
      <c r="A24" s="27" t="str">
        <f t="shared" ref="A24:A71" si="2">+B24&amp;C24&amp;D24</f>
        <v>1781001</v>
      </c>
      <c r="B24" s="28" t="s">
        <v>338</v>
      </c>
      <c r="C24" s="29">
        <v>10</v>
      </c>
      <c r="D24" s="28" t="s">
        <v>782</v>
      </c>
      <c r="E24" s="24">
        <v>19</v>
      </c>
      <c r="F24" s="596" t="s">
        <v>1265</v>
      </c>
      <c r="G24" s="175" t="s">
        <v>302</v>
      </c>
      <c r="H24" s="176"/>
      <c r="I24" s="167">
        <v>130721</v>
      </c>
      <c r="J24" s="167">
        <v>108918</v>
      </c>
      <c r="K24" s="279">
        <f t="shared" ref="K24:K57" si="3">SUM(I24:J24)</f>
        <v>239639</v>
      </c>
    </row>
    <row r="25" spans="1:11" ht="25.2">
      <c r="A25" s="27" t="str">
        <f t="shared" si="2"/>
        <v>1781001</v>
      </c>
      <c r="B25" s="28" t="s">
        <v>338</v>
      </c>
      <c r="C25" s="29">
        <v>10</v>
      </c>
      <c r="D25" s="28" t="s">
        <v>782</v>
      </c>
      <c r="E25" s="24">
        <v>20</v>
      </c>
      <c r="F25" s="596"/>
      <c r="G25" s="985" t="s">
        <v>301</v>
      </c>
      <c r="H25" s="179" t="s">
        <v>1262</v>
      </c>
      <c r="I25" s="42">
        <f>VLOOKUP($A25&amp;I$89,決統データ!$A$3:$DE$365,$E25+19,FALSE)</f>
        <v>62894</v>
      </c>
      <c r="J25" s="42">
        <f>VLOOKUP($A25&amp;J$89,決統データ!$A$3:$DE$365,$E25+19,FALSE)</f>
        <v>50083</v>
      </c>
      <c r="K25" s="279">
        <f t="shared" si="3"/>
        <v>112977</v>
      </c>
    </row>
    <row r="26" spans="1:11">
      <c r="A26" s="27" t="str">
        <f t="shared" si="2"/>
        <v>1781001</v>
      </c>
      <c r="B26" s="28" t="s">
        <v>338</v>
      </c>
      <c r="C26" s="29">
        <v>10</v>
      </c>
      <c r="D26" s="28" t="s">
        <v>782</v>
      </c>
      <c r="E26" s="24">
        <v>21</v>
      </c>
      <c r="F26" s="596"/>
      <c r="G26" s="988"/>
      <c r="H26" s="176" t="s">
        <v>242</v>
      </c>
      <c r="I26" s="42">
        <f>VLOOKUP($A26&amp;I$89,決統データ!$A$3:$DE$365,$E26+19,FALSE)</f>
        <v>0</v>
      </c>
      <c r="J26" s="42">
        <f>VLOOKUP($A26&amp;J$89,決統データ!$A$3:$DE$365,$E26+19,FALSE)</f>
        <v>18500</v>
      </c>
      <c r="K26" s="279">
        <f t="shared" si="3"/>
        <v>18500</v>
      </c>
    </row>
    <row r="27" spans="1:11">
      <c r="A27" s="27" t="str">
        <f t="shared" si="2"/>
        <v>1781001</v>
      </c>
      <c r="B27" s="28" t="s">
        <v>338</v>
      </c>
      <c r="C27" s="29">
        <v>10</v>
      </c>
      <c r="D27" s="28" t="s">
        <v>782</v>
      </c>
      <c r="E27" s="24">
        <v>22</v>
      </c>
      <c r="F27" s="596"/>
      <c r="G27" s="988"/>
      <c r="H27" s="176" t="s">
        <v>1260</v>
      </c>
      <c r="I27" s="42">
        <f>VLOOKUP($A27&amp;I$89,決統データ!$A$3:$DE$365,$E27+19,FALSE)</f>
        <v>8500</v>
      </c>
      <c r="J27" s="42">
        <f>VLOOKUP($A27&amp;J$89,決統データ!$A$3:$DE$365,$E27+19,FALSE)</f>
        <v>10642</v>
      </c>
      <c r="K27" s="279">
        <f t="shared" si="3"/>
        <v>19142</v>
      </c>
    </row>
    <row r="28" spans="1:11">
      <c r="A28" s="27" t="str">
        <f t="shared" si="2"/>
        <v>1781001</v>
      </c>
      <c r="B28" s="28" t="s">
        <v>338</v>
      </c>
      <c r="C28" s="29">
        <v>10</v>
      </c>
      <c r="D28" s="28" t="s">
        <v>782</v>
      </c>
      <c r="E28" s="24">
        <v>23</v>
      </c>
      <c r="F28" s="596"/>
      <c r="G28" s="988"/>
      <c r="H28" s="180" t="s">
        <v>1255</v>
      </c>
      <c r="I28" s="42">
        <f>VLOOKUP($A28&amp;I$89,決統データ!$A$3:$DE$365,$E28+19,FALSE)</f>
        <v>0</v>
      </c>
      <c r="J28" s="42">
        <f>VLOOKUP($A28&amp;J$89,決統データ!$A$3:$DE$365,$E28+19,FALSE)</f>
        <v>0</v>
      </c>
      <c r="K28" s="279">
        <f t="shared" si="3"/>
        <v>0</v>
      </c>
    </row>
    <row r="29" spans="1:11">
      <c r="A29" s="27" t="str">
        <f t="shared" si="2"/>
        <v>1781001</v>
      </c>
      <c r="B29" s="28" t="s">
        <v>338</v>
      </c>
      <c r="C29" s="29">
        <v>10</v>
      </c>
      <c r="D29" s="28" t="s">
        <v>782</v>
      </c>
      <c r="E29" s="24">
        <v>24</v>
      </c>
      <c r="F29" s="596"/>
      <c r="G29" s="988"/>
      <c r="H29" s="176" t="s">
        <v>1254</v>
      </c>
      <c r="I29" s="42">
        <f>VLOOKUP($A29&amp;I$89,決統データ!$A$3:$DE$365,$E29+19,FALSE)</f>
        <v>59327</v>
      </c>
      <c r="J29" s="42">
        <f>VLOOKUP($A29&amp;J$89,決統データ!$A$3:$DE$365,$E29+19,FALSE)</f>
        <v>29693</v>
      </c>
      <c r="K29" s="279">
        <f t="shared" si="3"/>
        <v>89020</v>
      </c>
    </row>
    <row r="30" spans="1:11">
      <c r="A30" s="27" t="str">
        <f t="shared" si="2"/>
        <v>1781001</v>
      </c>
      <c r="B30" s="28" t="s">
        <v>338</v>
      </c>
      <c r="C30" s="29">
        <v>10</v>
      </c>
      <c r="D30" s="28" t="s">
        <v>782</v>
      </c>
      <c r="E30" s="24">
        <v>25</v>
      </c>
      <c r="F30" s="596"/>
      <c r="G30" s="984" t="s">
        <v>300</v>
      </c>
      <c r="H30" s="176" t="s">
        <v>1258</v>
      </c>
      <c r="I30" s="42">
        <f>VLOOKUP($A30&amp;I$89,決統データ!$A$3:$DE$365,$E30+19,FALSE)</f>
        <v>89023</v>
      </c>
      <c r="J30" s="42">
        <f>VLOOKUP($A30&amp;J$89,決統データ!$A$3:$DE$365,$E30+19,FALSE)</f>
        <v>70271</v>
      </c>
      <c r="K30" s="279">
        <f t="shared" si="3"/>
        <v>159294</v>
      </c>
    </row>
    <row r="31" spans="1:11">
      <c r="A31" s="27" t="str">
        <f t="shared" si="2"/>
        <v>1781001</v>
      </c>
      <c r="B31" s="28" t="s">
        <v>338</v>
      </c>
      <c r="C31" s="29">
        <v>10</v>
      </c>
      <c r="D31" s="28" t="s">
        <v>782</v>
      </c>
      <c r="E31" s="24">
        <v>26</v>
      </c>
      <c r="F31" s="596"/>
      <c r="G31" s="989"/>
      <c r="H31" s="176" t="s">
        <v>1257</v>
      </c>
      <c r="I31" s="42">
        <f>VLOOKUP($A31&amp;I$89,決統データ!$A$3:$DE$365,$E31+19,FALSE)</f>
        <v>0</v>
      </c>
      <c r="J31" s="42">
        <f>VLOOKUP($A31&amp;J$89,決統データ!$A$3:$DE$365,$E31+19,FALSE)</f>
        <v>0</v>
      </c>
      <c r="K31" s="279">
        <f t="shared" si="3"/>
        <v>0</v>
      </c>
    </row>
    <row r="32" spans="1:11">
      <c r="A32" s="27" t="str">
        <f t="shared" si="2"/>
        <v>1781001</v>
      </c>
      <c r="B32" s="28" t="s">
        <v>338</v>
      </c>
      <c r="C32" s="29">
        <v>10</v>
      </c>
      <c r="D32" s="28" t="s">
        <v>782</v>
      </c>
      <c r="E32" s="24">
        <v>27</v>
      </c>
      <c r="F32" s="596"/>
      <c r="G32" s="989"/>
      <c r="H32" s="176" t="s">
        <v>1256</v>
      </c>
      <c r="I32" s="42">
        <f>VLOOKUP($A32&amp;I$89,決統データ!$A$3:$DE$365,$E32+19,FALSE)</f>
        <v>41698</v>
      </c>
      <c r="J32" s="42">
        <f>VLOOKUP($A32&amp;J$89,決統データ!$A$3:$DE$365,$E32+19,FALSE)</f>
        <v>36850</v>
      </c>
      <c r="K32" s="279">
        <f t="shared" si="3"/>
        <v>78548</v>
      </c>
    </row>
    <row r="33" spans="1:11">
      <c r="A33" s="27" t="str">
        <f t="shared" si="2"/>
        <v>1781001</v>
      </c>
      <c r="B33" s="28" t="s">
        <v>338</v>
      </c>
      <c r="C33" s="29">
        <v>10</v>
      </c>
      <c r="D33" s="28" t="s">
        <v>782</v>
      </c>
      <c r="E33" s="24">
        <v>28</v>
      </c>
      <c r="F33" s="596"/>
      <c r="G33" s="989"/>
      <c r="H33" s="180" t="s">
        <v>1255</v>
      </c>
      <c r="I33" s="42">
        <f>VLOOKUP($A33&amp;I$89,決統データ!$A$3:$DE$365,$E33+19,FALSE)</f>
        <v>0</v>
      </c>
      <c r="J33" s="42">
        <f>VLOOKUP($A33&amp;J$89,決統データ!$A$3:$DE$365,$E33+19,FALSE)</f>
        <v>0</v>
      </c>
      <c r="K33" s="279">
        <f t="shared" si="3"/>
        <v>0</v>
      </c>
    </row>
    <row r="34" spans="1:11">
      <c r="A34" s="27" t="str">
        <f t="shared" si="2"/>
        <v>1781001</v>
      </c>
      <c r="B34" s="28" t="s">
        <v>338</v>
      </c>
      <c r="C34" s="29">
        <v>10</v>
      </c>
      <c r="D34" s="28" t="s">
        <v>782</v>
      </c>
      <c r="E34" s="24">
        <v>29</v>
      </c>
      <c r="F34" s="596"/>
      <c r="G34" s="989"/>
      <c r="H34" s="176" t="s">
        <v>1254</v>
      </c>
      <c r="I34" s="42">
        <f>VLOOKUP($A34&amp;I$89,決統データ!$A$3:$DE$365,$E34+19,FALSE)</f>
        <v>0</v>
      </c>
      <c r="J34" s="42">
        <f>VLOOKUP($A34&amp;J$89,決統データ!$A$3:$DE$365,$E34+19,FALSE)</f>
        <v>1797</v>
      </c>
      <c r="K34" s="279">
        <f t="shared" si="3"/>
        <v>1797</v>
      </c>
    </row>
    <row r="35" spans="1:11">
      <c r="A35" s="27" t="str">
        <f t="shared" si="2"/>
        <v>1781001</v>
      </c>
      <c r="B35" s="28" t="s">
        <v>338</v>
      </c>
      <c r="C35" s="29">
        <v>10</v>
      </c>
      <c r="D35" s="28" t="s">
        <v>782</v>
      </c>
      <c r="E35" s="24">
        <v>30</v>
      </c>
      <c r="F35" s="596"/>
      <c r="G35" s="175" t="s">
        <v>1253</v>
      </c>
      <c r="H35" s="176"/>
      <c r="I35" s="42">
        <f>VLOOKUP($A35&amp;I$89,決統データ!$A$3:$DE$365,$E35+19,FALSE)</f>
        <v>125810</v>
      </c>
      <c r="J35" s="42">
        <f>VLOOKUP($A35&amp;J$89,決統データ!$A$3:$DE$365,$E35+19,FALSE)</f>
        <v>100166</v>
      </c>
      <c r="K35" s="279">
        <f t="shared" si="3"/>
        <v>225976</v>
      </c>
    </row>
    <row r="36" spans="1:11">
      <c r="A36" s="27" t="str">
        <f t="shared" si="2"/>
        <v>1781001</v>
      </c>
      <c r="B36" s="28" t="s">
        <v>338</v>
      </c>
      <c r="C36" s="29">
        <v>10</v>
      </c>
      <c r="D36" s="28" t="s">
        <v>782</v>
      </c>
      <c r="E36" s="24">
        <v>31</v>
      </c>
      <c r="F36" s="596" t="s">
        <v>1252</v>
      </c>
      <c r="G36" s="175" t="s">
        <v>1251</v>
      </c>
      <c r="H36" s="176"/>
      <c r="I36" s="42">
        <f>VLOOKUP($A36&amp;I$89,決統データ!$A$3:$DE$365,$E36+19,FALSE)</f>
        <v>1</v>
      </c>
      <c r="J36" s="42">
        <f>VLOOKUP($A36&amp;J$89,決統データ!$A$3:$DE$365,$E36+19,FALSE)</f>
        <v>1</v>
      </c>
      <c r="K36" s="279">
        <f t="shared" si="3"/>
        <v>2</v>
      </c>
    </row>
    <row r="37" spans="1:11">
      <c r="A37" s="27" t="str">
        <f t="shared" si="2"/>
        <v>1781001</v>
      </c>
      <c r="B37" s="28" t="s">
        <v>338</v>
      </c>
      <c r="C37" s="29">
        <v>10</v>
      </c>
      <c r="D37" s="28" t="s">
        <v>782</v>
      </c>
      <c r="E37" s="24">
        <v>32</v>
      </c>
      <c r="F37" s="596"/>
      <c r="G37" s="984" t="s">
        <v>1250</v>
      </c>
      <c r="H37" s="176" t="s">
        <v>1248</v>
      </c>
      <c r="I37" s="42">
        <f>VLOOKUP($A37&amp;I$89,決統データ!$A$3:$DE$365,$E37+19,FALSE)</f>
        <v>1</v>
      </c>
      <c r="J37" s="42">
        <f>VLOOKUP($A37&amp;J$89,決統データ!$A$3:$DE$365,$E37+19,FALSE)</f>
        <v>1</v>
      </c>
      <c r="K37" s="279">
        <f t="shared" si="3"/>
        <v>2</v>
      </c>
    </row>
    <row r="38" spans="1:11">
      <c r="A38" s="27" t="str">
        <f t="shared" si="2"/>
        <v>1781001</v>
      </c>
      <c r="B38" s="28" t="s">
        <v>338</v>
      </c>
      <c r="C38" s="29">
        <v>10</v>
      </c>
      <c r="D38" s="28" t="s">
        <v>782</v>
      </c>
      <c r="E38" s="24">
        <v>33</v>
      </c>
      <c r="F38" s="596"/>
      <c r="G38" s="984"/>
      <c r="H38" s="176" t="s">
        <v>1247</v>
      </c>
      <c r="I38" s="42">
        <f>VLOOKUP($A38&amp;I$89,決統データ!$A$3:$DE$365,$E38+19,FALSE)</f>
        <v>0</v>
      </c>
      <c r="J38" s="42">
        <f>VLOOKUP($A38&amp;J$89,決統データ!$A$3:$DE$365,$E38+19,FALSE)</f>
        <v>0</v>
      </c>
      <c r="K38" s="279">
        <f t="shared" si="3"/>
        <v>0</v>
      </c>
    </row>
    <row r="39" spans="1:11">
      <c r="A39" s="27" t="str">
        <f t="shared" si="2"/>
        <v>1781001</v>
      </c>
      <c r="B39" s="28" t="s">
        <v>338</v>
      </c>
      <c r="C39" s="29">
        <v>10</v>
      </c>
      <c r="D39" s="28" t="s">
        <v>782</v>
      </c>
      <c r="E39" s="24">
        <v>34</v>
      </c>
      <c r="F39" s="596"/>
      <c r="G39" s="984"/>
      <c r="H39" s="176" t="s">
        <v>1246</v>
      </c>
      <c r="I39" s="42">
        <f>VLOOKUP($A39&amp;I$89,決統データ!$A$3:$DE$365,$E39+19,FALSE)</f>
        <v>0</v>
      </c>
      <c r="J39" s="42">
        <f>VLOOKUP($A39&amp;J$89,決統データ!$A$3:$DE$365,$E39+19,FALSE)</f>
        <v>0</v>
      </c>
      <c r="K39" s="279">
        <f t="shared" si="3"/>
        <v>0</v>
      </c>
    </row>
    <row r="40" spans="1:11">
      <c r="A40" s="27" t="str">
        <f t="shared" si="2"/>
        <v>1781001</v>
      </c>
      <c r="B40" s="28" t="s">
        <v>338</v>
      </c>
      <c r="C40" s="29">
        <v>10</v>
      </c>
      <c r="D40" s="28" t="s">
        <v>782</v>
      </c>
      <c r="E40" s="24">
        <v>35</v>
      </c>
      <c r="F40" s="596"/>
      <c r="G40" s="985" t="s">
        <v>299</v>
      </c>
      <c r="H40" s="176" t="s">
        <v>1248</v>
      </c>
      <c r="I40" s="42">
        <f>VLOOKUP($A40&amp;I$89,決統データ!$A$3:$DE$365,$E40+19,FALSE)</f>
        <v>0</v>
      </c>
      <c r="J40" s="42">
        <f>VLOOKUP($A40&amp;J$89,決統データ!$A$3:$DE$365,$E40+19,FALSE)</f>
        <v>0</v>
      </c>
      <c r="K40" s="279">
        <f t="shared" si="3"/>
        <v>0</v>
      </c>
    </row>
    <row r="41" spans="1:11">
      <c r="A41" s="27" t="str">
        <f t="shared" si="2"/>
        <v>1781001</v>
      </c>
      <c r="B41" s="28" t="s">
        <v>338</v>
      </c>
      <c r="C41" s="29">
        <v>10</v>
      </c>
      <c r="D41" s="28" t="s">
        <v>782</v>
      </c>
      <c r="E41" s="24">
        <v>36</v>
      </c>
      <c r="F41" s="596"/>
      <c r="G41" s="985"/>
      <c r="H41" s="176" t="s">
        <v>1247</v>
      </c>
      <c r="I41" s="42">
        <f>VLOOKUP($A41&amp;I$89,決統データ!$A$3:$DE$365,$E41+19,FALSE)</f>
        <v>0</v>
      </c>
      <c r="J41" s="42">
        <f>VLOOKUP($A41&amp;J$89,決統データ!$A$3:$DE$365,$E41+19,FALSE)</f>
        <v>0</v>
      </c>
      <c r="K41" s="279">
        <f t="shared" si="3"/>
        <v>0</v>
      </c>
    </row>
    <row r="42" spans="1:11">
      <c r="A42" s="27" t="str">
        <f t="shared" si="2"/>
        <v>1781001</v>
      </c>
      <c r="B42" s="28" t="s">
        <v>338</v>
      </c>
      <c r="C42" s="29">
        <v>10</v>
      </c>
      <c r="D42" s="28" t="s">
        <v>782</v>
      </c>
      <c r="E42" s="24">
        <v>37</v>
      </c>
      <c r="F42" s="596"/>
      <c r="G42" s="985"/>
      <c r="H42" s="176" t="s">
        <v>1246</v>
      </c>
      <c r="I42" s="42">
        <f>VLOOKUP($A42&amp;I$89,決統データ!$A$3:$DE$365,$E42+19,FALSE)</f>
        <v>0</v>
      </c>
      <c r="J42" s="42">
        <f>VLOOKUP($A42&amp;J$89,決統データ!$A$3:$DE$365,$E42+19,FALSE)</f>
        <v>0</v>
      </c>
      <c r="K42" s="279">
        <f t="shared" si="3"/>
        <v>0</v>
      </c>
    </row>
    <row r="43" spans="1:11">
      <c r="A43" s="27" t="str">
        <f t="shared" si="2"/>
        <v>1781001</v>
      </c>
      <c r="B43" s="28" t="s">
        <v>338</v>
      </c>
      <c r="C43" s="29">
        <v>10</v>
      </c>
      <c r="D43" s="28" t="s">
        <v>782</v>
      </c>
      <c r="E43" s="24">
        <v>38</v>
      </c>
      <c r="F43" s="596" t="s">
        <v>1245</v>
      </c>
      <c r="G43" s="175" t="s">
        <v>1244</v>
      </c>
      <c r="H43" s="176"/>
      <c r="I43" s="42">
        <f>VLOOKUP($A43&amp;I$89,決統データ!$A$3:$DE$365,$E43+19,FALSE)</f>
        <v>1</v>
      </c>
      <c r="J43" s="42">
        <f>VLOOKUP($A43&amp;J$89,決統データ!$A$3:$DE$365,$E43+19,FALSE)</f>
        <v>1</v>
      </c>
      <c r="K43" s="279">
        <f t="shared" si="3"/>
        <v>2</v>
      </c>
    </row>
    <row r="44" spans="1:11">
      <c r="A44" s="27" t="str">
        <f t="shared" si="2"/>
        <v>1781001</v>
      </c>
      <c r="B44" s="28" t="s">
        <v>338</v>
      </c>
      <c r="C44" s="29">
        <v>10</v>
      </c>
      <c r="D44" s="28" t="s">
        <v>782</v>
      </c>
      <c r="E44" s="24">
        <v>39</v>
      </c>
      <c r="F44" s="596"/>
      <c r="G44" s="611" t="s">
        <v>1243</v>
      </c>
      <c r="H44" s="176" t="s">
        <v>1242</v>
      </c>
      <c r="I44" s="42">
        <f>VLOOKUP($A44&amp;I$89,決統データ!$A$3:$DE$365,$E44+19,FALSE)</f>
        <v>0</v>
      </c>
      <c r="J44" s="42">
        <f>VLOOKUP($A44&amp;J$89,決統データ!$A$3:$DE$365,$E44+19,FALSE)</f>
        <v>0</v>
      </c>
      <c r="K44" s="279">
        <f t="shared" si="3"/>
        <v>0</v>
      </c>
    </row>
    <row r="45" spans="1:11">
      <c r="A45" s="27" t="str">
        <f t="shared" si="2"/>
        <v>1781001</v>
      </c>
      <c r="B45" s="28" t="s">
        <v>338</v>
      </c>
      <c r="C45" s="29">
        <v>10</v>
      </c>
      <c r="D45" s="28" t="s">
        <v>782</v>
      </c>
      <c r="E45" s="24">
        <v>40</v>
      </c>
      <c r="F45" s="596"/>
      <c r="G45" s="611"/>
      <c r="H45" s="176" t="s">
        <v>1241</v>
      </c>
      <c r="I45" s="42">
        <f>VLOOKUP($A45&amp;I$89,決統データ!$A$3:$DE$365,$E45+19,FALSE)</f>
        <v>0</v>
      </c>
      <c r="J45" s="42">
        <f>VLOOKUP($A45&amp;J$89,決統データ!$A$3:$DE$365,$E45+19,FALSE)</f>
        <v>1</v>
      </c>
      <c r="K45" s="279">
        <f t="shared" si="3"/>
        <v>1</v>
      </c>
    </row>
    <row r="46" spans="1:11">
      <c r="A46" s="27" t="str">
        <f t="shared" si="2"/>
        <v>1781001</v>
      </c>
      <c r="B46" s="28" t="s">
        <v>338</v>
      </c>
      <c r="C46" s="29">
        <v>10</v>
      </c>
      <c r="D46" s="28" t="s">
        <v>782</v>
      </c>
      <c r="E46" s="24">
        <v>41</v>
      </c>
      <c r="F46" s="596"/>
      <c r="G46" s="611"/>
      <c r="H46" s="176" t="s">
        <v>1240</v>
      </c>
      <c r="I46" s="42">
        <f>VLOOKUP($A46&amp;I$89,決統データ!$A$3:$DE$365,$E46+19,FALSE)</f>
        <v>1</v>
      </c>
      <c r="J46" s="42">
        <f>VLOOKUP($A46&amp;J$89,決統データ!$A$3:$DE$365,$E46+19,FALSE)</f>
        <v>0</v>
      </c>
      <c r="K46" s="279">
        <f t="shared" si="3"/>
        <v>1</v>
      </c>
    </row>
    <row r="47" spans="1:11">
      <c r="A47" s="27" t="str">
        <f t="shared" si="2"/>
        <v>1781001</v>
      </c>
      <c r="B47" s="28" t="s">
        <v>338</v>
      </c>
      <c r="C47" s="29">
        <v>10</v>
      </c>
      <c r="D47" s="28" t="s">
        <v>782</v>
      </c>
      <c r="E47" s="24">
        <v>42</v>
      </c>
      <c r="F47" s="596"/>
      <c r="G47" s="611"/>
      <c r="H47" s="176" t="s">
        <v>1239</v>
      </c>
      <c r="I47" s="42">
        <f>VLOOKUP($A47&amp;I$89,決統データ!$A$3:$DE$365,$E47+19,FALSE)</f>
        <v>0</v>
      </c>
      <c r="J47" s="42">
        <f>VLOOKUP($A47&amp;J$89,決統データ!$A$3:$DE$365,$E47+19,FALSE)</f>
        <v>0</v>
      </c>
      <c r="K47" s="279">
        <f t="shared" si="3"/>
        <v>0</v>
      </c>
    </row>
    <row r="48" spans="1:11">
      <c r="A48" s="27" t="str">
        <f t="shared" si="2"/>
        <v>1781001</v>
      </c>
      <c r="B48" s="28" t="s">
        <v>338</v>
      </c>
      <c r="C48" s="29">
        <v>10</v>
      </c>
      <c r="D48" s="28" t="s">
        <v>782</v>
      </c>
      <c r="E48" s="24">
        <v>43</v>
      </c>
      <c r="F48" s="596"/>
      <c r="G48" s="175" t="s">
        <v>156</v>
      </c>
      <c r="H48" s="176"/>
      <c r="I48" s="42">
        <f>VLOOKUP($A48&amp;I$89,決統データ!$A$3:$DE$365,$E48+19,FALSE)</f>
        <v>30</v>
      </c>
      <c r="J48" s="42">
        <f>VLOOKUP($A48&amp;J$89,決統データ!$A$3:$DE$365,$E48+19,FALSE)</f>
        <v>19</v>
      </c>
      <c r="K48" s="279">
        <f t="shared" si="3"/>
        <v>49</v>
      </c>
    </row>
    <row r="49" spans="1:11">
      <c r="A49" s="27" t="str">
        <f t="shared" si="2"/>
        <v>1781001</v>
      </c>
      <c r="B49" s="28" t="s">
        <v>338</v>
      </c>
      <c r="C49" s="29">
        <v>10</v>
      </c>
      <c r="D49" s="28" t="s">
        <v>782</v>
      </c>
      <c r="E49" s="24">
        <v>44</v>
      </c>
      <c r="F49" s="596"/>
      <c r="G49" s="611" t="s">
        <v>1237</v>
      </c>
      <c r="H49" s="176" t="s">
        <v>155</v>
      </c>
      <c r="I49" s="42">
        <f>VLOOKUP($A49&amp;I$89,決統データ!$A$3:$DE$365,$E49+19,FALSE)</f>
        <v>30</v>
      </c>
      <c r="J49" s="42">
        <f>VLOOKUP($A49&amp;J$89,決統データ!$A$3:$DE$365,$E49+19,FALSE)</f>
        <v>19</v>
      </c>
      <c r="K49" s="279">
        <f t="shared" si="3"/>
        <v>49</v>
      </c>
    </row>
    <row r="50" spans="1:11">
      <c r="A50" s="27" t="str">
        <f t="shared" si="2"/>
        <v>1781001</v>
      </c>
      <c r="B50" s="28" t="s">
        <v>338</v>
      </c>
      <c r="C50" s="29">
        <v>10</v>
      </c>
      <c r="D50" s="28" t="s">
        <v>782</v>
      </c>
      <c r="E50" s="24">
        <v>45</v>
      </c>
      <c r="F50" s="596"/>
      <c r="G50" s="611"/>
      <c r="H50" s="176" t="s">
        <v>154</v>
      </c>
      <c r="I50" s="42">
        <f>VLOOKUP($A50&amp;I$89,決統データ!$A$3:$DE$365,$E50+19,FALSE)</f>
        <v>0</v>
      </c>
      <c r="J50" s="42">
        <f>VLOOKUP($A50&amp;J$89,決統データ!$A$3:$DE$365,$E50+19,FALSE)</f>
        <v>0</v>
      </c>
      <c r="K50" s="279">
        <f t="shared" si="3"/>
        <v>0</v>
      </c>
    </row>
    <row r="51" spans="1:11">
      <c r="A51" s="27" t="str">
        <f t="shared" si="2"/>
        <v>1781001</v>
      </c>
      <c r="B51" s="28" t="s">
        <v>338</v>
      </c>
      <c r="C51" s="29">
        <v>10</v>
      </c>
      <c r="D51" s="28" t="s">
        <v>782</v>
      </c>
      <c r="E51" s="24">
        <v>46</v>
      </c>
      <c r="F51" s="596"/>
      <c r="G51" s="612" t="s">
        <v>1234</v>
      </c>
      <c r="H51" s="176" t="s">
        <v>153</v>
      </c>
      <c r="I51" s="42">
        <f>VLOOKUP($A51&amp;I$89,決統データ!$A$3:$DE$365,$E51+19,FALSE)</f>
        <v>12</v>
      </c>
      <c r="J51" s="42">
        <f>VLOOKUP($A51&amp;J$89,決統データ!$A$3:$DE$365,$E51+19,FALSE)</f>
        <v>9</v>
      </c>
      <c r="K51" s="279">
        <f t="shared" si="3"/>
        <v>21</v>
      </c>
    </row>
    <row r="52" spans="1:11">
      <c r="A52" s="27" t="str">
        <f t="shared" si="2"/>
        <v>1781001</v>
      </c>
      <c r="B52" s="28" t="s">
        <v>338</v>
      </c>
      <c r="C52" s="29">
        <v>10</v>
      </c>
      <c r="D52" s="28" t="s">
        <v>782</v>
      </c>
      <c r="E52" s="24">
        <v>47</v>
      </c>
      <c r="F52" s="596"/>
      <c r="G52" s="612"/>
      <c r="H52" s="176" t="s">
        <v>152</v>
      </c>
      <c r="I52" s="42">
        <f>VLOOKUP($A52&amp;I$89,決統データ!$A$3:$DE$365,$E52+19,FALSE)</f>
        <v>0</v>
      </c>
      <c r="J52" s="42">
        <f>VLOOKUP($A52&amp;J$89,決統データ!$A$3:$DE$365,$E52+19,FALSE)</f>
        <v>0</v>
      </c>
      <c r="K52" s="279">
        <f t="shared" si="3"/>
        <v>0</v>
      </c>
    </row>
    <row r="53" spans="1:11">
      <c r="A53" s="27" t="str">
        <f t="shared" si="2"/>
        <v>1781001</v>
      </c>
      <c r="B53" s="28" t="s">
        <v>338</v>
      </c>
      <c r="C53" s="29">
        <v>10</v>
      </c>
      <c r="D53" s="28" t="s">
        <v>782</v>
      </c>
      <c r="E53" s="24">
        <v>48</v>
      </c>
      <c r="F53" s="596"/>
      <c r="G53" s="177" t="s">
        <v>151</v>
      </c>
      <c r="H53" s="176"/>
      <c r="I53" s="42">
        <f>VLOOKUP($A53&amp;I$89,決統データ!$A$3:$DE$365,$E53+19,FALSE)</f>
        <v>6</v>
      </c>
      <c r="J53" s="42">
        <f>VLOOKUP($A53&amp;J$89,決統データ!$A$3:$DE$365,$E53+19,FALSE)</f>
        <v>7</v>
      </c>
      <c r="K53" s="279">
        <f t="shared" si="3"/>
        <v>13</v>
      </c>
    </row>
    <row r="54" spans="1:11">
      <c r="A54" s="27" t="str">
        <f t="shared" si="2"/>
        <v>1781001</v>
      </c>
      <c r="B54" s="28" t="s">
        <v>338</v>
      </c>
      <c r="C54" s="29">
        <v>10</v>
      </c>
      <c r="D54" s="28" t="s">
        <v>782</v>
      </c>
      <c r="E54" s="24">
        <v>49</v>
      </c>
      <c r="F54" s="596"/>
      <c r="G54" s="175" t="s">
        <v>1230</v>
      </c>
      <c r="H54" s="176"/>
      <c r="I54" s="42">
        <f>VLOOKUP($A54&amp;I$89,決統データ!$A$3:$DE$365,$E54+19,FALSE)</f>
        <v>3656</v>
      </c>
      <c r="J54" s="42">
        <f>VLOOKUP($A54&amp;J$89,決統データ!$A$3:$DE$365,$E54+19,FALSE)</f>
        <v>2657</v>
      </c>
      <c r="K54" s="279">
        <f t="shared" si="3"/>
        <v>6313</v>
      </c>
    </row>
    <row r="55" spans="1:11">
      <c r="A55" s="27" t="str">
        <f t="shared" si="2"/>
        <v>1781001</v>
      </c>
      <c r="B55" s="28" t="s">
        <v>338</v>
      </c>
      <c r="C55" s="29">
        <v>10</v>
      </c>
      <c r="D55" s="28" t="s">
        <v>782</v>
      </c>
      <c r="E55" s="24">
        <v>50</v>
      </c>
      <c r="F55" s="596"/>
      <c r="G55" s="616" t="s">
        <v>644</v>
      </c>
      <c r="H55" s="176" t="s">
        <v>1229</v>
      </c>
      <c r="I55" s="42">
        <f>VLOOKUP($A55&amp;I$89,決統データ!$A$3:$DE$365,$E55+19,FALSE)</f>
        <v>3656</v>
      </c>
      <c r="J55" s="42">
        <f>VLOOKUP($A55&amp;J$89,決統データ!$A$3:$DE$365,$E55+19,FALSE)</f>
        <v>2657</v>
      </c>
      <c r="K55" s="279">
        <f t="shared" si="3"/>
        <v>6313</v>
      </c>
    </row>
    <row r="56" spans="1:11">
      <c r="A56" s="27" t="str">
        <f t="shared" si="2"/>
        <v>1781001</v>
      </c>
      <c r="B56" s="28" t="s">
        <v>338</v>
      </c>
      <c r="C56" s="29">
        <v>10</v>
      </c>
      <c r="D56" s="28" t="s">
        <v>782</v>
      </c>
      <c r="E56" s="24">
        <v>51</v>
      </c>
      <c r="F56" s="596"/>
      <c r="G56" s="616"/>
      <c r="H56" s="176" t="s">
        <v>1228</v>
      </c>
      <c r="I56" s="42">
        <f>VLOOKUP($A56&amp;I$89,決統データ!$A$3:$DE$365,$E56+19,FALSE)</f>
        <v>0</v>
      </c>
      <c r="J56" s="42">
        <f>VLOOKUP($A56&amp;J$89,決統データ!$A$3:$DE$365,$E56+19,FALSE)</f>
        <v>0</v>
      </c>
      <c r="K56" s="279">
        <f t="shared" si="3"/>
        <v>0</v>
      </c>
    </row>
    <row r="57" spans="1:11">
      <c r="A57" s="27" t="str">
        <f t="shared" si="2"/>
        <v>1781001</v>
      </c>
      <c r="B57" s="28" t="s">
        <v>338</v>
      </c>
      <c r="C57" s="29">
        <v>10</v>
      </c>
      <c r="D57" s="28" t="s">
        <v>782</v>
      </c>
      <c r="E57" s="24">
        <v>52</v>
      </c>
      <c r="F57" s="596"/>
      <c r="G57" s="181" t="s">
        <v>1227</v>
      </c>
      <c r="H57" s="176"/>
      <c r="I57" s="42">
        <f>VLOOKUP($A57&amp;I$89,決統データ!$A$3:$DE$365,$E57+19,FALSE)</f>
        <v>3656</v>
      </c>
      <c r="J57" s="42">
        <f>VLOOKUP($A57&amp;J$89,決統データ!$A$3:$DE$365,$E57+19,FALSE)</f>
        <v>2657</v>
      </c>
      <c r="K57" s="279">
        <f t="shared" si="3"/>
        <v>6313</v>
      </c>
    </row>
    <row r="58" spans="1:11">
      <c r="A58" s="27"/>
      <c r="B58" s="28"/>
      <c r="C58" s="29"/>
      <c r="D58" s="28"/>
      <c r="F58" s="596"/>
      <c r="G58" s="182"/>
      <c r="H58" s="176" t="s">
        <v>1226</v>
      </c>
      <c r="I58" s="166">
        <f>I57/I55*100</f>
        <v>100</v>
      </c>
      <c r="J58" s="166">
        <f>J57/J55*100</f>
        <v>100</v>
      </c>
      <c r="K58" s="274">
        <f>K57/K55*100</f>
        <v>100</v>
      </c>
    </row>
    <row r="59" spans="1:11">
      <c r="A59" s="27" t="str">
        <f t="shared" si="2"/>
        <v>1781001</v>
      </c>
      <c r="B59" s="28" t="s">
        <v>338</v>
      </c>
      <c r="C59" s="29">
        <v>10</v>
      </c>
      <c r="D59" s="28" t="s">
        <v>782</v>
      </c>
      <c r="E59" s="24">
        <v>53</v>
      </c>
      <c r="F59" s="596"/>
      <c r="G59" s="617" t="s">
        <v>1225</v>
      </c>
      <c r="H59" s="176" t="s">
        <v>241</v>
      </c>
      <c r="I59" s="42">
        <f>VLOOKUP($A59&amp;I$89,決統データ!$A$3:$DE$365,$E59+19,FALSE)</f>
        <v>1</v>
      </c>
      <c r="J59" s="42">
        <f>VLOOKUP($A59&amp;J$89,決統データ!$A$3:$DE$365,$E59+19,FALSE)</f>
        <v>0</v>
      </c>
      <c r="K59" s="279">
        <f t="shared" ref="K59:K71" si="4">SUM(I59:J59)</f>
        <v>1</v>
      </c>
    </row>
    <row r="60" spans="1:11">
      <c r="A60" s="27" t="str">
        <f t="shared" si="2"/>
        <v>1781001</v>
      </c>
      <c r="B60" s="28" t="s">
        <v>338</v>
      </c>
      <c r="C60" s="29">
        <v>10</v>
      </c>
      <c r="D60" s="28" t="s">
        <v>782</v>
      </c>
      <c r="E60" s="24">
        <v>54</v>
      </c>
      <c r="F60" s="596"/>
      <c r="G60" s="617"/>
      <c r="H60" s="176" t="s">
        <v>149</v>
      </c>
      <c r="I60" s="42">
        <f>VLOOKUP($A60&amp;I$89,決統データ!$A$3:$DE$365,$E60+19,FALSE)</f>
        <v>98</v>
      </c>
      <c r="J60" s="42">
        <f>VLOOKUP($A60&amp;J$89,決統データ!$A$3:$DE$365,$E60+19,FALSE)</f>
        <v>0</v>
      </c>
      <c r="K60" s="279"/>
    </row>
    <row r="61" spans="1:11">
      <c r="A61" s="27" t="str">
        <f t="shared" si="2"/>
        <v>1781001</v>
      </c>
      <c r="B61" s="28" t="s">
        <v>338</v>
      </c>
      <c r="C61" s="29">
        <v>10</v>
      </c>
      <c r="D61" s="28" t="s">
        <v>782</v>
      </c>
      <c r="E61" s="24">
        <v>55</v>
      </c>
      <c r="F61" s="596"/>
      <c r="G61" s="175" t="s">
        <v>1222</v>
      </c>
      <c r="H61" s="176"/>
      <c r="I61" s="42">
        <f>VLOOKUP($A61&amp;I$89,決統データ!$A$3:$DE$365,$E61+19,FALSE)</f>
        <v>40</v>
      </c>
      <c r="J61" s="42">
        <f>VLOOKUP($A61&amp;J$89,決統データ!$A$3:$DE$365,$E61+19,FALSE)</f>
        <v>0</v>
      </c>
      <c r="K61" s="279">
        <f t="shared" si="4"/>
        <v>40</v>
      </c>
    </row>
    <row r="62" spans="1:11">
      <c r="A62" s="27" t="str">
        <f t="shared" si="2"/>
        <v>1781001</v>
      </c>
      <c r="B62" s="28" t="s">
        <v>338</v>
      </c>
      <c r="C62" s="29">
        <v>10</v>
      </c>
      <c r="D62" s="28" t="s">
        <v>782</v>
      </c>
      <c r="E62" s="24">
        <v>56</v>
      </c>
      <c r="F62" s="593" t="s">
        <v>1221</v>
      </c>
      <c r="G62" s="175" t="s">
        <v>1220</v>
      </c>
      <c r="H62" s="176"/>
      <c r="I62" s="42">
        <f>VLOOKUP($A62&amp;I$89,決統データ!$A$3:$DE$365,$E62+19,FALSE)</f>
        <v>0</v>
      </c>
      <c r="J62" s="42">
        <f>VLOOKUP($A62&amp;J$89,決統データ!$A$3:$DE$365,$E62+19,FALSE)</f>
        <v>0</v>
      </c>
      <c r="K62" s="279">
        <f t="shared" si="4"/>
        <v>0</v>
      </c>
    </row>
    <row r="63" spans="1:11">
      <c r="A63" s="27" t="str">
        <f t="shared" si="2"/>
        <v>1781001</v>
      </c>
      <c r="B63" s="28" t="s">
        <v>338</v>
      </c>
      <c r="C63" s="29">
        <v>10</v>
      </c>
      <c r="D63" s="28" t="s">
        <v>782</v>
      </c>
      <c r="E63" s="24">
        <v>57</v>
      </c>
      <c r="F63" s="593"/>
      <c r="G63" s="684" t="s">
        <v>1219</v>
      </c>
      <c r="H63" s="176" t="s">
        <v>148</v>
      </c>
      <c r="I63" s="42">
        <f>VLOOKUP($A63&amp;I$89,決統データ!$A$3:$DE$365,$E63+19,FALSE)</f>
        <v>0</v>
      </c>
      <c r="J63" s="42">
        <f>VLOOKUP($A63&amp;J$89,決統データ!$A$3:$DE$365,$E63+19,FALSE)</f>
        <v>0</v>
      </c>
      <c r="K63" s="279">
        <f t="shared" si="4"/>
        <v>0</v>
      </c>
    </row>
    <row r="64" spans="1:11">
      <c r="A64" s="27" t="str">
        <f t="shared" si="2"/>
        <v>1781001</v>
      </c>
      <c r="B64" s="28" t="s">
        <v>338</v>
      </c>
      <c r="C64" s="29">
        <v>10</v>
      </c>
      <c r="D64" s="28" t="s">
        <v>782</v>
      </c>
      <c r="E64" s="24">
        <v>58</v>
      </c>
      <c r="F64" s="593"/>
      <c r="G64" s="684"/>
      <c r="H64" s="176" t="s">
        <v>147</v>
      </c>
      <c r="I64" s="42">
        <f>VLOOKUP($A64&amp;I$89,決統データ!$A$3:$DE$365,$E64+19,FALSE)</f>
        <v>0</v>
      </c>
      <c r="J64" s="42">
        <f>VLOOKUP($A64&amp;J$89,決統データ!$A$3:$DE$365,$E64+19,FALSE)</f>
        <v>0</v>
      </c>
      <c r="K64" s="279">
        <f t="shared" si="4"/>
        <v>0</v>
      </c>
    </row>
    <row r="65" spans="1:11">
      <c r="A65" s="27" t="str">
        <f t="shared" si="2"/>
        <v>1781001</v>
      </c>
      <c r="B65" s="28" t="s">
        <v>338</v>
      </c>
      <c r="C65" s="29">
        <v>10</v>
      </c>
      <c r="D65" s="28" t="s">
        <v>782</v>
      </c>
      <c r="E65" s="24">
        <v>59</v>
      </c>
      <c r="F65" s="596" t="s">
        <v>1107</v>
      </c>
      <c r="G65" s="175" t="s">
        <v>1216</v>
      </c>
      <c r="H65" s="176"/>
      <c r="I65" s="42">
        <f>VLOOKUP($A65&amp;I$89,決統データ!$A$3:$DE$365,$E65+19,FALSE)</f>
        <v>0</v>
      </c>
      <c r="J65" s="42">
        <f>VLOOKUP($A65&amp;J$89,決統データ!$A$3:$DE$365,$E65+19,FALSE)</f>
        <v>2</v>
      </c>
      <c r="K65" s="279">
        <f t="shared" si="4"/>
        <v>2</v>
      </c>
    </row>
    <row r="66" spans="1:11">
      <c r="A66" s="27" t="str">
        <f t="shared" si="2"/>
        <v>1781001</v>
      </c>
      <c r="B66" s="28" t="s">
        <v>338</v>
      </c>
      <c r="C66" s="29">
        <v>10</v>
      </c>
      <c r="D66" s="28" t="s">
        <v>782</v>
      </c>
      <c r="E66" s="24">
        <v>60</v>
      </c>
      <c r="F66" s="596"/>
      <c r="G66" s="616" t="s">
        <v>644</v>
      </c>
      <c r="H66" s="176" t="s">
        <v>1215</v>
      </c>
      <c r="I66" s="42">
        <f>VLOOKUP($A66&amp;I$89,決統データ!$A$3:$DE$365,$E66+19,FALSE)</f>
        <v>0</v>
      </c>
      <c r="J66" s="42">
        <f>VLOOKUP($A66&amp;J$89,決統データ!$A$3:$DE$365,$E66+19,FALSE)</f>
        <v>0</v>
      </c>
      <c r="K66" s="279">
        <f t="shared" si="4"/>
        <v>0</v>
      </c>
    </row>
    <row r="67" spans="1:11">
      <c r="A67" s="27" t="str">
        <f t="shared" si="2"/>
        <v>1781002</v>
      </c>
      <c r="B67" s="28" t="s">
        <v>338</v>
      </c>
      <c r="C67" s="29">
        <v>10</v>
      </c>
      <c r="D67" s="28" t="s">
        <v>788</v>
      </c>
      <c r="E67" s="24">
        <v>1</v>
      </c>
      <c r="F67" s="596"/>
      <c r="G67" s="616"/>
      <c r="H67" s="176" t="s">
        <v>1214</v>
      </c>
      <c r="I67" s="42">
        <f>VLOOKUP($A67&amp;I$89,決統データ!$A$3:$DE$365,$E67+19,FALSE)</f>
        <v>0</v>
      </c>
      <c r="J67" s="42">
        <f>VLOOKUP($A67&amp;J$89,決統データ!$A$3:$DE$365,$E67+19,FALSE)</f>
        <v>0</v>
      </c>
      <c r="K67" s="279">
        <f t="shared" si="4"/>
        <v>0</v>
      </c>
    </row>
    <row r="68" spans="1:11">
      <c r="A68" s="27" t="str">
        <f t="shared" si="2"/>
        <v>1781002</v>
      </c>
      <c r="B68" s="28" t="s">
        <v>338</v>
      </c>
      <c r="C68" s="29">
        <v>10</v>
      </c>
      <c r="D68" s="28" t="s">
        <v>788</v>
      </c>
      <c r="E68" s="24">
        <v>2</v>
      </c>
      <c r="F68" s="596"/>
      <c r="G68" s="616"/>
      <c r="H68" s="176" t="s">
        <v>1213</v>
      </c>
      <c r="I68" s="42">
        <f>VLOOKUP($A68&amp;I$89,決統データ!$A$3:$DE$365,$E68+19,FALSE)</f>
        <v>0</v>
      </c>
      <c r="J68" s="42">
        <f>VLOOKUP($A68&amp;J$89,決統データ!$A$3:$DE$365,$E68+19,FALSE)</f>
        <v>2</v>
      </c>
      <c r="K68" s="279">
        <f t="shared" si="4"/>
        <v>2</v>
      </c>
    </row>
    <row r="69" spans="1:11">
      <c r="A69" s="27" t="str">
        <f t="shared" si="2"/>
        <v>1781002</v>
      </c>
      <c r="B69" s="28" t="s">
        <v>338</v>
      </c>
      <c r="C69" s="29">
        <v>10</v>
      </c>
      <c r="D69" s="28" t="s">
        <v>788</v>
      </c>
      <c r="E69" s="24">
        <v>3</v>
      </c>
      <c r="F69" s="596"/>
      <c r="G69" s="616"/>
      <c r="H69" s="180" t="s">
        <v>207</v>
      </c>
      <c r="I69" s="42">
        <f>VLOOKUP($A69&amp;I$89,決統データ!$A$3:$DE$365,$E69+19,FALSE)</f>
        <v>0</v>
      </c>
      <c r="J69" s="42">
        <f>VLOOKUP($A69&amp;J$89,決統データ!$A$3:$DE$365,$E69+19,FALSE)</f>
        <v>0</v>
      </c>
      <c r="K69" s="279">
        <f t="shared" si="4"/>
        <v>0</v>
      </c>
    </row>
    <row r="70" spans="1:11">
      <c r="A70" s="27" t="str">
        <f t="shared" si="2"/>
        <v>1781002</v>
      </c>
      <c r="B70" s="28" t="s">
        <v>338</v>
      </c>
      <c r="C70" s="29">
        <v>10</v>
      </c>
      <c r="D70" s="28" t="s">
        <v>788</v>
      </c>
      <c r="E70" s="24">
        <v>4</v>
      </c>
      <c r="F70" s="596"/>
      <c r="G70" s="175" t="s">
        <v>1211</v>
      </c>
      <c r="H70" s="176"/>
      <c r="I70" s="42">
        <f>VLOOKUP($A70&amp;I$89,決統データ!$A$3:$DE$365,$E70+19,FALSE)</f>
        <v>0</v>
      </c>
      <c r="J70" s="42">
        <f>VLOOKUP($A70&amp;J$89,決統データ!$A$3:$DE$365,$E70+19,FALSE)</f>
        <v>0</v>
      </c>
      <c r="K70" s="279">
        <f t="shared" si="4"/>
        <v>0</v>
      </c>
    </row>
    <row r="71" spans="1:11">
      <c r="A71" s="27" t="str">
        <f t="shared" si="2"/>
        <v>1781002</v>
      </c>
      <c r="B71" s="28" t="s">
        <v>338</v>
      </c>
      <c r="C71" s="29">
        <v>10</v>
      </c>
      <c r="D71" s="28" t="s">
        <v>788</v>
      </c>
      <c r="E71" s="24">
        <v>5</v>
      </c>
      <c r="F71" s="596"/>
      <c r="G71" s="175" t="s">
        <v>1210</v>
      </c>
      <c r="H71" s="176"/>
      <c r="I71" s="42">
        <f>VLOOKUP($A71&amp;I$89,決統データ!$A$3:$DE$365,$E71+19,FALSE)</f>
        <v>0</v>
      </c>
      <c r="J71" s="42">
        <f>VLOOKUP($A71&amp;J$89,決統データ!$A$3:$DE$365,$E71+19,FALSE)</f>
        <v>2</v>
      </c>
      <c r="K71" s="279">
        <f t="shared" si="4"/>
        <v>2</v>
      </c>
    </row>
    <row r="72" spans="1:11" ht="14.25" customHeight="1">
      <c r="F72" s="604" t="s">
        <v>1209</v>
      </c>
      <c r="G72" s="496" t="s">
        <v>1208</v>
      </c>
      <c r="H72" s="510"/>
      <c r="I72" s="166">
        <f t="shared" ref="I72:K73" si="5">IF(I49=0,0,I51/I49*100)</f>
        <v>40</v>
      </c>
      <c r="J72" s="166">
        <f t="shared" si="5"/>
        <v>47.368421052631575</v>
      </c>
      <c r="K72" s="274">
        <f t="shared" si="5"/>
        <v>42.857142857142854</v>
      </c>
    </row>
    <row r="73" spans="1:11">
      <c r="F73" s="605"/>
      <c r="G73" s="496" t="s">
        <v>1207</v>
      </c>
      <c r="H73" s="510"/>
      <c r="I73" s="166">
        <f t="shared" si="5"/>
        <v>0</v>
      </c>
      <c r="J73" s="166">
        <f t="shared" si="5"/>
        <v>0</v>
      </c>
      <c r="K73" s="274">
        <f t="shared" si="5"/>
        <v>0</v>
      </c>
    </row>
    <row r="74" spans="1:11">
      <c r="F74" s="605"/>
      <c r="G74" s="496" t="s">
        <v>1206</v>
      </c>
      <c r="H74" s="510"/>
      <c r="I74" s="166">
        <f>IF(I49=0,0,I53/I49*100)</f>
        <v>20</v>
      </c>
      <c r="J74" s="166">
        <f>IF(J49=0,0,J53/J49*100)</f>
        <v>36.84210526315789</v>
      </c>
      <c r="K74" s="274">
        <f>IF(K49=0,0,K53/K49*100)</f>
        <v>26.530612244897959</v>
      </c>
    </row>
    <row r="75" spans="1:11">
      <c r="F75" s="605"/>
      <c r="G75" s="607" t="s">
        <v>1205</v>
      </c>
      <c r="H75" s="608"/>
      <c r="I75" s="167">
        <f>IF(I65=0,0,I55/I65)</f>
        <v>0</v>
      </c>
      <c r="J75" s="167">
        <f>IF(J65=0,0,J55/J65)</f>
        <v>1328.5</v>
      </c>
      <c r="K75" s="275">
        <f>IF(K65=0,0,K55/K65)</f>
        <v>3156.5</v>
      </c>
    </row>
    <row r="76" spans="1:11">
      <c r="F76" s="605"/>
      <c r="G76" s="609" t="s">
        <v>1204</v>
      </c>
      <c r="H76" s="610"/>
      <c r="I76" s="293">
        <f>排2!K5/排1!I57*1000</f>
        <v>227.29759299781182</v>
      </c>
      <c r="J76" s="293">
        <f>排2!L5/排1!J57*1000</f>
        <v>314.64057207376737</v>
      </c>
      <c r="K76" s="306">
        <f>排2!M5/排1!K57*1000</f>
        <v>264.05829241248216</v>
      </c>
    </row>
    <row r="77" spans="1:11">
      <c r="F77" s="605"/>
      <c r="G77" s="609" t="s">
        <v>1203</v>
      </c>
      <c r="H77" s="610"/>
      <c r="I77" s="293">
        <f>(排4!J76)/排1!I57*1000</f>
        <v>606.12691466083152</v>
      </c>
      <c r="J77" s="293">
        <f>(排4!K76)/排1!J57*1000</f>
        <v>716.22130222054943</v>
      </c>
      <c r="K77" s="306">
        <f>(排4!L76)/排1!K57*1000</f>
        <v>652.4631712339617</v>
      </c>
    </row>
    <row r="78" spans="1:11">
      <c r="F78" s="605"/>
      <c r="G78" s="602" t="s">
        <v>298</v>
      </c>
      <c r="H78" s="183" t="s">
        <v>1202</v>
      </c>
      <c r="I78" s="293">
        <f>排4!J46/排1!I57*1000</f>
        <v>606.12691466083152</v>
      </c>
      <c r="J78" s="293">
        <f>排4!K46/排1!J57*1000</f>
        <v>716.22130222054943</v>
      </c>
      <c r="K78" s="306">
        <f>排4!L46/排1!K57*1000</f>
        <v>652.4631712339617</v>
      </c>
    </row>
    <row r="79" spans="1:11">
      <c r="F79" s="605"/>
      <c r="G79" s="603"/>
      <c r="H79" s="183" t="s">
        <v>1201</v>
      </c>
      <c r="I79" s="293">
        <f>(排4!J69)/排1!I57*1000</f>
        <v>0</v>
      </c>
      <c r="J79" s="293">
        <f>(排4!K69)/排1!J57*1000</f>
        <v>0</v>
      </c>
      <c r="K79" s="306">
        <f>(排4!L69)/排1!K57*1000</f>
        <v>0</v>
      </c>
    </row>
    <row r="80" spans="1:11">
      <c r="F80" s="605"/>
      <c r="G80" s="600" t="s">
        <v>1200</v>
      </c>
      <c r="H80" s="601"/>
      <c r="I80" s="166">
        <f>排2!K5/(排4!J76)*100</f>
        <v>37.5</v>
      </c>
      <c r="J80" s="166">
        <f>排2!L5/(排4!K76)*100</f>
        <v>43.930635838150287</v>
      </c>
      <c r="K80" s="274">
        <f>排2!M5/(排4!L76)*100</f>
        <v>40.470988103908716</v>
      </c>
    </row>
    <row r="81" spans="6:11">
      <c r="F81" s="606"/>
      <c r="G81" s="60" t="s">
        <v>298</v>
      </c>
      <c r="H81" s="60" t="s">
        <v>1198</v>
      </c>
      <c r="I81" s="166">
        <f>I80*排4!J46/(排4!J76)</f>
        <v>37.5</v>
      </c>
      <c r="J81" s="166">
        <f>J80*排4!K46/(排4!K76)</f>
        <v>43.930635838150287</v>
      </c>
      <c r="K81" s="274">
        <f>K80*排4!L46/(排4!L76)</f>
        <v>40.470988103908716</v>
      </c>
    </row>
    <row r="82" spans="6:11">
      <c r="F82" s="223"/>
      <c r="G82" s="283"/>
      <c r="H82" s="222"/>
      <c r="I82" s="282"/>
      <c r="J82" s="282"/>
      <c r="K82" s="282"/>
    </row>
    <row r="83" spans="6:11">
      <c r="G83" s="153" t="s">
        <v>1197</v>
      </c>
    </row>
    <row r="84" spans="6:11">
      <c r="G84" s="153" t="s">
        <v>1196</v>
      </c>
    </row>
    <row r="85" spans="6:11">
      <c r="G85" s="113" t="s">
        <v>1195</v>
      </c>
    </row>
    <row r="86" spans="6:11">
      <c r="G86" s="113" t="s">
        <v>1194</v>
      </c>
    </row>
    <row r="87" spans="6:11">
      <c r="G87" s="113" t="s">
        <v>1193</v>
      </c>
    </row>
    <row r="89" spans="6:11">
      <c r="I89" s="263" t="str">
        <f>+I90&amp;"000"</f>
        <v>262013000</v>
      </c>
      <c r="J89" s="263" t="str">
        <f>+J90&amp;"000"</f>
        <v>264075000</v>
      </c>
    </row>
    <row r="90" spans="6:11">
      <c r="I90" s="263" t="s">
        <v>580</v>
      </c>
      <c r="J90" s="263" t="s">
        <v>591</v>
      </c>
    </row>
    <row r="91" spans="6:11">
      <c r="I91" s="263" t="s">
        <v>469</v>
      </c>
      <c r="J91" s="263" t="s">
        <v>592</v>
      </c>
    </row>
  </sheetData>
  <customSheetViews>
    <customSheetView guid="{247A5D4D-80F1-4466-92F7-7A3BC78E450F}" fitToPage="1" printArea="1" topLeftCell="A10">
      <selection activeCell="I20" sqref="I20"/>
      <pageMargins left="0.98425196850393704" right="0.78740157480314965" top="0.78740157480314965" bottom="0.78740157480314965" header="0.51181102362204722" footer="0.51181102362204722"/>
      <pageSetup paperSize="9" scale="10" orientation="portrait" blackAndWhite="1" horizontalDpi="300" verticalDpi="300"/>
      <headerFooter alignWithMargins="0"/>
    </customSheetView>
  </customSheetViews>
  <mergeCells count="28">
    <mergeCell ref="F3:H3"/>
    <mergeCell ref="F8:F23"/>
    <mergeCell ref="G19:G23"/>
    <mergeCell ref="F24:F35"/>
    <mergeCell ref="G25:G29"/>
    <mergeCell ref="G30:G34"/>
    <mergeCell ref="F36:F42"/>
    <mergeCell ref="G37:G39"/>
    <mergeCell ref="G40:G42"/>
    <mergeCell ref="F43:F61"/>
    <mergeCell ref="G44:G47"/>
    <mergeCell ref="G49:G50"/>
    <mergeCell ref="G51:G52"/>
    <mergeCell ref="G55:G56"/>
    <mergeCell ref="G59:G60"/>
    <mergeCell ref="F62:F64"/>
    <mergeCell ref="G63:G64"/>
    <mergeCell ref="F65:F71"/>
    <mergeCell ref="G66:G69"/>
    <mergeCell ref="G76:H76"/>
    <mergeCell ref="G80:H80"/>
    <mergeCell ref="F72:F81"/>
    <mergeCell ref="G78:G79"/>
    <mergeCell ref="G72:H72"/>
    <mergeCell ref="G73:H73"/>
    <mergeCell ref="G74:H74"/>
    <mergeCell ref="G75:H75"/>
    <mergeCell ref="G77:H77"/>
  </mergeCells>
  <phoneticPr fontId="3"/>
  <pageMargins left="0.98425196850393704" right="0.78740157480314965" top="0.78740157480314965" bottom="0.78740157480314965" header="0.51181102362204722" footer="0.51181102362204722"/>
  <pageSetup paperSize="9" scale="61"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M94"/>
  <sheetViews>
    <sheetView view="pageBreakPreview" topLeftCell="D1" zoomScaleNormal="80" zoomScaleSheetLayoutView="100" workbookViewId="0">
      <pane ySplit="4" topLeftCell="A5" activePane="bottomLeft" state="frozen"/>
      <selection pane="bottomLeft"/>
    </sheetView>
  </sheetViews>
  <sheetFormatPr defaultColWidth="9" defaultRowHeight="14.4"/>
  <cols>
    <col min="1" max="1" width="9.69921875" style="1" customWidth="1"/>
    <col min="2" max="2" width="4.296875" style="1" customWidth="1"/>
    <col min="3" max="4" width="3.296875" style="1" customWidth="1"/>
    <col min="5" max="5" width="6.296875" style="24" customWidth="1"/>
    <col min="6" max="6" width="4.296875" style="1" customWidth="1"/>
    <col min="7" max="7" width="7.5" style="1" customWidth="1"/>
    <col min="8" max="8" width="25.5" style="1" customWidth="1"/>
    <col min="9" max="9" width="13" style="152" bestFit="1" customWidth="1"/>
    <col min="10" max="11" width="11.69921875" style="152" bestFit="1" customWidth="1"/>
    <col min="12" max="12" width="12.69921875" style="1" bestFit="1" customWidth="1"/>
    <col min="13" max="16384" width="9" style="1"/>
  </cols>
  <sheetData>
    <row r="1" spans="1:13" ht="16.2">
      <c r="F1" s="155" t="s">
        <v>1293</v>
      </c>
    </row>
    <row r="2" spans="1:13" ht="16.2">
      <c r="F2" s="155" t="s">
        <v>1292</v>
      </c>
    </row>
    <row r="3" spans="1:13">
      <c r="F3" s="1" t="s">
        <v>1291</v>
      </c>
    </row>
    <row r="4" spans="1:13" ht="34.5" customHeight="1">
      <c r="A4" s="26"/>
      <c r="B4" s="67" t="s">
        <v>778</v>
      </c>
      <c r="C4" s="26" t="s">
        <v>779</v>
      </c>
      <c r="D4" s="26" t="s">
        <v>780</v>
      </c>
      <c r="E4" s="30" t="s">
        <v>781</v>
      </c>
      <c r="F4" s="618"/>
      <c r="G4" s="619"/>
      <c r="H4" s="620"/>
      <c r="I4" s="165" t="s">
        <v>750</v>
      </c>
      <c r="J4" s="165" t="s">
        <v>474</v>
      </c>
      <c r="K4" s="165" t="s">
        <v>598</v>
      </c>
      <c r="L4" s="11" t="s">
        <v>605</v>
      </c>
    </row>
    <row r="5" spans="1:13" ht="13.5" customHeight="1">
      <c r="A5" s="27"/>
      <c r="B5" s="28"/>
      <c r="C5" s="29"/>
      <c r="D5" s="28"/>
      <c r="E5" s="31"/>
      <c r="F5" s="173" t="s">
        <v>1290</v>
      </c>
      <c r="G5" s="174"/>
      <c r="H5" s="174"/>
      <c r="I5" s="270" t="s">
        <v>1289</v>
      </c>
      <c r="J5" s="270" t="s">
        <v>1289</v>
      </c>
      <c r="K5" s="270" t="s">
        <v>1289</v>
      </c>
      <c r="L5" s="334"/>
      <c r="M5" s="1" t="s">
        <v>1594</v>
      </c>
    </row>
    <row r="6" spans="1:13" ht="14.25" customHeight="1">
      <c r="A6" s="27"/>
      <c r="B6" s="28"/>
      <c r="C6" s="29"/>
      <c r="D6" s="28"/>
      <c r="F6" s="173" t="s">
        <v>1288</v>
      </c>
      <c r="G6" s="174"/>
      <c r="H6" s="174"/>
      <c r="I6" s="270" t="s">
        <v>1287</v>
      </c>
      <c r="J6" s="270" t="s">
        <v>1287</v>
      </c>
      <c r="K6" s="270" t="s">
        <v>1287</v>
      </c>
      <c r="L6" s="334"/>
    </row>
    <row r="7" spans="1:13">
      <c r="A7" s="27" t="str">
        <f t="shared" ref="A7:A21" si="0">+B7&amp;C7&amp;D7</f>
        <v>1711001</v>
      </c>
      <c r="B7" s="28" t="s">
        <v>133</v>
      </c>
      <c r="C7" s="29">
        <v>10</v>
      </c>
      <c r="D7" s="28" t="s">
        <v>782</v>
      </c>
      <c r="E7" s="24">
        <v>1</v>
      </c>
      <c r="F7" s="175" t="s">
        <v>1286</v>
      </c>
      <c r="G7" s="175"/>
      <c r="H7" s="176"/>
      <c r="I7" s="35">
        <f>VLOOKUP($A7&amp;I$92,決統データ!$A$3:$DE$365,$E7+19,FALSE)</f>
        <v>3480319</v>
      </c>
      <c r="J7" s="35">
        <f>VLOOKUP($A7&amp;J$92,決統データ!$A$3:$DE$365,$E7+19,FALSE)</f>
        <v>3610301</v>
      </c>
      <c r="K7" s="35">
        <f>VLOOKUP($A7&amp;K$92,決統データ!$A$3:$DE$365,$E7+19,FALSE)</f>
        <v>3600330</v>
      </c>
      <c r="L7" s="334"/>
    </row>
    <row r="8" spans="1:13">
      <c r="A8" s="27" t="str">
        <f t="shared" si="0"/>
        <v>1711001</v>
      </c>
      <c r="B8" s="28" t="s">
        <v>133</v>
      </c>
      <c r="C8" s="29">
        <v>10</v>
      </c>
      <c r="D8" s="28" t="s">
        <v>782</v>
      </c>
      <c r="E8" s="24">
        <v>2</v>
      </c>
      <c r="F8" s="175" t="s">
        <v>1285</v>
      </c>
      <c r="G8" s="175"/>
      <c r="H8" s="176"/>
      <c r="I8" s="35">
        <f>VLOOKUP($A8&amp;I$92,決統データ!$A$3:$DE$365,$E8+19,FALSE)</f>
        <v>3541101</v>
      </c>
      <c r="J8" s="35">
        <f>VLOOKUP($A8&amp;J$92,決統データ!$A$3:$DE$365,$E8+19,FALSE)</f>
        <v>4040331</v>
      </c>
      <c r="K8" s="35">
        <f>VLOOKUP($A8&amp;K$92,決統データ!$A$3:$DE$365,$E8+19,FALSE)</f>
        <v>4070331</v>
      </c>
      <c r="L8" s="334"/>
    </row>
    <row r="9" spans="1:13">
      <c r="A9" s="27" t="str">
        <f t="shared" si="0"/>
        <v>1711001</v>
      </c>
      <c r="B9" s="28" t="s">
        <v>133</v>
      </c>
      <c r="C9" s="29">
        <v>10</v>
      </c>
      <c r="D9" s="28" t="s">
        <v>782</v>
      </c>
      <c r="E9" s="24">
        <v>3</v>
      </c>
      <c r="F9" s="175" t="s">
        <v>1284</v>
      </c>
      <c r="G9" s="64"/>
      <c r="H9" s="65"/>
      <c r="I9" s="35">
        <f>VLOOKUP($A9&amp;I$92,決統データ!$A$3:$DE$365,$E9+19,FALSE)</f>
        <v>3510401</v>
      </c>
      <c r="J9" s="35">
        <f>VLOOKUP($A9&amp;J$92,決統データ!$A$3:$DE$365,$E9+19,FALSE)</f>
        <v>3630401</v>
      </c>
      <c r="K9" s="35">
        <f>VLOOKUP($A9&amp;K$92,決統データ!$A$3:$DE$365,$E9+19,FALSE)</f>
        <v>3620401</v>
      </c>
      <c r="L9" s="334"/>
    </row>
    <row r="10" spans="1:13">
      <c r="A10" s="27" t="str">
        <f t="shared" si="0"/>
        <v>1711001</v>
      </c>
      <c r="B10" s="28" t="s">
        <v>133</v>
      </c>
      <c r="C10" s="29">
        <v>10</v>
      </c>
      <c r="D10" s="28" t="s">
        <v>782</v>
      </c>
      <c r="E10" s="24">
        <v>4</v>
      </c>
      <c r="F10" s="175" t="s">
        <v>1283</v>
      </c>
      <c r="G10" s="65"/>
      <c r="H10" s="62"/>
      <c r="I10" s="35">
        <f>VLOOKUP($A10&amp;I$92,決統データ!$A$3:$DE$365,$E10+19,FALSE)</f>
        <v>1</v>
      </c>
      <c r="J10" s="35">
        <f>VLOOKUP($A10&amp;J$92,決統データ!$A$3:$DE$365,$E10+19,FALSE)</f>
        <v>1</v>
      </c>
      <c r="K10" s="35">
        <f>VLOOKUP($A10&amp;K$92,決統データ!$A$3:$DE$365,$E10+19,FALSE)</f>
        <v>3</v>
      </c>
      <c r="L10" s="279">
        <f t="shared" ref="L10:L21" si="1">SUM(I10:K10)</f>
        <v>5</v>
      </c>
    </row>
    <row r="11" spans="1:13">
      <c r="A11" s="27" t="str">
        <f t="shared" si="0"/>
        <v>1711001</v>
      </c>
      <c r="B11" s="28" t="s">
        <v>133</v>
      </c>
      <c r="C11" s="29">
        <v>10</v>
      </c>
      <c r="D11" s="28" t="s">
        <v>782</v>
      </c>
      <c r="E11" s="24">
        <v>7</v>
      </c>
      <c r="F11" s="624" t="s">
        <v>1282</v>
      </c>
      <c r="G11" s="175" t="s">
        <v>1281</v>
      </c>
      <c r="H11" s="176"/>
      <c r="I11" s="42">
        <f>VLOOKUP($A11&amp;I$92,決統データ!$A$3:$DE$365,$E11+19,FALSE)</f>
        <v>16505</v>
      </c>
      <c r="J11" s="42">
        <f>VLOOKUP($A11&amp;J$92,決統データ!$A$3:$DE$365,$E11+19,FALSE)</f>
        <v>7014</v>
      </c>
      <c r="K11" s="42">
        <f>VLOOKUP($A11&amp;K$92,決統データ!$A$3:$DE$365,$E11+19,FALSE)</f>
        <v>20019</v>
      </c>
      <c r="L11" s="279">
        <f t="shared" si="1"/>
        <v>43538</v>
      </c>
    </row>
    <row r="12" spans="1:13">
      <c r="A12" s="27" t="str">
        <f t="shared" si="0"/>
        <v>1711001</v>
      </c>
      <c r="B12" s="28" t="s">
        <v>133</v>
      </c>
      <c r="C12" s="29">
        <v>10</v>
      </c>
      <c r="D12" s="28" t="s">
        <v>782</v>
      </c>
      <c r="E12" s="24">
        <v>8</v>
      </c>
      <c r="F12" s="625"/>
      <c r="G12" s="175" t="s">
        <v>1280</v>
      </c>
      <c r="H12" s="176"/>
      <c r="I12" s="42">
        <f>VLOOKUP($A12&amp;I$92,決統データ!$A$3:$DE$365,$E12+19,FALSE)</f>
        <v>15745</v>
      </c>
      <c r="J12" s="42">
        <f>VLOOKUP($A12&amp;J$92,決統データ!$A$3:$DE$365,$E12+19,FALSE)</f>
        <v>4343</v>
      </c>
      <c r="K12" s="42">
        <f>VLOOKUP($A12&amp;K$92,決統データ!$A$3:$DE$365,$E12+19,FALSE)</f>
        <v>0</v>
      </c>
      <c r="L12" s="279">
        <f t="shared" si="1"/>
        <v>20088</v>
      </c>
    </row>
    <row r="13" spans="1:13">
      <c r="A13" s="27" t="str">
        <f t="shared" si="0"/>
        <v>1711001</v>
      </c>
      <c r="B13" s="28" t="s">
        <v>133</v>
      </c>
      <c r="C13" s="29">
        <v>10</v>
      </c>
      <c r="D13" s="28" t="s">
        <v>782</v>
      </c>
      <c r="E13" s="24">
        <v>9</v>
      </c>
      <c r="F13" s="625"/>
      <c r="G13" s="175" t="s">
        <v>1279</v>
      </c>
      <c r="H13" s="176"/>
      <c r="I13" s="42">
        <f>VLOOKUP($A13&amp;I$92,決統データ!$A$3:$DE$365,$E13+19,FALSE)</f>
        <v>15000</v>
      </c>
      <c r="J13" s="42">
        <f>VLOOKUP($A13&amp;J$92,決統データ!$A$3:$DE$365,$E13+19,FALSE)</f>
        <v>7538</v>
      </c>
      <c r="K13" s="42">
        <f>VLOOKUP($A13&amp;K$92,決統データ!$A$3:$DE$365,$E13+19,FALSE)</f>
        <v>7000</v>
      </c>
      <c r="L13" s="279">
        <f t="shared" si="1"/>
        <v>29538</v>
      </c>
    </row>
    <row r="14" spans="1:13">
      <c r="A14" s="27" t="str">
        <f t="shared" si="0"/>
        <v>1711001</v>
      </c>
      <c r="B14" s="28" t="s">
        <v>133</v>
      </c>
      <c r="C14" s="29">
        <v>10</v>
      </c>
      <c r="D14" s="28" t="s">
        <v>782</v>
      </c>
      <c r="E14" s="24">
        <v>10</v>
      </c>
      <c r="F14" s="625"/>
      <c r="G14" s="175" t="s">
        <v>1278</v>
      </c>
      <c r="H14" s="176"/>
      <c r="I14" s="42">
        <f>VLOOKUP($A14&amp;I$92,決統データ!$A$3:$DE$365,$E14+19,FALSE)</f>
        <v>16494</v>
      </c>
      <c r="J14" s="42">
        <f>VLOOKUP($A14&amp;J$92,決統データ!$A$3:$DE$365,$E14+19,FALSE)</f>
        <v>7006</v>
      </c>
      <c r="K14" s="42">
        <f>VLOOKUP($A14&amp;K$92,決統データ!$A$3:$DE$365,$E14+19,FALSE)</f>
        <v>5220</v>
      </c>
      <c r="L14" s="279">
        <f t="shared" si="1"/>
        <v>28720</v>
      </c>
    </row>
    <row r="15" spans="1:13">
      <c r="A15" s="27" t="str">
        <f t="shared" si="0"/>
        <v>1711001</v>
      </c>
      <c r="B15" s="28" t="s">
        <v>133</v>
      </c>
      <c r="C15" s="29">
        <v>10</v>
      </c>
      <c r="D15" s="28" t="s">
        <v>782</v>
      </c>
      <c r="E15" s="24">
        <v>11</v>
      </c>
      <c r="F15" s="625"/>
      <c r="G15" s="175" t="s">
        <v>1277</v>
      </c>
      <c r="H15" s="176"/>
      <c r="I15" s="42">
        <f>VLOOKUP($A15&amp;I$92,決統データ!$A$3:$DE$365,$E15+19,FALSE)</f>
        <v>16494</v>
      </c>
      <c r="J15" s="42">
        <f>VLOOKUP($A15&amp;J$92,決統データ!$A$3:$DE$365,$E15+19,FALSE)</f>
        <v>7006</v>
      </c>
      <c r="K15" s="42">
        <f>VLOOKUP($A15&amp;K$92,決統データ!$A$3:$DE$365,$E15+19,FALSE)</f>
        <v>5220</v>
      </c>
      <c r="L15" s="279">
        <f t="shared" si="1"/>
        <v>28720</v>
      </c>
    </row>
    <row r="16" spans="1:13">
      <c r="A16" s="27" t="str">
        <f t="shared" si="0"/>
        <v>1711001</v>
      </c>
      <c r="B16" s="28" t="s">
        <v>133</v>
      </c>
      <c r="C16" s="29">
        <v>10</v>
      </c>
      <c r="D16" s="28" t="s">
        <v>782</v>
      </c>
      <c r="E16" s="24">
        <v>12</v>
      </c>
      <c r="F16" s="625"/>
      <c r="G16" s="177" t="s">
        <v>1276</v>
      </c>
      <c r="H16" s="176"/>
      <c r="I16" s="42">
        <f>VLOOKUP($A16&amp;I$92,決統データ!$A$3:$DE$365,$E16+19,FALSE)</f>
        <v>16407</v>
      </c>
      <c r="J16" s="42">
        <f>VLOOKUP($A16&amp;J$92,決統データ!$A$3:$DE$365,$E16+19,FALSE)</f>
        <v>6227</v>
      </c>
      <c r="K16" s="42">
        <f>VLOOKUP($A16&amp;K$92,決統データ!$A$3:$DE$365,$E16+19,FALSE)</f>
        <v>4694</v>
      </c>
      <c r="L16" s="279">
        <f t="shared" si="1"/>
        <v>27328</v>
      </c>
    </row>
    <row r="17" spans="1:12">
      <c r="A17" s="27" t="str">
        <f t="shared" si="0"/>
        <v>1711001</v>
      </c>
      <c r="B17" s="28" t="s">
        <v>133</v>
      </c>
      <c r="C17" s="29">
        <v>10</v>
      </c>
      <c r="D17" s="28" t="s">
        <v>782</v>
      </c>
      <c r="E17" s="24">
        <v>13</v>
      </c>
      <c r="F17" s="625"/>
      <c r="G17" s="175" t="s">
        <v>1275</v>
      </c>
      <c r="H17" s="176"/>
      <c r="I17" s="42">
        <f>VLOOKUP($A17&amp;I$92,決統データ!$A$3:$DE$365,$E17+19,FALSE)</f>
        <v>597</v>
      </c>
      <c r="J17" s="42">
        <f>VLOOKUP($A17&amp;J$92,決統データ!$A$3:$DE$365,$E17+19,FALSE)</f>
        <v>1804</v>
      </c>
      <c r="K17" s="42">
        <f>VLOOKUP($A17&amp;K$92,決統データ!$A$3:$DE$365,$E17+19,FALSE)</f>
        <v>10830</v>
      </c>
      <c r="L17" s="279">
        <f t="shared" si="1"/>
        <v>13231</v>
      </c>
    </row>
    <row r="18" spans="1:12">
      <c r="A18" s="27" t="str">
        <f t="shared" si="0"/>
        <v>1711001</v>
      </c>
      <c r="B18" s="28" t="s">
        <v>133</v>
      </c>
      <c r="C18" s="29">
        <v>10</v>
      </c>
      <c r="D18" s="28" t="s">
        <v>782</v>
      </c>
      <c r="E18" s="24">
        <v>14</v>
      </c>
      <c r="F18" s="625"/>
      <c r="G18" s="175" t="s">
        <v>1274</v>
      </c>
      <c r="H18" s="176"/>
      <c r="I18" s="42">
        <f>VLOOKUP($A18&amp;I$92,決統データ!$A$3:$DE$365,$E18+19,FALSE)</f>
        <v>318</v>
      </c>
      <c r="J18" s="42">
        <f>VLOOKUP($A18&amp;J$92,決統データ!$A$3:$DE$365,$E18+19,FALSE)</f>
        <v>116</v>
      </c>
      <c r="K18" s="42">
        <f>VLOOKUP($A18&amp;K$92,決統データ!$A$3:$DE$365,$E18+19,FALSE)</f>
        <v>0</v>
      </c>
      <c r="L18" s="279">
        <f t="shared" si="1"/>
        <v>434</v>
      </c>
    </row>
    <row r="19" spans="1:12">
      <c r="A19" s="27" t="str">
        <f t="shared" si="0"/>
        <v>1711001</v>
      </c>
      <c r="B19" s="28" t="s">
        <v>133</v>
      </c>
      <c r="C19" s="29">
        <v>10</v>
      </c>
      <c r="D19" s="28" t="s">
        <v>782</v>
      </c>
      <c r="E19" s="24">
        <v>15</v>
      </c>
      <c r="F19" s="625"/>
      <c r="G19" s="175" t="s">
        <v>1273</v>
      </c>
      <c r="H19" s="176"/>
      <c r="I19" s="42">
        <f>VLOOKUP($A19&amp;I$92,決統データ!$A$3:$DE$365,$E19+19,FALSE)</f>
        <v>328</v>
      </c>
      <c r="J19" s="42">
        <f>VLOOKUP($A19&amp;J$92,決統データ!$A$3:$DE$365,$E19+19,FALSE)</f>
        <v>262</v>
      </c>
      <c r="K19" s="42">
        <f>VLOOKUP($A19&amp;K$92,決統データ!$A$3:$DE$365,$E19+19,FALSE)</f>
        <v>249</v>
      </c>
      <c r="L19" s="279">
        <f t="shared" si="1"/>
        <v>839</v>
      </c>
    </row>
    <row r="20" spans="1:12">
      <c r="A20" s="27" t="str">
        <f t="shared" si="0"/>
        <v>1711001</v>
      </c>
      <c r="B20" s="28" t="s">
        <v>133</v>
      </c>
      <c r="C20" s="29">
        <v>10</v>
      </c>
      <c r="D20" s="28" t="s">
        <v>782</v>
      </c>
      <c r="E20" s="24">
        <v>16</v>
      </c>
      <c r="F20" s="625"/>
      <c r="G20" s="175" t="s">
        <v>1272</v>
      </c>
      <c r="H20" s="176"/>
      <c r="I20" s="42">
        <f>VLOOKUP($A20&amp;I$92,決統データ!$A$3:$DE$365,$E20+19,FALSE)</f>
        <v>288</v>
      </c>
      <c r="J20" s="42">
        <f>VLOOKUP($A20&amp;J$92,決統データ!$A$3:$DE$365,$E20+19,FALSE)</f>
        <v>210</v>
      </c>
      <c r="K20" s="42">
        <f>VLOOKUP($A20&amp;K$92,決統データ!$A$3:$DE$365,$E20+19,FALSE)</f>
        <v>217</v>
      </c>
      <c r="L20" s="279">
        <f t="shared" si="1"/>
        <v>715</v>
      </c>
    </row>
    <row r="21" spans="1:12">
      <c r="A21" s="27" t="str">
        <f t="shared" si="0"/>
        <v>1711001</v>
      </c>
      <c r="B21" s="28" t="s">
        <v>133</v>
      </c>
      <c r="C21" s="29">
        <v>10</v>
      </c>
      <c r="D21" s="28" t="s">
        <v>782</v>
      </c>
      <c r="E21" s="24">
        <v>17</v>
      </c>
      <c r="F21" s="625"/>
      <c r="G21" s="175" t="s">
        <v>1271</v>
      </c>
      <c r="H21" s="176"/>
      <c r="I21" s="42">
        <f>VLOOKUP($A21&amp;I$92,決統データ!$A$3:$DE$365,$E21+19,FALSE)</f>
        <v>288</v>
      </c>
      <c r="J21" s="42">
        <f>VLOOKUP($A21&amp;J$92,決統データ!$A$3:$DE$365,$E21+19,FALSE)</f>
        <v>210</v>
      </c>
      <c r="K21" s="42">
        <f>VLOOKUP($A21&amp;K$92,決統データ!$A$3:$DE$365,$E21+19,FALSE)</f>
        <v>217</v>
      </c>
      <c r="L21" s="279">
        <f t="shared" si="1"/>
        <v>715</v>
      </c>
    </row>
    <row r="22" spans="1:12">
      <c r="F22" s="625"/>
      <c r="G22" s="626" t="s">
        <v>500</v>
      </c>
      <c r="H22" s="178" t="s">
        <v>1270</v>
      </c>
      <c r="I22" s="166">
        <f>I15/I11*100</f>
        <v>99.933353529233571</v>
      </c>
      <c r="J22" s="166">
        <f t="shared" ref="J22:L22" si="2">J15/J11*100</f>
        <v>99.885942400912469</v>
      </c>
      <c r="K22" s="166">
        <f t="shared" si="2"/>
        <v>26.075228532893753</v>
      </c>
      <c r="L22" s="274">
        <f t="shared" si="2"/>
        <v>65.965363590426747</v>
      </c>
    </row>
    <row r="23" spans="1:12">
      <c r="F23" s="625"/>
      <c r="G23" s="627"/>
      <c r="H23" s="178" t="s">
        <v>1269</v>
      </c>
      <c r="I23" s="166">
        <f>I15/I13*100</f>
        <v>109.96</v>
      </c>
      <c r="J23" s="166">
        <f t="shared" ref="J23:K23" si="3">J15/J13*100</f>
        <v>92.94242504643141</v>
      </c>
      <c r="K23" s="166">
        <f t="shared" si="3"/>
        <v>74.571428571428569</v>
      </c>
      <c r="L23" s="274">
        <f>L15/L13*100</f>
        <v>97.230685896133792</v>
      </c>
    </row>
    <row r="24" spans="1:12">
      <c r="F24" s="625"/>
      <c r="G24" s="627"/>
      <c r="H24" s="178" t="s">
        <v>1268</v>
      </c>
      <c r="I24" s="166">
        <f>I16/I15*100</f>
        <v>99.472535467442697</v>
      </c>
      <c r="J24" s="166">
        <f t="shared" ref="J24:L24" si="4">J16/J15*100</f>
        <v>88.880959177847558</v>
      </c>
      <c r="K24" s="166">
        <f t="shared" si="4"/>
        <v>89.923371647509569</v>
      </c>
      <c r="L24" s="274">
        <f t="shared" si="4"/>
        <v>95.153203342618383</v>
      </c>
    </row>
    <row r="25" spans="1:12">
      <c r="F25" s="625"/>
      <c r="G25" s="627"/>
      <c r="H25" s="178" t="s">
        <v>1267</v>
      </c>
      <c r="I25" s="166">
        <f>I21/I17*100</f>
        <v>48.241206030150749</v>
      </c>
      <c r="J25" s="166">
        <f t="shared" ref="J25:L25" si="5">J21/J17*100</f>
        <v>11.64079822616408</v>
      </c>
      <c r="K25" s="166">
        <f t="shared" si="5"/>
        <v>2.0036934441366574</v>
      </c>
      <c r="L25" s="274">
        <f t="shared" si="5"/>
        <v>5.4039755120550224</v>
      </c>
    </row>
    <row r="26" spans="1:12">
      <c r="F26" s="625"/>
      <c r="G26" s="627"/>
      <c r="H26" s="178" t="s">
        <v>1266</v>
      </c>
      <c r="I26" s="166">
        <f>I21/I19*100</f>
        <v>87.804878048780495</v>
      </c>
      <c r="J26" s="166">
        <f t="shared" ref="J26:L26" si="6">J21/J19*100</f>
        <v>80.152671755725194</v>
      </c>
      <c r="K26" s="166">
        <f t="shared" si="6"/>
        <v>87.148594377510037</v>
      </c>
      <c r="L26" s="274">
        <f t="shared" si="6"/>
        <v>85.220500595947556</v>
      </c>
    </row>
    <row r="27" spans="1:12" ht="16.5" customHeight="1">
      <c r="A27" s="27" t="str">
        <f t="shared" ref="A27:A74" si="7">+B27&amp;C27&amp;D27</f>
        <v>1711001</v>
      </c>
      <c r="B27" s="28" t="s">
        <v>133</v>
      </c>
      <c r="C27" s="29">
        <v>10</v>
      </c>
      <c r="D27" s="28" t="s">
        <v>782</v>
      </c>
      <c r="E27" s="24">
        <v>19</v>
      </c>
      <c r="F27" s="621" t="s">
        <v>1265</v>
      </c>
      <c r="G27" s="175" t="s">
        <v>1264</v>
      </c>
      <c r="H27" s="176"/>
      <c r="I27" s="42">
        <f>VLOOKUP($A27&amp;I$92,決統データ!$A$3:$DE$365,$E27+19,FALSE)</f>
        <v>14259987</v>
      </c>
      <c r="J27" s="42">
        <f>VLOOKUP($A27&amp;J$92,決統データ!$A$3:$DE$365,$E27+19,FALSE)</f>
        <v>9293876</v>
      </c>
      <c r="K27" s="42">
        <f>VLOOKUP($A27&amp;K$92,決統データ!$A$3:$DE$365,$E27+19,FALSE)</f>
        <v>7635265</v>
      </c>
      <c r="L27" s="279">
        <f t="shared" ref="L27:L60" si="8">SUM(I27:K27)</f>
        <v>31189128</v>
      </c>
    </row>
    <row r="28" spans="1:12" ht="25.2">
      <c r="A28" s="27" t="str">
        <f t="shared" si="7"/>
        <v>1711001</v>
      </c>
      <c r="B28" s="28" t="s">
        <v>133</v>
      </c>
      <c r="C28" s="29">
        <v>10</v>
      </c>
      <c r="D28" s="28" t="s">
        <v>782</v>
      </c>
      <c r="E28" s="24">
        <v>20</v>
      </c>
      <c r="F28" s="622"/>
      <c r="G28" s="612" t="s">
        <v>1263</v>
      </c>
      <c r="H28" s="179" t="s">
        <v>1262</v>
      </c>
      <c r="I28" s="42">
        <f>VLOOKUP($A28&amp;I$92,決統データ!$A$3:$DE$365,$E28+19,FALSE)</f>
        <v>5116165</v>
      </c>
      <c r="J28" s="42">
        <f>VLOOKUP($A28&amp;J$92,決統データ!$A$3:$DE$365,$E28+19,FALSE)</f>
        <v>3264478</v>
      </c>
      <c r="K28" s="42">
        <f>VLOOKUP($A28&amp;K$92,決統データ!$A$3:$DE$365,$E28+19,FALSE)</f>
        <v>1635350</v>
      </c>
      <c r="L28" s="279">
        <f t="shared" si="8"/>
        <v>10015993</v>
      </c>
    </row>
    <row r="29" spans="1:12">
      <c r="A29" s="27" t="str">
        <f t="shared" si="7"/>
        <v>1711001</v>
      </c>
      <c r="B29" s="28" t="s">
        <v>133</v>
      </c>
      <c r="C29" s="29">
        <v>10</v>
      </c>
      <c r="D29" s="28" t="s">
        <v>782</v>
      </c>
      <c r="E29" s="24">
        <v>21</v>
      </c>
      <c r="F29" s="622"/>
      <c r="G29" s="612"/>
      <c r="H29" s="176" t="s">
        <v>1261</v>
      </c>
      <c r="I29" s="42">
        <f>VLOOKUP($A29&amp;I$92,決統データ!$A$3:$DE$365,$E29+19,FALSE)</f>
        <v>7224100</v>
      </c>
      <c r="J29" s="42">
        <f>VLOOKUP($A29&amp;J$92,決統データ!$A$3:$DE$365,$E29+19,FALSE)</f>
        <v>4999500</v>
      </c>
      <c r="K29" s="42">
        <f>VLOOKUP($A29&amp;K$92,決統データ!$A$3:$DE$365,$E29+19,FALSE)</f>
        <v>4971300</v>
      </c>
      <c r="L29" s="279">
        <f t="shared" si="8"/>
        <v>17194900</v>
      </c>
    </row>
    <row r="30" spans="1:12">
      <c r="A30" s="27" t="str">
        <f t="shared" si="7"/>
        <v>1711001</v>
      </c>
      <c r="B30" s="28" t="s">
        <v>133</v>
      </c>
      <c r="C30" s="29">
        <v>10</v>
      </c>
      <c r="D30" s="28" t="s">
        <v>782</v>
      </c>
      <c r="E30" s="24">
        <v>22</v>
      </c>
      <c r="F30" s="622"/>
      <c r="G30" s="612"/>
      <c r="H30" s="176" t="s">
        <v>1260</v>
      </c>
      <c r="I30" s="42">
        <f>VLOOKUP($A30&amp;I$92,決統データ!$A$3:$DE$365,$E30+19,FALSE)</f>
        <v>0</v>
      </c>
      <c r="J30" s="42">
        <f>VLOOKUP($A30&amp;J$92,決統データ!$A$3:$DE$365,$E30+19,FALSE)</f>
        <v>0</v>
      </c>
      <c r="K30" s="42">
        <f>VLOOKUP($A30&amp;K$92,決統データ!$A$3:$DE$365,$E30+19,FALSE)</f>
        <v>322807</v>
      </c>
      <c r="L30" s="279">
        <f t="shared" si="8"/>
        <v>322807</v>
      </c>
    </row>
    <row r="31" spans="1:12">
      <c r="A31" s="27" t="str">
        <f t="shared" si="7"/>
        <v>1711001</v>
      </c>
      <c r="B31" s="28" t="s">
        <v>133</v>
      </c>
      <c r="C31" s="29">
        <v>10</v>
      </c>
      <c r="D31" s="28" t="s">
        <v>782</v>
      </c>
      <c r="E31" s="24">
        <v>23</v>
      </c>
      <c r="F31" s="622"/>
      <c r="G31" s="612"/>
      <c r="H31" s="180" t="s">
        <v>1255</v>
      </c>
      <c r="I31" s="42">
        <f>VLOOKUP($A31&amp;I$92,決統データ!$A$3:$DE$365,$E31+19,FALSE)</f>
        <v>0</v>
      </c>
      <c r="J31" s="42">
        <f>VLOOKUP($A31&amp;J$92,決統データ!$A$3:$DE$365,$E31+19,FALSE)</f>
        <v>0</v>
      </c>
      <c r="K31" s="42">
        <f>VLOOKUP($A31&amp;K$92,決統データ!$A$3:$DE$365,$E31+19,FALSE)</f>
        <v>0</v>
      </c>
      <c r="L31" s="279">
        <f t="shared" si="8"/>
        <v>0</v>
      </c>
    </row>
    <row r="32" spans="1:12">
      <c r="A32" s="27" t="str">
        <f t="shared" si="7"/>
        <v>1711001</v>
      </c>
      <c r="B32" s="28" t="s">
        <v>133</v>
      </c>
      <c r="C32" s="29">
        <v>10</v>
      </c>
      <c r="D32" s="28" t="s">
        <v>782</v>
      </c>
      <c r="E32" s="24">
        <v>24</v>
      </c>
      <c r="F32" s="622"/>
      <c r="G32" s="612"/>
      <c r="H32" s="176" t="s">
        <v>1254</v>
      </c>
      <c r="I32" s="42">
        <f>VLOOKUP($A32&amp;I$92,決統データ!$A$3:$DE$365,$E32+19,FALSE)</f>
        <v>1919722</v>
      </c>
      <c r="J32" s="42">
        <f>VLOOKUP($A32&amp;J$92,決統データ!$A$3:$DE$365,$E32+19,FALSE)</f>
        <v>1029898</v>
      </c>
      <c r="K32" s="42">
        <f>VLOOKUP($A32&amp;K$92,決統データ!$A$3:$DE$365,$E32+19,FALSE)</f>
        <v>705808</v>
      </c>
      <c r="L32" s="279">
        <f t="shared" si="8"/>
        <v>3655428</v>
      </c>
    </row>
    <row r="33" spans="1:12">
      <c r="A33" s="27" t="str">
        <f t="shared" si="7"/>
        <v>1711001</v>
      </c>
      <c r="B33" s="28" t="s">
        <v>133</v>
      </c>
      <c r="C33" s="29">
        <v>10</v>
      </c>
      <c r="D33" s="28" t="s">
        <v>782</v>
      </c>
      <c r="E33" s="24">
        <v>25</v>
      </c>
      <c r="F33" s="622"/>
      <c r="G33" s="612" t="s">
        <v>1259</v>
      </c>
      <c r="H33" s="176" t="s">
        <v>1258</v>
      </c>
      <c r="I33" s="42">
        <f>VLOOKUP($A33&amp;I$92,決統データ!$A$3:$DE$365,$E33+19,FALSE)</f>
        <v>7126679</v>
      </c>
      <c r="J33" s="42">
        <f>VLOOKUP($A33&amp;J$92,決統データ!$A$3:$DE$365,$E33+19,FALSE)</f>
        <v>8625974</v>
      </c>
      <c r="K33" s="42">
        <f>VLOOKUP($A33&amp;K$92,決統データ!$A$3:$DE$365,$E33+19,FALSE)</f>
        <v>5923030</v>
      </c>
      <c r="L33" s="279">
        <f t="shared" si="8"/>
        <v>21675683</v>
      </c>
    </row>
    <row r="34" spans="1:12">
      <c r="A34" s="27" t="str">
        <f t="shared" si="7"/>
        <v>1711001</v>
      </c>
      <c r="B34" s="28" t="s">
        <v>133</v>
      </c>
      <c r="C34" s="29">
        <v>10</v>
      </c>
      <c r="D34" s="28" t="s">
        <v>782</v>
      </c>
      <c r="E34" s="24">
        <v>26</v>
      </c>
      <c r="F34" s="622"/>
      <c r="G34" s="612"/>
      <c r="H34" s="176" t="s">
        <v>1257</v>
      </c>
      <c r="I34" s="42">
        <f>VLOOKUP($A34&amp;I$92,決統データ!$A$3:$DE$365,$E34+19,FALSE)</f>
        <v>5591722</v>
      </c>
      <c r="J34" s="42">
        <f>VLOOKUP($A34&amp;J$92,決統データ!$A$3:$DE$365,$E34+19,FALSE)</f>
        <v>0</v>
      </c>
      <c r="K34" s="42">
        <f>VLOOKUP($A34&amp;K$92,決統データ!$A$3:$DE$365,$E34+19,FALSE)</f>
        <v>0</v>
      </c>
      <c r="L34" s="279">
        <f t="shared" si="8"/>
        <v>5591722</v>
      </c>
    </row>
    <row r="35" spans="1:12">
      <c r="A35" s="27" t="str">
        <f t="shared" si="7"/>
        <v>1711001</v>
      </c>
      <c r="B35" s="28" t="s">
        <v>133</v>
      </c>
      <c r="C35" s="29">
        <v>10</v>
      </c>
      <c r="D35" s="28" t="s">
        <v>782</v>
      </c>
      <c r="E35" s="24">
        <v>27</v>
      </c>
      <c r="F35" s="622"/>
      <c r="G35" s="612"/>
      <c r="H35" s="176" t="s">
        <v>1256</v>
      </c>
      <c r="I35" s="42">
        <f>VLOOKUP($A35&amp;I$92,決統データ!$A$3:$DE$365,$E35+19,FALSE)</f>
        <v>0</v>
      </c>
      <c r="J35" s="42">
        <f>VLOOKUP($A35&amp;J$92,決統データ!$A$3:$DE$365,$E35+19,FALSE)</f>
        <v>0</v>
      </c>
      <c r="K35" s="42">
        <f>VLOOKUP($A35&amp;K$92,決統データ!$A$3:$DE$365,$E35+19,FALSE)</f>
        <v>0</v>
      </c>
      <c r="L35" s="279">
        <f t="shared" si="8"/>
        <v>0</v>
      </c>
    </row>
    <row r="36" spans="1:12">
      <c r="A36" s="27" t="str">
        <f t="shared" si="7"/>
        <v>1711001</v>
      </c>
      <c r="B36" s="28" t="s">
        <v>133</v>
      </c>
      <c r="C36" s="29">
        <v>10</v>
      </c>
      <c r="D36" s="28" t="s">
        <v>782</v>
      </c>
      <c r="E36" s="24">
        <v>28</v>
      </c>
      <c r="F36" s="622"/>
      <c r="G36" s="612"/>
      <c r="H36" s="180" t="s">
        <v>1255</v>
      </c>
      <c r="I36" s="42">
        <f>VLOOKUP($A36&amp;I$92,決統データ!$A$3:$DE$365,$E36+19,FALSE)</f>
        <v>1541586</v>
      </c>
      <c r="J36" s="42">
        <f>VLOOKUP($A36&amp;J$92,決統データ!$A$3:$DE$365,$E36+19,FALSE)</f>
        <v>667902</v>
      </c>
      <c r="K36" s="42">
        <f>VLOOKUP($A36&amp;K$92,決統データ!$A$3:$DE$365,$E36+19,FALSE)</f>
        <v>1706067</v>
      </c>
      <c r="L36" s="279">
        <f t="shared" si="8"/>
        <v>3915555</v>
      </c>
    </row>
    <row r="37" spans="1:12">
      <c r="A37" s="27" t="str">
        <f t="shared" si="7"/>
        <v>1711001</v>
      </c>
      <c r="B37" s="28" t="s">
        <v>133</v>
      </c>
      <c r="C37" s="29">
        <v>10</v>
      </c>
      <c r="D37" s="28" t="s">
        <v>782</v>
      </c>
      <c r="E37" s="24">
        <v>29</v>
      </c>
      <c r="F37" s="622"/>
      <c r="G37" s="612"/>
      <c r="H37" s="176" t="s">
        <v>1254</v>
      </c>
      <c r="I37" s="42">
        <f>VLOOKUP($A37&amp;I$92,決統データ!$A$3:$DE$365,$E37+19,FALSE)</f>
        <v>0</v>
      </c>
      <c r="J37" s="42">
        <f>VLOOKUP($A37&amp;J$92,決統データ!$A$3:$DE$365,$E37+19,FALSE)</f>
        <v>0</v>
      </c>
      <c r="K37" s="42">
        <f>VLOOKUP($A37&amp;K$92,決統データ!$A$3:$DE$365,$E37+19,FALSE)</f>
        <v>6168</v>
      </c>
      <c r="L37" s="279">
        <f t="shared" si="8"/>
        <v>6168</v>
      </c>
    </row>
    <row r="38" spans="1:12">
      <c r="A38" s="27" t="str">
        <f t="shared" si="7"/>
        <v>1711001</v>
      </c>
      <c r="B38" s="28" t="s">
        <v>133</v>
      </c>
      <c r="C38" s="29">
        <v>10</v>
      </c>
      <c r="D38" s="28" t="s">
        <v>782</v>
      </c>
      <c r="E38" s="24">
        <v>30</v>
      </c>
      <c r="F38" s="623"/>
      <c r="G38" s="175" t="s">
        <v>1253</v>
      </c>
      <c r="H38" s="176"/>
      <c r="I38" s="42">
        <f>VLOOKUP($A38&amp;I$92,決統データ!$A$3:$DE$365,$E38+19,FALSE)</f>
        <v>9377999</v>
      </c>
      <c r="J38" s="42">
        <f>VLOOKUP($A38&amp;J$92,決統データ!$A$3:$DE$365,$E38+19,FALSE)</f>
        <v>5638783</v>
      </c>
      <c r="K38" s="42">
        <f>VLOOKUP($A38&amp;K$92,決統データ!$A$3:$DE$365,$E38+19,FALSE)</f>
        <v>3269687</v>
      </c>
      <c r="L38" s="279">
        <f t="shared" si="8"/>
        <v>18286469</v>
      </c>
    </row>
    <row r="39" spans="1:12">
      <c r="A39" s="27" t="str">
        <f t="shared" si="7"/>
        <v>1711001</v>
      </c>
      <c r="B39" s="28" t="s">
        <v>133</v>
      </c>
      <c r="C39" s="29">
        <v>10</v>
      </c>
      <c r="D39" s="28" t="s">
        <v>782</v>
      </c>
      <c r="E39" s="24">
        <v>31</v>
      </c>
      <c r="F39" s="596" t="s">
        <v>1252</v>
      </c>
      <c r="G39" s="175" t="s">
        <v>1251</v>
      </c>
      <c r="H39" s="176"/>
      <c r="I39" s="42">
        <f>VLOOKUP($A39&amp;I$92,決統データ!$A$3:$DE$365,$E39+19,FALSE)</f>
        <v>51</v>
      </c>
      <c r="J39" s="42">
        <f>VLOOKUP($A39&amp;J$92,決統データ!$A$3:$DE$365,$E39+19,FALSE)</f>
        <v>52</v>
      </c>
      <c r="K39" s="42">
        <f>VLOOKUP($A39&amp;K$92,決統データ!$A$3:$DE$365,$E39+19,FALSE)</f>
        <v>42</v>
      </c>
      <c r="L39" s="279">
        <f t="shared" si="8"/>
        <v>145</v>
      </c>
    </row>
    <row r="40" spans="1:12">
      <c r="A40" s="27" t="str">
        <f t="shared" si="7"/>
        <v>1711001</v>
      </c>
      <c r="B40" s="28" t="s">
        <v>133</v>
      </c>
      <c r="C40" s="29">
        <v>10</v>
      </c>
      <c r="D40" s="28" t="s">
        <v>782</v>
      </c>
      <c r="E40" s="24">
        <v>32</v>
      </c>
      <c r="F40" s="596"/>
      <c r="G40" s="611" t="s">
        <v>1250</v>
      </c>
      <c r="H40" s="176" t="s">
        <v>1248</v>
      </c>
      <c r="I40" s="42">
        <f>VLOOKUP($A40&amp;I$92,決統データ!$A$3:$DE$365,$E40+19,FALSE)</f>
        <v>49</v>
      </c>
      <c r="J40" s="42">
        <f>VLOOKUP($A40&amp;J$92,決統データ!$A$3:$DE$365,$E40+19,FALSE)</f>
        <v>51</v>
      </c>
      <c r="K40" s="42">
        <f>VLOOKUP($A40&amp;K$92,決統データ!$A$3:$DE$365,$E40+19,FALSE)</f>
        <v>42</v>
      </c>
      <c r="L40" s="279">
        <f t="shared" si="8"/>
        <v>142</v>
      </c>
    </row>
    <row r="41" spans="1:12">
      <c r="A41" s="27" t="str">
        <f t="shared" si="7"/>
        <v>1711001</v>
      </c>
      <c r="B41" s="28" t="s">
        <v>133</v>
      </c>
      <c r="C41" s="29">
        <v>10</v>
      </c>
      <c r="D41" s="28" t="s">
        <v>782</v>
      </c>
      <c r="E41" s="24">
        <v>33</v>
      </c>
      <c r="F41" s="596"/>
      <c r="G41" s="611"/>
      <c r="H41" s="176" t="s">
        <v>1247</v>
      </c>
      <c r="I41" s="42">
        <f>VLOOKUP($A41&amp;I$92,決統データ!$A$3:$DE$365,$E41+19,FALSE)</f>
        <v>2</v>
      </c>
      <c r="J41" s="42">
        <f>VLOOKUP($A41&amp;J$92,決統データ!$A$3:$DE$365,$E41+19,FALSE)</f>
        <v>1</v>
      </c>
      <c r="K41" s="42">
        <f>VLOOKUP($A41&amp;K$92,決統データ!$A$3:$DE$365,$E41+19,FALSE)</f>
        <v>0</v>
      </c>
      <c r="L41" s="279">
        <f t="shared" si="8"/>
        <v>3</v>
      </c>
    </row>
    <row r="42" spans="1:12">
      <c r="A42" s="27" t="str">
        <f t="shared" si="7"/>
        <v>1711001</v>
      </c>
      <c r="B42" s="28" t="s">
        <v>133</v>
      </c>
      <c r="C42" s="29">
        <v>10</v>
      </c>
      <c r="D42" s="28" t="s">
        <v>782</v>
      </c>
      <c r="E42" s="24">
        <v>34</v>
      </c>
      <c r="F42" s="596"/>
      <c r="G42" s="611"/>
      <c r="H42" s="176" t="s">
        <v>1246</v>
      </c>
      <c r="I42" s="42">
        <f>VLOOKUP($A42&amp;I$92,決統データ!$A$3:$DE$365,$E42+19,FALSE)</f>
        <v>0</v>
      </c>
      <c r="J42" s="42">
        <f>VLOOKUP($A42&amp;J$92,決統データ!$A$3:$DE$365,$E42+19,FALSE)</f>
        <v>0</v>
      </c>
      <c r="K42" s="42">
        <f>VLOOKUP($A42&amp;K$92,決統データ!$A$3:$DE$365,$E42+19,FALSE)</f>
        <v>0</v>
      </c>
      <c r="L42" s="279">
        <f t="shared" si="8"/>
        <v>0</v>
      </c>
    </row>
    <row r="43" spans="1:12">
      <c r="A43" s="27" t="str">
        <f t="shared" si="7"/>
        <v>1711001</v>
      </c>
      <c r="B43" s="28" t="s">
        <v>133</v>
      </c>
      <c r="C43" s="29">
        <v>10</v>
      </c>
      <c r="D43" s="28" t="s">
        <v>782</v>
      </c>
      <c r="E43" s="24">
        <v>35</v>
      </c>
      <c r="F43" s="596"/>
      <c r="G43" s="612" t="s">
        <v>1249</v>
      </c>
      <c r="H43" s="176" t="s">
        <v>1248</v>
      </c>
      <c r="I43" s="42">
        <f>VLOOKUP($A43&amp;I$92,決統データ!$A$3:$DE$365,$E43+19,FALSE)</f>
        <v>0</v>
      </c>
      <c r="J43" s="42">
        <f>VLOOKUP($A43&amp;J$92,決統データ!$A$3:$DE$365,$E43+19,FALSE)</f>
        <v>0</v>
      </c>
      <c r="K43" s="42">
        <f>VLOOKUP($A43&amp;K$92,決統データ!$A$3:$DE$365,$E43+19,FALSE)</f>
        <v>0</v>
      </c>
      <c r="L43" s="279">
        <f t="shared" si="8"/>
        <v>0</v>
      </c>
    </row>
    <row r="44" spans="1:12">
      <c r="A44" s="27" t="str">
        <f t="shared" si="7"/>
        <v>1711001</v>
      </c>
      <c r="B44" s="28" t="s">
        <v>133</v>
      </c>
      <c r="C44" s="29">
        <v>10</v>
      </c>
      <c r="D44" s="28" t="s">
        <v>782</v>
      </c>
      <c r="E44" s="24">
        <v>36</v>
      </c>
      <c r="F44" s="596"/>
      <c r="G44" s="612"/>
      <c r="H44" s="176" t="s">
        <v>1247</v>
      </c>
      <c r="I44" s="42">
        <f>VLOOKUP($A44&amp;I$92,決統データ!$A$3:$DE$365,$E44+19,FALSE)</f>
        <v>0</v>
      </c>
      <c r="J44" s="42">
        <f>VLOOKUP($A44&amp;J$92,決統データ!$A$3:$DE$365,$E44+19,FALSE)</f>
        <v>0</v>
      </c>
      <c r="K44" s="42">
        <f>VLOOKUP($A44&amp;K$92,決統データ!$A$3:$DE$365,$E44+19,FALSE)</f>
        <v>0</v>
      </c>
      <c r="L44" s="279">
        <f t="shared" si="8"/>
        <v>0</v>
      </c>
    </row>
    <row r="45" spans="1:12">
      <c r="A45" s="27" t="str">
        <f t="shared" si="7"/>
        <v>1711001</v>
      </c>
      <c r="B45" s="28" t="s">
        <v>133</v>
      </c>
      <c r="C45" s="29">
        <v>10</v>
      </c>
      <c r="D45" s="28" t="s">
        <v>782</v>
      </c>
      <c r="E45" s="24">
        <v>37</v>
      </c>
      <c r="F45" s="596"/>
      <c r="G45" s="612"/>
      <c r="H45" s="176" t="s">
        <v>1246</v>
      </c>
      <c r="I45" s="42">
        <f>VLOOKUP($A45&amp;I$92,決統データ!$A$3:$DE$365,$E45+19,FALSE)</f>
        <v>0</v>
      </c>
      <c r="J45" s="42">
        <f>VLOOKUP($A45&amp;J$92,決統データ!$A$3:$DE$365,$E45+19,FALSE)</f>
        <v>0</v>
      </c>
      <c r="K45" s="42">
        <f>VLOOKUP($A45&amp;K$92,決統データ!$A$3:$DE$365,$E45+19,FALSE)</f>
        <v>0</v>
      </c>
      <c r="L45" s="279">
        <f t="shared" si="8"/>
        <v>0</v>
      </c>
    </row>
    <row r="46" spans="1:12">
      <c r="A46" s="27" t="str">
        <f t="shared" si="7"/>
        <v>1711001</v>
      </c>
      <c r="B46" s="28" t="s">
        <v>133</v>
      </c>
      <c r="C46" s="29">
        <v>10</v>
      </c>
      <c r="D46" s="28" t="s">
        <v>782</v>
      </c>
      <c r="E46" s="24">
        <v>38</v>
      </c>
      <c r="F46" s="596" t="s">
        <v>1245</v>
      </c>
      <c r="G46" s="175" t="s">
        <v>1244</v>
      </c>
      <c r="H46" s="176"/>
      <c r="I46" s="42">
        <f>VLOOKUP($A46&amp;I$92,決統データ!$A$3:$DE$365,$E46+19,FALSE)</f>
        <v>0</v>
      </c>
      <c r="J46" s="42">
        <f>VLOOKUP($A46&amp;J$92,決統データ!$A$3:$DE$365,$E46+19,FALSE)</f>
        <v>0</v>
      </c>
      <c r="K46" s="42">
        <f>VLOOKUP($A46&amp;K$92,決統データ!$A$3:$DE$365,$E46+19,FALSE)</f>
        <v>0</v>
      </c>
      <c r="L46" s="279">
        <f t="shared" si="8"/>
        <v>0</v>
      </c>
    </row>
    <row r="47" spans="1:12" ht="14.25" customHeight="1">
      <c r="A47" s="27" t="str">
        <f t="shared" si="7"/>
        <v>1711001</v>
      </c>
      <c r="B47" s="28" t="s">
        <v>133</v>
      </c>
      <c r="C47" s="29">
        <v>10</v>
      </c>
      <c r="D47" s="28" t="s">
        <v>782</v>
      </c>
      <c r="E47" s="24">
        <v>39</v>
      </c>
      <c r="F47" s="596"/>
      <c r="G47" s="613" t="s">
        <v>1243</v>
      </c>
      <c r="H47" s="176" t="s">
        <v>1242</v>
      </c>
      <c r="I47" s="42">
        <f>VLOOKUP($A47&amp;I$92,決統データ!$A$3:$DE$365,$E47+19,FALSE)</f>
        <v>0</v>
      </c>
      <c r="J47" s="42">
        <f>VLOOKUP($A47&amp;J$92,決統データ!$A$3:$DE$365,$E47+19,FALSE)</f>
        <v>0</v>
      </c>
      <c r="K47" s="42">
        <f>VLOOKUP($A47&amp;K$92,決統データ!$A$3:$DE$365,$E47+19,FALSE)</f>
        <v>0</v>
      </c>
      <c r="L47" s="279">
        <f t="shared" si="8"/>
        <v>0</v>
      </c>
    </row>
    <row r="48" spans="1:12">
      <c r="A48" s="27" t="str">
        <f t="shared" si="7"/>
        <v>1711001</v>
      </c>
      <c r="B48" s="28" t="s">
        <v>133</v>
      </c>
      <c r="C48" s="29">
        <v>10</v>
      </c>
      <c r="D48" s="28" t="s">
        <v>782</v>
      </c>
      <c r="E48" s="24">
        <v>40</v>
      </c>
      <c r="F48" s="596"/>
      <c r="G48" s="614"/>
      <c r="H48" s="176" t="s">
        <v>1241</v>
      </c>
      <c r="I48" s="42">
        <f>VLOOKUP($A48&amp;I$92,決統データ!$A$3:$DE$365,$E48+19,FALSE)</f>
        <v>0</v>
      </c>
      <c r="J48" s="42">
        <f>VLOOKUP($A48&amp;J$92,決統データ!$A$3:$DE$365,$E48+19,FALSE)</f>
        <v>0</v>
      </c>
      <c r="K48" s="42">
        <f>VLOOKUP($A48&amp;K$92,決統データ!$A$3:$DE$365,$E48+19,FALSE)</f>
        <v>0</v>
      </c>
      <c r="L48" s="279">
        <f t="shared" si="8"/>
        <v>0</v>
      </c>
    </row>
    <row r="49" spans="1:12">
      <c r="A49" s="27" t="str">
        <f t="shared" si="7"/>
        <v>1711001</v>
      </c>
      <c r="B49" s="28" t="s">
        <v>133</v>
      </c>
      <c r="C49" s="29">
        <v>10</v>
      </c>
      <c r="D49" s="28" t="s">
        <v>782</v>
      </c>
      <c r="E49" s="24">
        <v>41</v>
      </c>
      <c r="F49" s="596"/>
      <c r="G49" s="614"/>
      <c r="H49" s="176" t="s">
        <v>1240</v>
      </c>
      <c r="I49" s="42">
        <f>VLOOKUP($A49&amp;I$92,決統データ!$A$3:$DE$365,$E49+19,FALSE)</f>
        <v>0</v>
      </c>
      <c r="J49" s="42">
        <f>VLOOKUP($A49&amp;J$92,決統データ!$A$3:$DE$365,$E49+19,FALSE)</f>
        <v>0</v>
      </c>
      <c r="K49" s="42">
        <f>VLOOKUP($A49&amp;K$92,決統データ!$A$3:$DE$365,$E49+19,FALSE)</f>
        <v>0</v>
      </c>
      <c r="L49" s="279">
        <f t="shared" si="8"/>
        <v>0</v>
      </c>
    </row>
    <row r="50" spans="1:12">
      <c r="A50" s="27" t="str">
        <f t="shared" si="7"/>
        <v>1711001</v>
      </c>
      <c r="B50" s="28" t="s">
        <v>133</v>
      </c>
      <c r="C50" s="29">
        <v>10</v>
      </c>
      <c r="D50" s="28" t="s">
        <v>782</v>
      </c>
      <c r="E50" s="24">
        <v>42</v>
      </c>
      <c r="F50" s="596"/>
      <c r="G50" s="615"/>
      <c r="H50" s="176" t="s">
        <v>1239</v>
      </c>
      <c r="I50" s="42">
        <f>VLOOKUP($A50&amp;I$92,決統データ!$A$3:$DE$365,$E50+19,FALSE)</f>
        <v>0</v>
      </c>
      <c r="J50" s="42">
        <f>VLOOKUP($A50&amp;J$92,決統データ!$A$3:$DE$365,$E50+19,FALSE)</f>
        <v>0</v>
      </c>
      <c r="K50" s="42">
        <f>VLOOKUP($A50&amp;K$92,決統データ!$A$3:$DE$365,$E50+19,FALSE)</f>
        <v>0</v>
      </c>
      <c r="L50" s="279">
        <f t="shared" si="8"/>
        <v>0</v>
      </c>
    </row>
    <row r="51" spans="1:12">
      <c r="A51" s="27" t="str">
        <f t="shared" si="7"/>
        <v>1711001</v>
      </c>
      <c r="B51" s="28" t="s">
        <v>133</v>
      </c>
      <c r="C51" s="29">
        <v>10</v>
      </c>
      <c r="D51" s="28" t="s">
        <v>782</v>
      </c>
      <c r="E51" s="24">
        <v>43</v>
      </c>
      <c r="F51" s="596"/>
      <c r="G51" s="175" t="s">
        <v>1238</v>
      </c>
      <c r="H51" s="176"/>
      <c r="I51" s="42">
        <f>VLOOKUP($A51&amp;I$92,決統データ!$A$3:$DE$365,$E51+19,FALSE)</f>
        <v>0</v>
      </c>
      <c r="J51" s="42">
        <f>VLOOKUP($A51&amp;J$92,決統データ!$A$3:$DE$365,$E51+19,FALSE)</f>
        <v>0</v>
      </c>
      <c r="K51" s="42">
        <f>VLOOKUP($A51&amp;K$92,決統データ!$A$3:$DE$365,$E51+19,FALSE)</f>
        <v>0</v>
      </c>
      <c r="L51" s="279">
        <f t="shared" si="8"/>
        <v>0</v>
      </c>
    </row>
    <row r="52" spans="1:12">
      <c r="A52" s="27" t="str">
        <f t="shared" si="7"/>
        <v>1711001</v>
      </c>
      <c r="B52" s="28" t="s">
        <v>133</v>
      </c>
      <c r="C52" s="29">
        <v>10</v>
      </c>
      <c r="D52" s="28" t="s">
        <v>782</v>
      </c>
      <c r="E52" s="24">
        <v>44</v>
      </c>
      <c r="F52" s="596"/>
      <c r="G52" s="611" t="s">
        <v>1237</v>
      </c>
      <c r="H52" s="176" t="s">
        <v>1236</v>
      </c>
      <c r="I52" s="42">
        <f>VLOOKUP($A52&amp;I$92,決統データ!$A$3:$DE$365,$E52+19,FALSE)</f>
        <v>0</v>
      </c>
      <c r="J52" s="42">
        <f>VLOOKUP($A52&amp;J$92,決統データ!$A$3:$DE$365,$E52+19,FALSE)</f>
        <v>0</v>
      </c>
      <c r="K52" s="42">
        <f>VLOOKUP($A52&amp;K$92,決統データ!$A$3:$DE$365,$E52+19,FALSE)</f>
        <v>0</v>
      </c>
      <c r="L52" s="279">
        <f t="shared" si="8"/>
        <v>0</v>
      </c>
    </row>
    <row r="53" spans="1:12">
      <c r="A53" s="27" t="str">
        <f t="shared" si="7"/>
        <v>1711001</v>
      </c>
      <c r="B53" s="28" t="s">
        <v>133</v>
      </c>
      <c r="C53" s="29">
        <v>10</v>
      </c>
      <c r="D53" s="28" t="s">
        <v>782</v>
      </c>
      <c r="E53" s="24">
        <v>45</v>
      </c>
      <c r="F53" s="596"/>
      <c r="G53" s="611"/>
      <c r="H53" s="176" t="s">
        <v>1235</v>
      </c>
      <c r="I53" s="42">
        <f>VLOOKUP($A53&amp;I$92,決統データ!$A$3:$DE$365,$E53+19,FALSE)</f>
        <v>0</v>
      </c>
      <c r="J53" s="42">
        <f>VLOOKUP($A53&amp;J$92,決統データ!$A$3:$DE$365,$E53+19,FALSE)</f>
        <v>0</v>
      </c>
      <c r="K53" s="42">
        <f>VLOOKUP($A53&amp;K$92,決統データ!$A$3:$DE$365,$E53+19,FALSE)</f>
        <v>0</v>
      </c>
      <c r="L53" s="279">
        <f t="shared" si="8"/>
        <v>0</v>
      </c>
    </row>
    <row r="54" spans="1:12">
      <c r="A54" s="27" t="str">
        <f t="shared" si="7"/>
        <v>1711001</v>
      </c>
      <c r="B54" s="28" t="s">
        <v>133</v>
      </c>
      <c r="C54" s="29">
        <v>10</v>
      </c>
      <c r="D54" s="28" t="s">
        <v>782</v>
      </c>
      <c r="E54" s="24">
        <v>46</v>
      </c>
      <c r="F54" s="596"/>
      <c r="G54" s="612" t="s">
        <v>1234</v>
      </c>
      <c r="H54" s="176" t="s">
        <v>1233</v>
      </c>
      <c r="I54" s="42">
        <f>VLOOKUP($A54&amp;I$92,決統データ!$A$3:$DE$365,$E54+19,FALSE)</f>
        <v>0</v>
      </c>
      <c r="J54" s="42">
        <f>VLOOKUP($A54&amp;J$92,決統データ!$A$3:$DE$365,$E54+19,FALSE)</f>
        <v>0</v>
      </c>
      <c r="K54" s="42">
        <f>VLOOKUP($A54&amp;K$92,決統データ!$A$3:$DE$365,$E54+19,FALSE)</f>
        <v>0</v>
      </c>
      <c r="L54" s="279">
        <f t="shared" si="8"/>
        <v>0</v>
      </c>
    </row>
    <row r="55" spans="1:12">
      <c r="A55" s="27" t="str">
        <f t="shared" si="7"/>
        <v>1711001</v>
      </c>
      <c r="B55" s="28" t="s">
        <v>133</v>
      </c>
      <c r="C55" s="29">
        <v>10</v>
      </c>
      <c r="D55" s="28" t="s">
        <v>782</v>
      </c>
      <c r="E55" s="24">
        <v>47</v>
      </c>
      <c r="F55" s="596"/>
      <c r="G55" s="612"/>
      <c r="H55" s="176" t="s">
        <v>1232</v>
      </c>
      <c r="I55" s="42">
        <f>VLOOKUP($A55&amp;I$92,決統データ!$A$3:$DE$365,$E55+19,FALSE)</f>
        <v>0</v>
      </c>
      <c r="J55" s="42">
        <f>VLOOKUP($A55&amp;J$92,決統データ!$A$3:$DE$365,$E55+19,FALSE)</f>
        <v>0</v>
      </c>
      <c r="K55" s="42">
        <f>VLOOKUP($A55&amp;K$92,決統データ!$A$3:$DE$365,$E55+19,FALSE)</f>
        <v>0</v>
      </c>
      <c r="L55" s="279">
        <f t="shared" si="8"/>
        <v>0</v>
      </c>
    </row>
    <row r="56" spans="1:12">
      <c r="A56" s="27" t="str">
        <f t="shared" si="7"/>
        <v>1711001</v>
      </c>
      <c r="B56" s="28" t="s">
        <v>133</v>
      </c>
      <c r="C56" s="29">
        <v>10</v>
      </c>
      <c r="D56" s="28" t="s">
        <v>782</v>
      </c>
      <c r="E56" s="24">
        <v>48</v>
      </c>
      <c r="F56" s="596"/>
      <c r="G56" s="177" t="s">
        <v>1231</v>
      </c>
      <c r="H56" s="176"/>
      <c r="I56" s="42">
        <f>VLOOKUP($A56&amp;I$92,決統データ!$A$3:$DE$365,$E56+19,FALSE)</f>
        <v>0</v>
      </c>
      <c r="J56" s="42">
        <f>VLOOKUP($A56&amp;J$92,決統データ!$A$3:$DE$365,$E56+19,FALSE)</f>
        <v>0</v>
      </c>
      <c r="K56" s="42">
        <f>VLOOKUP($A56&amp;K$92,決統データ!$A$3:$DE$365,$E56+19,FALSE)</f>
        <v>0</v>
      </c>
      <c r="L56" s="279">
        <f t="shared" si="8"/>
        <v>0</v>
      </c>
    </row>
    <row r="57" spans="1:12">
      <c r="A57" s="27" t="str">
        <f t="shared" si="7"/>
        <v>1711001</v>
      </c>
      <c r="B57" s="28" t="s">
        <v>133</v>
      </c>
      <c r="C57" s="29">
        <v>10</v>
      </c>
      <c r="D57" s="28" t="s">
        <v>782</v>
      </c>
      <c r="E57" s="24">
        <v>49</v>
      </c>
      <c r="F57" s="596"/>
      <c r="G57" s="175" t="s">
        <v>1230</v>
      </c>
      <c r="H57" s="176"/>
      <c r="I57" s="42">
        <f>VLOOKUP($A57&amp;I$92,決統データ!$A$3:$DE$365,$E57+19,FALSE)</f>
        <v>2264790</v>
      </c>
      <c r="J57" s="42">
        <f>VLOOKUP($A57&amp;J$92,決統データ!$A$3:$DE$365,$E57+19,FALSE)</f>
        <v>1282495</v>
      </c>
      <c r="K57" s="42">
        <f>VLOOKUP($A57&amp;K$92,決統データ!$A$3:$DE$365,$E57+19,FALSE)</f>
        <v>594099</v>
      </c>
      <c r="L57" s="279">
        <f t="shared" si="8"/>
        <v>4141384</v>
      </c>
    </row>
    <row r="58" spans="1:12">
      <c r="A58" s="27" t="str">
        <f t="shared" si="7"/>
        <v>1711001</v>
      </c>
      <c r="B58" s="28" t="s">
        <v>133</v>
      </c>
      <c r="C58" s="29">
        <v>10</v>
      </c>
      <c r="D58" s="28" t="s">
        <v>782</v>
      </c>
      <c r="E58" s="24">
        <v>50</v>
      </c>
      <c r="F58" s="596"/>
      <c r="G58" s="616" t="s">
        <v>644</v>
      </c>
      <c r="H58" s="176" t="s">
        <v>1229</v>
      </c>
      <c r="I58" s="42">
        <f>VLOOKUP($A58&amp;I$92,決統データ!$A$3:$DE$365,$E58+19,FALSE)</f>
        <v>2264790</v>
      </c>
      <c r="J58" s="42">
        <f>VLOOKUP($A58&amp;J$92,決統データ!$A$3:$DE$365,$E58+19,FALSE)</f>
        <v>1282495</v>
      </c>
      <c r="K58" s="42">
        <f>VLOOKUP($A58&amp;K$92,決統データ!$A$3:$DE$365,$E58+19,FALSE)</f>
        <v>594099</v>
      </c>
      <c r="L58" s="279">
        <f t="shared" si="8"/>
        <v>4141384</v>
      </c>
    </row>
    <row r="59" spans="1:12">
      <c r="A59" s="27" t="str">
        <f t="shared" si="7"/>
        <v>1711001</v>
      </c>
      <c r="B59" s="28" t="s">
        <v>133</v>
      </c>
      <c r="C59" s="29">
        <v>10</v>
      </c>
      <c r="D59" s="28" t="s">
        <v>782</v>
      </c>
      <c r="E59" s="24">
        <v>51</v>
      </c>
      <c r="F59" s="596"/>
      <c r="G59" s="616"/>
      <c r="H59" s="176" t="s">
        <v>1228</v>
      </c>
      <c r="I59" s="42">
        <f>VLOOKUP($A59&amp;I$92,決統データ!$A$3:$DE$365,$E59+19,FALSE)</f>
        <v>0</v>
      </c>
      <c r="J59" s="42">
        <f>VLOOKUP($A59&amp;J$92,決統データ!$A$3:$DE$365,$E59+19,FALSE)</f>
        <v>0</v>
      </c>
      <c r="K59" s="42">
        <f>VLOOKUP($A59&amp;K$92,決統データ!$A$3:$DE$365,$E59+19,FALSE)</f>
        <v>0</v>
      </c>
      <c r="L59" s="279">
        <f t="shared" si="8"/>
        <v>0</v>
      </c>
    </row>
    <row r="60" spans="1:12">
      <c r="A60" s="27" t="str">
        <f t="shared" si="7"/>
        <v>1711001</v>
      </c>
      <c r="B60" s="28" t="s">
        <v>133</v>
      </c>
      <c r="C60" s="29">
        <v>10</v>
      </c>
      <c r="D60" s="28" t="s">
        <v>782</v>
      </c>
      <c r="E60" s="24">
        <v>52</v>
      </c>
      <c r="F60" s="596"/>
      <c r="G60" s="181" t="s">
        <v>1227</v>
      </c>
      <c r="H60" s="176"/>
      <c r="I60" s="42">
        <f>VLOOKUP($A60&amp;I$92,決統データ!$A$3:$DE$365,$E60+19,FALSE)</f>
        <v>1952143</v>
      </c>
      <c r="J60" s="42">
        <f>VLOOKUP($A60&amp;J$92,決統データ!$A$3:$DE$365,$E60+19,FALSE)</f>
        <v>1152765</v>
      </c>
      <c r="K60" s="42">
        <f>VLOOKUP($A60&amp;K$92,決統データ!$A$3:$DE$365,$E60+19,FALSE)</f>
        <v>605319</v>
      </c>
      <c r="L60" s="279">
        <f t="shared" si="8"/>
        <v>3710227</v>
      </c>
    </row>
    <row r="61" spans="1:12">
      <c r="A61" s="27"/>
      <c r="B61" s="28"/>
      <c r="C61" s="29"/>
      <c r="D61" s="28"/>
      <c r="F61" s="596"/>
      <c r="G61" s="182"/>
      <c r="H61" s="176" t="s">
        <v>1226</v>
      </c>
      <c r="I61" s="166">
        <f>I60/I58*100</f>
        <v>86.195320537444971</v>
      </c>
      <c r="J61" s="166">
        <f t="shared" ref="J61:L61" si="9">J60/J58*100</f>
        <v>89.884560953454013</v>
      </c>
      <c r="K61" s="166">
        <f t="shared" si="9"/>
        <v>101.88857412653446</v>
      </c>
      <c r="L61" s="166">
        <f t="shared" si="9"/>
        <v>89.589060082329965</v>
      </c>
    </row>
    <row r="62" spans="1:12">
      <c r="A62" s="27" t="str">
        <f t="shared" si="7"/>
        <v>1711001</v>
      </c>
      <c r="B62" s="28" t="s">
        <v>133</v>
      </c>
      <c r="C62" s="29">
        <v>10</v>
      </c>
      <c r="D62" s="28" t="s">
        <v>782</v>
      </c>
      <c r="E62" s="24">
        <v>53</v>
      </c>
      <c r="F62" s="596"/>
      <c r="G62" s="617" t="s">
        <v>1225</v>
      </c>
      <c r="H62" s="176" t="s">
        <v>1224</v>
      </c>
      <c r="I62" s="42">
        <f>VLOOKUP($A62&amp;I$92,決統データ!$A$3:$DE$365,$E62+19,FALSE)</f>
        <v>0</v>
      </c>
      <c r="J62" s="42">
        <f>VLOOKUP($A62&amp;J$92,決統データ!$A$3:$DE$365,$E62+19,FALSE)</f>
        <v>0</v>
      </c>
      <c r="K62" s="42">
        <f>VLOOKUP($A62&amp;K$92,決統データ!$A$3:$DE$365,$E62+19,FALSE)</f>
        <v>0</v>
      </c>
      <c r="L62" s="279">
        <f>SUM(I62:K62)</f>
        <v>0</v>
      </c>
    </row>
    <row r="63" spans="1:12">
      <c r="A63" s="27" t="str">
        <f t="shared" si="7"/>
        <v>1711001</v>
      </c>
      <c r="B63" s="28" t="s">
        <v>133</v>
      </c>
      <c r="C63" s="29">
        <v>10</v>
      </c>
      <c r="D63" s="28" t="s">
        <v>782</v>
      </c>
      <c r="E63" s="24">
        <v>54</v>
      </c>
      <c r="F63" s="596"/>
      <c r="G63" s="617"/>
      <c r="H63" s="176" t="s">
        <v>1223</v>
      </c>
      <c r="I63" s="42">
        <f>VLOOKUP($A63&amp;I$92,決統データ!$A$3:$DE$365,$E63+19,FALSE)</f>
        <v>0</v>
      </c>
      <c r="J63" s="42">
        <f>VLOOKUP($A63&amp;J$92,決統データ!$A$3:$DE$365,$E63+19,FALSE)</f>
        <v>0</v>
      </c>
      <c r="K63" s="42">
        <f>VLOOKUP($A63&amp;K$92,決統データ!$A$3:$DE$365,$E63+19,FALSE)</f>
        <v>0</v>
      </c>
      <c r="L63" s="279"/>
    </row>
    <row r="64" spans="1:12">
      <c r="A64" s="27" t="str">
        <f t="shared" si="7"/>
        <v>1711001</v>
      </c>
      <c r="B64" s="28" t="s">
        <v>133</v>
      </c>
      <c r="C64" s="29">
        <v>10</v>
      </c>
      <c r="D64" s="28" t="s">
        <v>782</v>
      </c>
      <c r="E64" s="24">
        <v>55</v>
      </c>
      <c r="F64" s="596"/>
      <c r="G64" s="175" t="s">
        <v>1222</v>
      </c>
      <c r="H64" s="176"/>
      <c r="I64" s="42">
        <f>VLOOKUP($A64&amp;I$92,決統データ!$A$3:$DE$365,$E64+19,FALSE)</f>
        <v>0</v>
      </c>
      <c r="J64" s="42">
        <f>VLOOKUP($A64&amp;J$92,決統データ!$A$3:$DE$365,$E64+19,FALSE)</f>
        <v>0</v>
      </c>
      <c r="K64" s="42">
        <f>VLOOKUP($A64&amp;K$92,決統データ!$A$3:$DE$365,$E64+19,FALSE)</f>
        <v>0</v>
      </c>
      <c r="L64" s="279">
        <f t="shared" ref="L64:L74" si="10">SUM(I64:K64)</f>
        <v>0</v>
      </c>
    </row>
    <row r="65" spans="1:12">
      <c r="A65" s="27" t="str">
        <f t="shared" si="7"/>
        <v>1711001</v>
      </c>
      <c r="B65" s="28" t="s">
        <v>133</v>
      </c>
      <c r="C65" s="29">
        <v>10</v>
      </c>
      <c r="D65" s="28" t="s">
        <v>782</v>
      </c>
      <c r="E65" s="24">
        <v>56</v>
      </c>
      <c r="F65" s="593" t="s">
        <v>1221</v>
      </c>
      <c r="G65" s="175" t="s">
        <v>1220</v>
      </c>
      <c r="H65" s="176"/>
      <c r="I65" s="42">
        <f>VLOOKUP($A65&amp;I$92,決統データ!$A$3:$DE$365,$E65+19,FALSE)</f>
        <v>3</v>
      </c>
      <c r="J65" s="42">
        <f>VLOOKUP($A65&amp;J$92,決統データ!$A$3:$DE$365,$E65+19,FALSE)</f>
        <v>0</v>
      </c>
      <c r="K65" s="42">
        <f>VLOOKUP($A65&amp;K$92,決統データ!$A$3:$DE$365,$E65+19,FALSE)</f>
        <v>0</v>
      </c>
      <c r="L65" s="279">
        <f t="shared" si="10"/>
        <v>3</v>
      </c>
    </row>
    <row r="66" spans="1:12">
      <c r="A66" s="27" t="str">
        <f t="shared" si="7"/>
        <v>1711001</v>
      </c>
      <c r="B66" s="28" t="s">
        <v>133</v>
      </c>
      <c r="C66" s="29">
        <v>10</v>
      </c>
      <c r="D66" s="28" t="s">
        <v>782</v>
      </c>
      <c r="E66" s="24">
        <v>57</v>
      </c>
      <c r="F66" s="593"/>
      <c r="G66" s="594" t="s">
        <v>1219</v>
      </c>
      <c r="H66" s="176" t="s">
        <v>1218</v>
      </c>
      <c r="I66" s="42">
        <f>VLOOKUP($A66&amp;I$92,決統データ!$A$3:$DE$365,$E66+19,FALSE)</f>
        <v>28080</v>
      </c>
      <c r="J66" s="42">
        <f>VLOOKUP($A66&amp;J$92,決統データ!$A$3:$DE$365,$E66+19,FALSE)</f>
        <v>0</v>
      </c>
      <c r="K66" s="42">
        <f>VLOOKUP($A66&amp;K$92,決統データ!$A$3:$DE$365,$E66+19,FALSE)</f>
        <v>0</v>
      </c>
      <c r="L66" s="279">
        <f t="shared" si="10"/>
        <v>28080</v>
      </c>
    </row>
    <row r="67" spans="1:12">
      <c r="A67" s="27" t="str">
        <f t="shared" si="7"/>
        <v>1711001</v>
      </c>
      <c r="B67" s="28" t="s">
        <v>133</v>
      </c>
      <c r="C67" s="29">
        <v>10</v>
      </c>
      <c r="D67" s="28" t="s">
        <v>782</v>
      </c>
      <c r="E67" s="24">
        <v>58</v>
      </c>
      <c r="F67" s="593"/>
      <c r="G67" s="595"/>
      <c r="H67" s="176" t="s">
        <v>1217</v>
      </c>
      <c r="I67" s="42">
        <f>VLOOKUP($A67&amp;I$92,決統データ!$A$3:$DE$365,$E67+19,FALSE)</f>
        <v>1942</v>
      </c>
      <c r="J67" s="42">
        <f>VLOOKUP($A67&amp;J$92,決統データ!$A$3:$DE$365,$E67+19,FALSE)</f>
        <v>0</v>
      </c>
      <c r="K67" s="42">
        <f>VLOOKUP($A67&amp;K$92,決統データ!$A$3:$DE$365,$E67+19,FALSE)</f>
        <v>0</v>
      </c>
      <c r="L67" s="279">
        <f t="shared" si="10"/>
        <v>1942</v>
      </c>
    </row>
    <row r="68" spans="1:12">
      <c r="A68" s="27" t="str">
        <f t="shared" si="7"/>
        <v>1711001</v>
      </c>
      <c r="B68" s="28" t="s">
        <v>133</v>
      </c>
      <c r="C68" s="29">
        <v>10</v>
      </c>
      <c r="D68" s="28" t="s">
        <v>782</v>
      </c>
      <c r="E68" s="24">
        <v>59</v>
      </c>
      <c r="F68" s="596" t="s">
        <v>1107</v>
      </c>
      <c r="G68" s="175" t="s">
        <v>1216</v>
      </c>
      <c r="H68" s="176"/>
      <c r="I68" s="42">
        <f>VLOOKUP($A68&amp;I$92,決統データ!$A$3:$DE$365,$E68+19,FALSE)</f>
        <v>1</v>
      </c>
      <c r="J68" s="42">
        <f>VLOOKUP($A68&amp;J$92,決統データ!$A$3:$DE$365,$E68+19,FALSE)</f>
        <v>1</v>
      </c>
      <c r="K68" s="42">
        <f>VLOOKUP($A68&amp;K$92,決統データ!$A$3:$DE$365,$E68+19,FALSE)</f>
        <v>1</v>
      </c>
      <c r="L68" s="279">
        <f t="shared" si="10"/>
        <v>3</v>
      </c>
    </row>
    <row r="69" spans="1:12">
      <c r="A69" s="27" t="str">
        <f t="shared" si="7"/>
        <v>1711001</v>
      </c>
      <c r="B69" s="28" t="s">
        <v>133</v>
      </c>
      <c r="C69" s="29">
        <v>10</v>
      </c>
      <c r="D69" s="28" t="s">
        <v>782</v>
      </c>
      <c r="E69" s="24">
        <v>60</v>
      </c>
      <c r="F69" s="596"/>
      <c r="G69" s="597" t="s">
        <v>644</v>
      </c>
      <c r="H69" s="176" t="s">
        <v>1215</v>
      </c>
      <c r="I69" s="42">
        <f>VLOOKUP($A69&amp;I$92,決統データ!$A$3:$DE$365,$E69+19,FALSE)</f>
        <v>0</v>
      </c>
      <c r="J69" s="42">
        <f>VLOOKUP($A69&amp;J$92,決統データ!$A$3:$DE$365,$E69+19,FALSE)</f>
        <v>0</v>
      </c>
      <c r="K69" s="42">
        <f>VLOOKUP($A69&amp;K$92,決統データ!$A$3:$DE$365,$E69+19,FALSE)</f>
        <v>0</v>
      </c>
      <c r="L69" s="279">
        <f t="shared" si="10"/>
        <v>0</v>
      </c>
    </row>
    <row r="70" spans="1:12">
      <c r="A70" s="27" t="str">
        <f t="shared" si="7"/>
        <v>1711002</v>
      </c>
      <c r="B70" s="28" t="s">
        <v>133</v>
      </c>
      <c r="C70" s="29">
        <v>10</v>
      </c>
      <c r="D70" s="28" t="s">
        <v>788</v>
      </c>
      <c r="E70" s="24">
        <v>1</v>
      </c>
      <c r="F70" s="596"/>
      <c r="G70" s="598"/>
      <c r="H70" s="176" t="s">
        <v>1214</v>
      </c>
      <c r="I70" s="42">
        <f>VLOOKUP($A70&amp;I$92,決統データ!$A$3:$DE$365,$E70+19,FALSE)</f>
        <v>0</v>
      </c>
      <c r="J70" s="42">
        <f>VLOOKUP($A70&amp;J$92,決統データ!$A$3:$DE$365,$E70+19,FALSE)</f>
        <v>0</v>
      </c>
      <c r="K70" s="42">
        <f>VLOOKUP($A70&amp;K$92,決統データ!$A$3:$DE$365,$E70+19,FALSE)</f>
        <v>0</v>
      </c>
      <c r="L70" s="279">
        <f t="shared" si="10"/>
        <v>0</v>
      </c>
    </row>
    <row r="71" spans="1:12">
      <c r="A71" s="27" t="str">
        <f t="shared" si="7"/>
        <v>1711002</v>
      </c>
      <c r="B71" s="28" t="s">
        <v>133</v>
      </c>
      <c r="C71" s="29">
        <v>10</v>
      </c>
      <c r="D71" s="28" t="s">
        <v>788</v>
      </c>
      <c r="E71" s="24">
        <v>2</v>
      </c>
      <c r="F71" s="596"/>
      <c r="G71" s="598"/>
      <c r="H71" s="176" t="s">
        <v>1213</v>
      </c>
      <c r="I71" s="42">
        <f>VLOOKUP($A71&amp;I$92,決統データ!$A$3:$DE$365,$E71+19,FALSE)</f>
        <v>0</v>
      </c>
      <c r="J71" s="42">
        <f>VLOOKUP($A71&amp;J$92,決統データ!$A$3:$DE$365,$E71+19,FALSE)</f>
        <v>0</v>
      </c>
      <c r="K71" s="42">
        <f>VLOOKUP($A71&amp;K$92,決統データ!$A$3:$DE$365,$E71+19,FALSE)</f>
        <v>0</v>
      </c>
      <c r="L71" s="279">
        <f t="shared" si="10"/>
        <v>0</v>
      </c>
    </row>
    <row r="72" spans="1:12">
      <c r="A72" s="27" t="str">
        <f t="shared" si="7"/>
        <v>1711002</v>
      </c>
      <c r="B72" s="28" t="s">
        <v>133</v>
      </c>
      <c r="C72" s="29">
        <v>10</v>
      </c>
      <c r="D72" s="28" t="s">
        <v>788</v>
      </c>
      <c r="E72" s="24">
        <v>3</v>
      </c>
      <c r="F72" s="596"/>
      <c r="G72" s="599"/>
      <c r="H72" s="180" t="s">
        <v>1212</v>
      </c>
      <c r="I72" s="42">
        <f>VLOOKUP($A72&amp;I$92,決統データ!$A$3:$DE$365,$E72+19,FALSE)</f>
        <v>1</v>
      </c>
      <c r="J72" s="42">
        <f>VLOOKUP($A72&amp;J$92,決統データ!$A$3:$DE$365,$E72+19,FALSE)</f>
        <v>1</v>
      </c>
      <c r="K72" s="42">
        <f>VLOOKUP($A72&amp;K$92,決統データ!$A$3:$DE$365,$E72+19,FALSE)</f>
        <v>1</v>
      </c>
      <c r="L72" s="279">
        <f t="shared" si="10"/>
        <v>3</v>
      </c>
    </row>
    <row r="73" spans="1:12">
      <c r="A73" s="27" t="str">
        <f t="shared" si="7"/>
        <v>1711002</v>
      </c>
      <c r="B73" s="28" t="s">
        <v>133</v>
      </c>
      <c r="C73" s="29">
        <v>10</v>
      </c>
      <c r="D73" s="28" t="s">
        <v>788</v>
      </c>
      <c r="E73" s="24">
        <v>4</v>
      </c>
      <c r="F73" s="596"/>
      <c r="G73" s="175" t="s">
        <v>1211</v>
      </c>
      <c r="H73" s="176"/>
      <c r="I73" s="42">
        <f>VLOOKUP($A73&amp;I$92,決統データ!$A$3:$DE$365,$E73+19,FALSE)</f>
        <v>1</v>
      </c>
      <c r="J73" s="42">
        <f>VLOOKUP($A73&amp;J$92,決統データ!$A$3:$DE$365,$E73+19,FALSE)</f>
        <v>1</v>
      </c>
      <c r="K73" s="42">
        <f>VLOOKUP($A73&amp;K$92,決統データ!$A$3:$DE$365,$E73+19,FALSE)</f>
        <v>0</v>
      </c>
      <c r="L73" s="279">
        <f t="shared" si="10"/>
        <v>2</v>
      </c>
    </row>
    <row r="74" spans="1:12">
      <c r="A74" s="27" t="str">
        <f t="shared" si="7"/>
        <v>1711002</v>
      </c>
      <c r="B74" s="28" t="s">
        <v>133</v>
      </c>
      <c r="C74" s="29">
        <v>10</v>
      </c>
      <c r="D74" s="28" t="s">
        <v>788</v>
      </c>
      <c r="E74" s="24">
        <v>5</v>
      </c>
      <c r="F74" s="596"/>
      <c r="G74" s="175" t="s">
        <v>1210</v>
      </c>
      <c r="H74" s="176"/>
      <c r="I74" s="42">
        <f>VLOOKUP($A74&amp;I$92,決統データ!$A$3:$DE$365,$E74+19,FALSE)</f>
        <v>2</v>
      </c>
      <c r="J74" s="42">
        <f>VLOOKUP($A74&amp;J$92,決統データ!$A$3:$DE$365,$E74+19,FALSE)</f>
        <v>2</v>
      </c>
      <c r="K74" s="42">
        <f>VLOOKUP($A74&amp;K$92,決統データ!$A$3:$DE$365,$E74+19,FALSE)</f>
        <v>1</v>
      </c>
      <c r="L74" s="279">
        <f t="shared" si="10"/>
        <v>5</v>
      </c>
    </row>
    <row r="75" spans="1:12">
      <c r="F75" s="604" t="s">
        <v>1209</v>
      </c>
      <c r="G75" s="496" t="s">
        <v>1208</v>
      </c>
      <c r="H75" s="510"/>
      <c r="I75" s="166">
        <f>IF(I52=0,0,I54/I52*100)</f>
        <v>0</v>
      </c>
      <c r="J75" s="166">
        <f t="shared" ref="J75:L75" si="11">IF(J52=0,0,J54/J52*100)</f>
        <v>0</v>
      </c>
      <c r="K75" s="166">
        <f t="shared" si="11"/>
        <v>0</v>
      </c>
      <c r="L75" s="274">
        <f t="shared" si="11"/>
        <v>0</v>
      </c>
    </row>
    <row r="76" spans="1:12">
      <c r="F76" s="605"/>
      <c r="G76" s="496" t="s">
        <v>1207</v>
      </c>
      <c r="H76" s="510"/>
      <c r="I76" s="166">
        <f t="shared" ref="I76:L76" si="12">IF(I53=0,0,I55/I53*100)</f>
        <v>0</v>
      </c>
      <c r="J76" s="166">
        <f t="shared" si="12"/>
        <v>0</v>
      </c>
      <c r="K76" s="166">
        <f t="shared" si="12"/>
        <v>0</v>
      </c>
      <c r="L76" s="274">
        <f t="shared" si="12"/>
        <v>0</v>
      </c>
    </row>
    <row r="77" spans="1:12">
      <c r="F77" s="605"/>
      <c r="G77" s="496" t="s">
        <v>1206</v>
      </c>
      <c r="H77" s="510"/>
      <c r="I77" s="166">
        <f>IF(I52=0,0,I56/I52*100)</f>
        <v>0</v>
      </c>
      <c r="J77" s="166">
        <f t="shared" ref="J77:L77" si="13">IF(J52=0,0,J56/J52*100)</f>
        <v>0</v>
      </c>
      <c r="K77" s="166">
        <f t="shared" si="13"/>
        <v>0</v>
      </c>
      <c r="L77" s="274">
        <f t="shared" si="13"/>
        <v>0</v>
      </c>
    </row>
    <row r="78" spans="1:12">
      <c r="F78" s="605"/>
      <c r="G78" s="607" t="s">
        <v>1205</v>
      </c>
      <c r="H78" s="608"/>
      <c r="I78" s="167">
        <f>IF(I68=0,0,I58/I68)</f>
        <v>2264790</v>
      </c>
      <c r="J78" s="167">
        <f t="shared" ref="J78:L78" si="14">IF(J68=0,0,J58/J68)</f>
        <v>1282495</v>
      </c>
      <c r="K78" s="167">
        <f t="shared" si="14"/>
        <v>594099</v>
      </c>
      <c r="L78" s="275">
        <f t="shared" si="14"/>
        <v>1380461.3333333333</v>
      </c>
    </row>
    <row r="79" spans="1:12" s="154" customFormat="1">
      <c r="E79" s="169"/>
      <c r="F79" s="605"/>
      <c r="G79" s="609" t="s">
        <v>1204</v>
      </c>
      <c r="H79" s="610"/>
      <c r="I79" s="168">
        <f>+公2!K5/公1!I60*1000</f>
        <v>79.88963923237182</v>
      </c>
      <c r="J79" s="168">
        <f>+公2!L5/公1!J60*1000</f>
        <v>136.95506022476394</v>
      </c>
      <c r="K79" s="168">
        <f>+公2!M5/公1!K60*1000</f>
        <v>173.28549079080616</v>
      </c>
      <c r="L79" s="335">
        <f>+公2!N5/公1!L60*1000</f>
        <v>112.85724566178835</v>
      </c>
    </row>
    <row r="80" spans="1:12" s="154" customFormat="1">
      <c r="E80" s="169"/>
      <c r="F80" s="605"/>
      <c r="G80" s="609" t="s">
        <v>1203</v>
      </c>
      <c r="H80" s="610"/>
      <c r="I80" s="168">
        <f>(+公4!J76)/公1!I60*1000</f>
        <v>114.08334327966753</v>
      </c>
      <c r="J80" s="168">
        <f>(+公4!K76)/公1!J60*1000</f>
        <v>222.86849444596254</v>
      </c>
      <c r="K80" s="168">
        <f>(+公4!L76)/公1!K60*1000</f>
        <v>261.46048612384544</v>
      </c>
      <c r="L80" s="335">
        <f>(+公4!M76)/公1!L60*1000</f>
        <v>171.92721631317974</v>
      </c>
    </row>
    <row r="81" spans="5:12" s="154" customFormat="1">
      <c r="E81" s="169"/>
      <c r="F81" s="605"/>
      <c r="G81" s="602" t="s">
        <v>1199</v>
      </c>
      <c r="H81" s="183" t="s">
        <v>1202</v>
      </c>
      <c r="I81" s="168">
        <f>+公4!J46/公1!I60*1000</f>
        <v>73.328132211625885</v>
      </c>
      <c r="J81" s="168">
        <f>+公4!K46/公1!J60*1000</f>
        <v>75.178375471149806</v>
      </c>
      <c r="K81" s="168">
        <f>+公4!L46/公1!K60*1000</f>
        <v>257.73848169312379</v>
      </c>
      <c r="L81" s="335">
        <f>+公4!M46/公1!L60*1000</f>
        <v>103.98932464240059</v>
      </c>
    </row>
    <row r="82" spans="5:12" s="154" customFormat="1">
      <c r="E82" s="169"/>
      <c r="F82" s="605"/>
      <c r="G82" s="603"/>
      <c r="H82" s="183" t="s">
        <v>1201</v>
      </c>
      <c r="I82" s="168">
        <f>(+公4!J69)/公1!I60*1000</f>
        <v>40.755211068041632</v>
      </c>
      <c r="J82" s="168">
        <f>(+公4!K69)/公1!J60*1000</f>
        <v>147.69011897481275</v>
      </c>
      <c r="K82" s="168">
        <f>(+公4!L69)/公1!K60*1000</f>
        <v>3.7220044307216527</v>
      </c>
      <c r="L82" s="335">
        <f>(+公4!M69)/公1!L60*1000</f>
        <v>67.937891670779166</v>
      </c>
    </row>
    <row r="83" spans="5:12">
      <c r="F83" s="605"/>
      <c r="G83" s="600" t="s">
        <v>1200</v>
      </c>
      <c r="H83" s="601"/>
      <c r="I83" s="166">
        <f>+公2!K5/(公4!J76)*100</f>
        <v>70.027435150219802</v>
      </c>
      <c r="J83" s="166">
        <f>+公2!L5/(公4!K76)*100</f>
        <v>61.451063581340136</v>
      </c>
      <c r="K83" s="166">
        <f>+公2!M5/(公4!L76)*100</f>
        <v>66.275976672332192</v>
      </c>
      <c r="L83" s="274">
        <f>+公2!N5/(公4!M76)*100</f>
        <v>65.642455035280435</v>
      </c>
    </row>
    <row r="84" spans="5:12">
      <c r="F84" s="606"/>
      <c r="G84" s="60" t="s">
        <v>1199</v>
      </c>
      <c r="H84" s="60" t="s">
        <v>1198</v>
      </c>
      <c r="I84" s="166">
        <f>+I83*公4!J46/(公4!J76)</f>
        <v>45.010786636470847</v>
      </c>
      <c r="J84" s="166">
        <f>+J83*公4!K46/(公4!K76)</f>
        <v>20.728776144443415</v>
      </c>
      <c r="K84" s="166">
        <f>+K83*公4!L46/(公4!L76)</f>
        <v>65.332509143139333</v>
      </c>
      <c r="L84" s="274">
        <f>+L83*公4!M46/(公4!M76)</f>
        <v>39.703513576079906</v>
      </c>
    </row>
    <row r="85" spans="5:12">
      <c r="G85" s="153" t="s">
        <v>1197</v>
      </c>
      <c r="I85" s="152" t="s">
        <v>1598</v>
      </c>
      <c r="J85" s="152" t="s">
        <v>1598</v>
      </c>
      <c r="K85" s="152" t="s">
        <v>1598</v>
      </c>
    </row>
    <row r="86" spans="5:12">
      <c r="G86" s="153" t="s">
        <v>1196</v>
      </c>
    </row>
    <row r="87" spans="5:12">
      <c r="G87" s="113" t="s">
        <v>1195</v>
      </c>
    </row>
    <row r="88" spans="5:12">
      <c r="G88" s="113" t="s">
        <v>1194</v>
      </c>
    </row>
    <row r="89" spans="5:12">
      <c r="G89" s="113" t="s">
        <v>1193</v>
      </c>
    </row>
    <row r="92" spans="5:12">
      <c r="I92" s="170" t="str">
        <f t="shared" ref="I92:K92" si="15">+I93&amp;"000"</f>
        <v>263036000</v>
      </c>
      <c r="J92" s="170" t="str">
        <f t="shared" si="15"/>
        <v>263435000</v>
      </c>
      <c r="K92" s="170" t="str">
        <f t="shared" si="15"/>
        <v>264652000</v>
      </c>
    </row>
    <row r="93" spans="5:12">
      <c r="I93" s="170" t="s">
        <v>751</v>
      </c>
      <c r="J93" s="170" t="s">
        <v>587</v>
      </c>
      <c r="K93" s="170" t="s">
        <v>594</v>
      </c>
    </row>
    <row r="94" spans="5:12">
      <c r="I94" s="170" t="s">
        <v>750</v>
      </c>
      <c r="J94" s="170" t="s">
        <v>474</v>
      </c>
      <c r="K94" s="170" t="s">
        <v>595</v>
      </c>
    </row>
  </sheetData>
  <customSheetViews>
    <customSheetView guid="{247A5D4D-80F1-4466-92F7-7A3BC78E450F}" showPageBreaks="1" printArea="1" topLeftCell="H1">
      <selection activeCell="C43" sqref="C43"/>
      <pageMargins left="0.78740157480314965" right="0.78740157480314965" top="0.78740157480314965" bottom="0.78740157480314965" header="0.51181102362204722" footer="0.35433070866141736"/>
      <pageSetup paperSize="9" scale="60" orientation="portrait" blackAndWhite="1" horizontalDpi="300" verticalDpi="300"/>
      <headerFooter alignWithMargins="0"/>
    </customSheetView>
  </customSheetViews>
  <mergeCells count="28">
    <mergeCell ref="F4:H4"/>
    <mergeCell ref="F27:F38"/>
    <mergeCell ref="G28:G32"/>
    <mergeCell ref="G33:G37"/>
    <mergeCell ref="F11:F26"/>
    <mergeCell ref="G22:G26"/>
    <mergeCell ref="F39:F45"/>
    <mergeCell ref="G40:G42"/>
    <mergeCell ref="G43:G45"/>
    <mergeCell ref="F46:F64"/>
    <mergeCell ref="G47:G50"/>
    <mergeCell ref="G52:G53"/>
    <mergeCell ref="G54:G55"/>
    <mergeCell ref="G58:G59"/>
    <mergeCell ref="G62:G63"/>
    <mergeCell ref="F65:F67"/>
    <mergeCell ref="G66:G67"/>
    <mergeCell ref="F68:F74"/>
    <mergeCell ref="G69:G72"/>
    <mergeCell ref="G83:H83"/>
    <mergeCell ref="G81:G82"/>
    <mergeCell ref="F75:F84"/>
    <mergeCell ref="G75:H75"/>
    <mergeCell ref="G76:H76"/>
    <mergeCell ref="G77:H77"/>
    <mergeCell ref="G78:H78"/>
    <mergeCell ref="G79:H79"/>
    <mergeCell ref="G80:H80"/>
  </mergeCells>
  <phoneticPr fontId="3"/>
  <pageMargins left="0.78740157480314965" right="0.78740157480314965" top="0.78740157480314965" bottom="0.78740157480314965" header="0.51181102362204722" footer="0.35433070866141736"/>
  <pageSetup paperSize="9" scale="64" fitToWidth="0" orientation="portrait" blackAndWhite="1"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C000"/>
    <pageSetUpPr fitToPage="1"/>
  </sheetPr>
  <dimension ref="A1:M107"/>
  <sheetViews>
    <sheetView view="pageBreakPreview" topLeftCell="F1" zoomScaleNormal="100" zoomScaleSheetLayoutView="100" workbookViewId="0">
      <pane ySplit="2" topLeftCell="A87" activePane="bottomLeft" state="frozen"/>
      <selection pane="bottomLeft"/>
    </sheetView>
  </sheetViews>
  <sheetFormatPr defaultColWidth="9" defaultRowHeight="14.4"/>
  <cols>
    <col min="1" max="1" width="9.69921875" style="9" customWidth="1"/>
    <col min="2" max="2" width="4.296875" style="9" customWidth="1"/>
    <col min="3" max="4" width="3.296875" style="9" customWidth="1"/>
    <col min="5" max="5" width="6.296875" style="38" customWidth="1"/>
    <col min="6" max="6" width="6.796875" style="9" customWidth="1"/>
    <col min="7" max="7" width="6.59765625" style="9" customWidth="1"/>
    <col min="8" max="8" width="5" style="9" customWidth="1"/>
    <col min="9" max="9" width="4.09765625" style="9" customWidth="1"/>
    <col min="10" max="10" width="28.796875" style="9" customWidth="1"/>
    <col min="11" max="13" width="12.59765625" style="156" customWidth="1"/>
    <col min="14" max="16384" width="9" style="9"/>
  </cols>
  <sheetData>
    <row r="1" spans="1:13" ht="16.5" customHeight="1">
      <c r="F1" s="9" t="s">
        <v>888</v>
      </c>
      <c r="M1" s="159" t="s">
        <v>529</v>
      </c>
    </row>
    <row r="2" spans="1:13" ht="33.75" customHeight="1">
      <c r="A2" s="26"/>
      <c r="B2" s="67" t="s">
        <v>778</v>
      </c>
      <c r="C2" s="26" t="s">
        <v>779</v>
      </c>
      <c r="D2" s="26" t="s">
        <v>780</v>
      </c>
      <c r="E2" s="30" t="s">
        <v>781</v>
      </c>
      <c r="F2" s="878"/>
      <c r="G2" s="878"/>
      <c r="H2" s="878"/>
      <c r="I2" s="878"/>
      <c r="J2" s="878"/>
      <c r="K2" s="184" t="s">
        <v>131</v>
      </c>
      <c r="L2" s="184" t="s">
        <v>596</v>
      </c>
      <c r="M2" s="184" t="s">
        <v>605</v>
      </c>
    </row>
    <row r="3" spans="1:13">
      <c r="A3" s="27" t="str">
        <f>+B3&amp;C3&amp;D3</f>
        <v>1782601</v>
      </c>
      <c r="B3" s="28" t="s">
        <v>338</v>
      </c>
      <c r="C3" s="29">
        <v>26</v>
      </c>
      <c r="D3" s="28" t="s">
        <v>782</v>
      </c>
      <c r="E3" s="24">
        <v>1</v>
      </c>
      <c r="F3" s="631" t="s">
        <v>887</v>
      </c>
      <c r="G3" s="969" t="s">
        <v>886</v>
      </c>
      <c r="H3" s="969"/>
      <c r="I3" s="969"/>
      <c r="J3" s="969"/>
      <c r="K3" s="42">
        <f>VLOOKUP($A3&amp;K$105,決統データ!$A$3:$DE$365,$E3+19,FALSE)</f>
        <v>2216</v>
      </c>
      <c r="L3" s="42">
        <f>VLOOKUP($A3&amp;L$105,決統データ!$A$3:$DE$365,$E3+19,FALSE)</f>
        <v>1903</v>
      </c>
      <c r="M3" s="312">
        <f t="shared" ref="M3:M34" si="0">SUM(K3:L3)</f>
        <v>4119</v>
      </c>
    </row>
    <row r="4" spans="1:13">
      <c r="A4" s="27" t="str">
        <f t="shared" ref="A4:A67" si="1">+B4&amp;C4&amp;D4</f>
        <v>1782601</v>
      </c>
      <c r="B4" s="28" t="s">
        <v>338</v>
      </c>
      <c r="C4" s="29">
        <v>26</v>
      </c>
      <c r="D4" s="28" t="s">
        <v>782</v>
      </c>
      <c r="E4" s="38">
        <v>2</v>
      </c>
      <c r="F4" s="631"/>
      <c r="G4" s="967" t="s">
        <v>885</v>
      </c>
      <c r="H4" s="967"/>
      <c r="I4" s="967"/>
      <c r="J4" s="967"/>
      <c r="K4" s="42">
        <f>VLOOKUP($A4&amp;K$105,決統データ!$A$3:$DE$365,$E4+19,FALSE)</f>
        <v>831</v>
      </c>
      <c r="L4" s="42">
        <f>VLOOKUP($A4&amp;L$105,決統データ!$A$3:$DE$365,$E4+19,FALSE)</f>
        <v>836</v>
      </c>
      <c r="M4" s="312">
        <f t="shared" si="0"/>
        <v>1667</v>
      </c>
    </row>
    <row r="5" spans="1:13">
      <c r="A5" s="27" t="str">
        <f t="shared" si="1"/>
        <v>1782601</v>
      </c>
      <c r="B5" s="28" t="s">
        <v>338</v>
      </c>
      <c r="C5" s="29">
        <v>26</v>
      </c>
      <c r="D5" s="28" t="s">
        <v>782</v>
      </c>
      <c r="E5" s="38">
        <v>3</v>
      </c>
      <c r="F5" s="631"/>
      <c r="G5" s="967" t="s">
        <v>884</v>
      </c>
      <c r="H5" s="967"/>
      <c r="I5" s="967"/>
      <c r="J5" s="967"/>
      <c r="K5" s="42">
        <f>VLOOKUP($A5&amp;K$105,決統データ!$A$3:$DE$365,$E5+19,FALSE)</f>
        <v>831</v>
      </c>
      <c r="L5" s="42">
        <f>VLOOKUP($A5&amp;L$105,決統データ!$A$3:$DE$365,$E5+19,FALSE)</f>
        <v>836</v>
      </c>
      <c r="M5" s="312">
        <f t="shared" si="0"/>
        <v>1667</v>
      </c>
    </row>
    <row r="6" spans="1:13">
      <c r="A6" s="27" t="str">
        <f t="shared" si="1"/>
        <v>1782601</v>
      </c>
      <c r="B6" s="28" t="s">
        <v>338</v>
      </c>
      <c r="C6" s="29">
        <v>26</v>
      </c>
      <c r="D6" s="28" t="s">
        <v>782</v>
      </c>
      <c r="E6" s="38">
        <v>4</v>
      </c>
      <c r="F6" s="631"/>
      <c r="G6" s="967" t="s">
        <v>1303</v>
      </c>
      <c r="H6" s="967"/>
      <c r="I6" s="967"/>
      <c r="J6" s="967"/>
      <c r="K6" s="42">
        <f>VLOOKUP($A6&amp;K$105,決統データ!$A$3:$DE$365,$E6+19,FALSE)</f>
        <v>0</v>
      </c>
      <c r="L6" s="42">
        <f>VLOOKUP($A6&amp;L$105,決統データ!$A$3:$DE$365,$E6+19,FALSE)</f>
        <v>0</v>
      </c>
      <c r="M6" s="312">
        <f t="shared" si="0"/>
        <v>0</v>
      </c>
    </row>
    <row r="7" spans="1:13">
      <c r="A7" s="27" t="str">
        <f t="shared" si="1"/>
        <v>1782601</v>
      </c>
      <c r="B7" s="28" t="s">
        <v>338</v>
      </c>
      <c r="C7" s="29">
        <v>26</v>
      </c>
      <c r="D7" s="28" t="s">
        <v>782</v>
      </c>
      <c r="E7" s="38">
        <v>5</v>
      </c>
      <c r="F7" s="631"/>
      <c r="G7" s="967" t="s">
        <v>1302</v>
      </c>
      <c r="H7" s="967"/>
      <c r="I7" s="967"/>
      <c r="J7" s="967"/>
      <c r="K7" s="42">
        <f>VLOOKUP($A7&amp;K$105,決統データ!$A$3:$DE$365,$E7+19,FALSE)</f>
        <v>0</v>
      </c>
      <c r="L7" s="42">
        <f>VLOOKUP($A7&amp;L$105,決統データ!$A$3:$DE$365,$E7+19,FALSE)</f>
        <v>0</v>
      </c>
      <c r="M7" s="312">
        <f t="shared" si="0"/>
        <v>0</v>
      </c>
    </row>
    <row r="8" spans="1:13">
      <c r="A8" s="27" t="str">
        <f t="shared" si="1"/>
        <v>1782601</v>
      </c>
      <c r="B8" s="28" t="s">
        <v>338</v>
      </c>
      <c r="C8" s="29">
        <v>26</v>
      </c>
      <c r="D8" s="28" t="s">
        <v>782</v>
      </c>
      <c r="E8" s="38">
        <v>6</v>
      </c>
      <c r="F8" s="631"/>
      <c r="G8" s="967" t="s">
        <v>915</v>
      </c>
      <c r="H8" s="967"/>
      <c r="I8" s="967"/>
      <c r="J8" s="967"/>
      <c r="K8" s="42">
        <f>VLOOKUP($A8&amp;K$105,決統データ!$A$3:$DE$365,$E8+19,FALSE)</f>
        <v>0</v>
      </c>
      <c r="L8" s="42">
        <f>VLOOKUP($A8&amp;L$105,決統データ!$A$3:$DE$365,$E8+19,FALSE)</f>
        <v>0</v>
      </c>
      <c r="M8" s="312">
        <f t="shared" si="0"/>
        <v>0</v>
      </c>
    </row>
    <row r="9" spans="1:13">
      <c r="A9" s="27" t="str">
        <f t="shared" si="1"/>
        <v>1782601</v>
      </c>
      <c r="B9" s="28" t="s">
        <v>338</v>
      </c>
      <c r="C9" s="29">
        <v>26</v>
      </c>
      <c r="D9" s="28" t="s">
        <v>782</v>
      </c>
      <c r="E9" s="38">
        <v>7</v>
      </c>
      <c r="F9" s="631"/>
      <c r="G9" s="967" t="s">
        <v>882</v>
      </c>
      <c r="H9" s="967"/>
      <c r="I9" s="967"/>
      <c r="J9" s="967"/>
      <c r="K9" s="42">
        <f>VLOOKUP($A9&amp;K$105,決統データ!$A$3:$DE$365,$E9+19,FALSE)</f>
        <v>1385</v>
      </c>
      <c r="L9" s="42">
        <f>VLOOKUP($A9&amp;L$105,決統データ!$A$3:$DE$365,$E9+19,FALSE)</f>
        <v>1067</v>
      </c>
      <c r="M9" s="312">
        <f t="shared" si="0"/>
        <v>2452</v>
      </c>
    </row>
    <row r="10" spans="1:13">
      <c r="A10" s="27" t="str">
        <f t="shared" si="1"/>
        <v>1782601</v>
      </c>
      <c r="B10" s="28" t="s">
        <v>338</v>
      </c>
      <c r="C10" s="29">
        <v>26</v>
      </c>
      <c r="D10" s="28" t="s">
        <v>782</v>
      </c>
      <c r="E10" s="38">
        <v>8</v>
      </c>
      <c r="F10" s="631"/>
      <c r="G10" s="967" t="s">
        <v>881</v>
      </c>
      <c r="H10" s="967"/>
      <c r="I10" s="967"/>
      <c r="J10" s="967"/>
      <c r="K10" s="42">
        <f>VLOOKUP($A10&amp;K$105,決統データ!$A$3:$DE$365,$E10+19,FALSE)</f>
        <v>0</v>
      </c>
      <c r="L10" s="42">
        <f>VLOOKUP($A10&amp;L$105,決統データ!$A$3:$DE$365,$E10+19,FALSE)</f>
        <v>0</v>
      </c>
      <c r="M10" s="312">
        <f t="shared" si="0"/>
        <v>0</v>
      </c>
    </row>
    <row r="11" spans="1:13">
      <c r="A11" s="27" t="str">
        <f t="shared" si="1"/>
        <v>1782601</v>
      </c>
      <c r="B11" s="28" t="s">
        <v>338</v>
      </c>
      <c r="C11" s="29">
        <v>26</v>
      </c>
      <c r="D11" s="28" t="s">
        <v>782</v>
      </c>
      <c r="E11" s="38">
        <v>9</v>
      </c>
      <c r="F11" s="631"/>
      <c r="G11" s="967" t="s">
        <v>259</v>
      </c>
      <c r="H11" s="967"/>
      <c r="I11" s="967"/>
      <c r="J11" s="967"/>
      <c r="K11" s="42">
        <f>VLOOKUP($A11&amp;K$105,決統データ!$A$3:$DE$365,$E11+19,FALSE)</f>
        <v>0</v>
      </c>
      <c r="L11" s="42">
        <f>VLOOKUP($A11&amp;L$105,決統データ!$A$3:$DE$365,$E11+19,FALSE)</f>
        <v>0</v>
      </c>
      <c r="M11" s="312">
        <f t="shared" si="0"/>
        <v>0</v>
      </c>
    </row>
    <row r="12" spans="1:13">
      <c r="A12" s="27" t="str">
        <f t="shared" si="1"/>
        <v>1782601</v>
      </c>
      <c r="B12" s="28" t="s">
        <v>338</v>
      </c>
      <c r="C12" s="29">
        <v>26</v>
      </c>
      <c r="D12" s="28" t="s">
        <v>782</v>
      </c>
      <c r="E12" s="38">
        <v>10</v>
      </c>
      <c r="F12" s="631"/>
      <c r="G12" s="967" t="s">
        <v>916</v>
      </c>
      <c r="H12" s="967"/>
      <c r="I12" s="967"/>
      <c r="J12" s="967"/>
      <c r="K12" s="42">
        <f>VLOOKUP($A12&amp;K$105,決統データ!$A$3:$DE$365,$E12+19,FALSE)</f>
        <v>1385</v>
      </c>
      <c r="L12" s="42">
        <f>VLOOKUP($A12&amp;L$105,決統データ!$A$3:$DE$365,$E12+19,FALSE)</f>
        <v>1067</v>
      </c>
      <c r="M12" s="312">
        <f t="shared" si="0"/>
        <v>2452</v>
      </c>
    </row>
    <row r="13" spans="1:13">
      <c r="A13" s="27" t="str">
        <f t="shared" si="1"/>
        <v>1782601</v>
      </c>
      <c r="B13" s="28" t="s">
        <v>338</v>
      </c>
      <c r="C13" s="29">
        <v>26</v>
      </c>
      <c r="D13" s="28" t="s">
        <v>782</v>
      </c>
      <c r="E13" s="38">
        <v>11</v>
      </c>
      <c r="F13" s="631"/>
      <c r="G13" s="967" t="s">
        <v>915</v>
      </c>
      <c r="H13" s="967"/>
      <c r="I13" s="967"/>
      <c r="J13" s="967"/>
      <c r="K13" s="42">
        <f>VLOOKUP($A13&amp;K$105,決統データ!$A$3:$DE$365,$E13+19,FALSE)</f>
        <v>0</v>
      </c>
      <c r="L13" s="42">
        <f>VLOOKUP($A13&amp;L$105,決統データ!$A$3:$DE$365,$E13+19,FALSE)</f>
        <v>0</v>
      </c>
      <c r="M13" s="312">
        <f t="shared" si="0"/>
        <v>0</v>
      </c>
    </row>
    <row r="14" spans="1:13">
      <c r="A14" s="27" t="str">
        <f t="shared" si="1"/>
        <v>1782601</v>
      </c>
      <c r="B14" s="28" t="s">
        <v>338</v>
      </c>
      <c r="C14" s="29">
        <v>26</v>
      </c>
      <c r="D14" s="28" t="s">
        <v>782</v>
      </c>
      <c r="E14" s="38">
        <v>12</v>
      </c>
      <c r="F14" s="631"/>
      <c r="G14" s="967" t="s">
        <v>878</v>
      </c>
      <c r="H14" s="967"/>
      <c r="I14" s="967"/>
      <c r="J14" s="967"/>
      <c r="K14" s="42">
        <f>VLOOKUP($A14&amp;K$105,決統データ!$A$3:$DE$365,$E14+19,FALSE)</f>
        <v>2216</v>
      </c>
      <c r="L14" s="42">
        <f>VLOOKUP($A14&amp;L$105,決統データ!$A$3:$DE$365,$E14+19,FALSE)</f>
        <v>1903</v>
      </c>
      <c r="M14" s="312">
        <f t="shared" si="0"/>
        <v>4119</v>
      </c>
    </row>
    <row r="15" spans="1:13">
      <c r="A15" s="27" t="str">
        <f t="shared" si="1"/>
        <v>1782601</v>
      </c>
      <c r="B15" s="28" t="s">
        <v>338</v>
      </c>
      <c r="C15" s="29">
        <v>26</v>
      </c>
      <c r="D15" s="28" t="s">
        <v>782</v>
      </c>
      <c r="E15" s="38">
        <v>13</v>
      </c>
      <c r="F15" s="631"/>
      <c r="G15" s="967" t="s">
        <v>877</v>
      </c>
      <c r="H15" s="967"/>
      <c r="I15" s="967"/>
      <c r="J15" s="967"/>
      <c r="K15" s="42">
        <f>VLOOKUP($A15&amp;K$105,決統データ!$A$3:$DE$365,$E15+19,FALSE)</f>
        <v>2216</v>
      </c>
      <c r="L15" s="42">
        <f>VLOOKUP($A15&amp;L$105,決統データ!$A$3:$DE$365,$E15+19,FALSE)</f>
        <v>1903</v>
      </c>
      <c r="M15" s="312">
        <f t="shared" si="0"/>
        <v>4119</v>
      </c>
    </row>
    <row r="16" spans="1:13">
      <c r="A16" s="27" t="str">
        <f t="shared" si="1"/>
        <v>1782601</v>
      </c>
      <c r="B16" s="28" t="s">
        <v>338</v>
      </c>
      <c r="C16" s="29">
        <v>26</v>
      </c>
      <c r="D16" s="28" t="s">
        <v>782</v>
      </c>
      <c r="E16" s="38">
        <v>14</v>
      </c>
      <c r="F16" s="631"/>
      <c r="G16" s="967" t="s">
        <v>876</v>
      </c>
      <c r="H16" s="967"/>
      <c r="I16" s="967"/>
      <c r="J16" s="967"/>
      <c r="K16" s="42">
        <f>VLOOKUP($A16&amp;K$105,決統データ!$A$3:$DE$365,$E16+19,FALSE)</f>
        <v>0</v>
      </c>
      <c r="L16" s="42">
        <f>VLOOKUP($A16&amp;L$105,決統データ!$A$3:$DE$365,$E16+19,FALSE)</f>
        <v>605</v>
      </c>
      <c r="M16" s="312">
        <f t="shared" si="0"/>
        <v>605</v>
      </c>
    </row>
    <row r="17" spans="1:13">
      <c r="A17" s="27" t="str">
        <f t="shared" si="1"/>
        <v>1782601</v>
      </c>
      <c r="B17" s="28" t="s">
        <v>338</v>
      </c>
      <c r="C17" s="29">
        <v>26</v>
      </c>
      <c r="D17" s="28" t="s">
        <v>782</v>
      </c>
      <c r="E17" s="38">
        <v>15</v>
      </c>
      <c r="F17" s="631"/>
      <c r="G17" s="967" t="s">
        <v>875</v>
      </c>
      <c r="H17" s="967"/>
      <c r="I17" s="967"/>
      <c r="J17" s="967"/>
      <c r="K17" s="42">
        <f>VLOOKUP($A17&amp;K$105,決統データ!$A$3:$DE$365,$E17+19,FALSE)</f>
        <v>0</v>
      </c>
      <c r="L17" s="42">
        <f>VLOOKUP($A17&amp;L$105,決統データ!$A$3:$DE$365,$E17+19,FALSE)</f>
        <v>0</v>
      </c>
      <c r="M17" s="312">
        <f t="shared" si="0"/>
        <v>0</v>
      </c>
    </row>
    <row r="18" spans="1:13">
      <c r="A18" s="27" t="str">
        <f t="shared" si="1"/>
        <v>1782601</v>
      </c>
      <c r="B18" s="28" t="s">
        <v>338</v>
      </c>
      <c r="C18" s="29">
        <v>26</v>
      </c>
      <c r="D18" s="28" t="s">
        <v>782</v>
      </c>
      <c r="E18" s="38">
        <v>16</v>
      </c>
      <c r="F18" s="631"/>
      <c r="G18" s="967" t="s">
        <v>874</v>
      </c>
      <c r="H18" s="967"/>
      <c r="I18" s="967"/>
      <c r="J18" s="967"/>
      <c r="K18" s="42">
        <f>VLOOKUP($A18&amp;K$105,決統データ!$A$3:$DE$365,$E18+19,FALSE)</f>
        <v>2216</v>
      </c>
      <c r="L18" s="42">
        <f>VLOOKUP($A18&amp;L$105,決統データ!$A$3:$DE$365,$E18+19,FALSE)</f>
        <v>1298</v>
      </c>
      <c r="M18" s="312">
        <f t="shared" si="0"/>
        <v>3514</v>
      </c>
    </row>
    <row r="19" spans="1:13">
      <c r="A19" s="27" t="str">
        <f t="shared" si="1"/>
        <v>1782601</v>
      </c>
      <c r="B19" s="28" t="s">
        <v>338</v>
      </c>
      <c r="C19" s="29">
        <v>26</v>
      </c>
      <c r="D19" s="28" t="s">
        <v>782</v>
      </c>
      <c r="E19" s="38">
        <v>17</v>
      </c>
      <c r="F19" s="631"/>
      <c r="G19" s="967" t="s">
        <v>873</v>
      </c>
      <c r="H19" s="967"/>
      <c r="I19" s="967"/>
      <c r="J19" s="967"/>
      <c r="K19" s="42">
        <f>VLOOKUP($A19&amp;K$105,決統データ!$A$3:$DE$365,$E19+19,FALSE)</f>
        <v>0</v>
      </c>
      <c r="L19" s="42">
        <f>VLOOKUP($A19&amp;L$105,決統データ!$A$3:$DE$365,$E19+19,FALSE)</f>
        <v>0</v>
      </c>
      <c r="M19" s="312">
        <f t="shared" si="0"/>
        <v>0</v>
      </c>
    </row>
    <row r="20" spans="1:13">
      <c r="A20" s="27" t="str">
        <f t="shared" si="1"/>
        <v>1782601</v>
      </c>
      <c r="B20" s="28" t="s">
        <v>338</v>
      </c>
      <c r="C20" s="29">
        <v>26</v>
      </c>
      <c r="D20" s="28" t="s">
        <v>782</v>
      </c>
      <c r="E20" s="38">
        <v>18</v>
      </c>
      <c r="F20" s="631"/>
      <c r="G20" s="967" t="s">
        <v>872</v>
      </c>
      <c r="H20" s="967"/>
      <c r="I20" s="967"/>
      <c r="J20" s="967"/>
      <c r="K20" s="42">
        <f>VLOOKUP($A20&amp;K$105,決統データ!$A$3:$DE$365,$E20+19,FALSE)</f>
        <v>0</v>
      </c>
      <c r="L20" s="42">
        <f>VLOOKUP($A20&amp;L$105,決統データ!$A$3:$DE$365,$E20+19,FALSE)</f>
        <v>0</v>
      </c>
      <c r="M20" s="312">
        <f t="shared" si="0"/>
        <v>0</v>
      </c>
    </row>
    <row r="21" spans="1:13">
      <c r="A21" s="27" t="str">
        <f t="shared" si="1"/>
        <v>1782601</v>
      </c>
      <c r="B21" s="28" t="s">
        <v>338</v>
      </c>
      <c r="C21" s="29">
        <v>26</v>
      </c>
      <c r="D21" s="28" t="s">
        <v>782</v>
      </c>
      <c r="E21" s="38">
        <v>19</v>
      </c>
      <c r="F21" s="631"/>
      <c r="G21" s="967" t="s">
        <v>871</v>
      </c>
      <c r="H21" s="967"/>
      <c r="I21" s="967"/>
      <c r="J21" s="967"/>
      <c r="K21" s="42">
        <f>VLOOKUP($A21&amp;K$105,決統データ!$A$3:$DE$365,$E21+19,FALSE)</f>
        <v>0</v>
      </c>
      <c r="L21" s="42">
        <f>VLOOKUP($A21&amp;L$105,決統データ!$A$3:$DE$365,$E21+19,FALSE)</f>
        <v>0</v>
      </c>
      <c r="M21" s="312">
        <f t="shared" si="0"/>
        <v>0</v>
      </c>
    </row>
    <row r="22" spans="1:13">
      <c r="A22" s="27" t="str">
        <f t="shared" si="1"/>
        <v>1782601</v>
      </c>
      <c r="B22" s="28" t="s">
        <v>338</v>
      </c>
      <c r="C22" s="29">
        <v>26</v>
      </c>
      <c r="D22" s="28" t="s">
        <v>782</v>
      </c>
      <c r="E22" s="38">
        <v>20</v>
      </c>
      <c r="F22" s="631"/>
      <c r="G22" s="967" t="s">
        <v>870</v>
      </c>
      <c r="H22" s="967"/>
      <c r="I22" s="967"/>
      <c r="J22" s="967"/>
      <c r="K22" s="42">
        <f>VLOOKUP($A22&amp;K$105,決統データ!$A$3:$DE$365,$E22+19,FALSE)</f>
        <v>0</v>
      </c>
      <c r="L22" s="42">
        <f>VLOOKUP($A22&amp;L$105,決統データ!$A$3:$DE$365,$E22+19,FALSE)</f>
        <v>0</v>
      </c>
      <c r="M22" s="312">
        <f t="shared" si="0"/>
        <v>0</v>
      </c>
    </row>
    <row r="23" spans="1:13">
      <c r="A23" s="27" t="str">
        <f t="shared" si="1"/>
        <v>1782601</v>
      </c>
      <c r="B23" s="28" t="s">
        <v>338</v>
      </c>
      <c r="C23" s="29">
        <v>26</v>
      </c>
      <c r="D23" s="28" t="s">
        <v>782</v>
      </c>
      <c r="E23" s="38">
        <v>21</v>
      </c>
      <c r="F23" s="631"/>
      <c r="G23" s="967" t="s">
        <v>869</v>
      </c>
      <c r="H23" s="967"/>
      <c r="I23" s="967"/>
      <c r="J23" s="967"/>
      <c r="K23" s="42">
        <f>VLOOKUP($A23&amp;K$105,決統データ!$A$3:$DE$365,$E23+19,FALSE)</f>
        <v>0</v>
      </c>
      <c r="L23" s="42">
        <f>VLOOKUP($A23&amp;L$105,決統データ!$A$3:$DE$365,$E23+19,FALSE)</f>
        <v>0</v>
      </c>
      <c r="M23" s="312">
        <f t="shared" si="0"/>
        <v>0</v>
      </c>
    </row>
    <row r="24" spans="1:13">
      <c r="A24" s="27" t="str">
        <f t="shared" si="1"/>
        <v>1782601</v>
      </c>
      <c r="B24" s="28" t="s">
        <v>338</v>
      </c>
      <c r="C24" s="29">
        <v>26</v>
      </c>
      <c r="D24" s="28" t="s">
        <v>782</v>
      </c>
      <c r="E24" s="38">
        <v>22</v>
      </c>
      <c r="F24" s="632"/>
      <c r="G24" s="967" t="s">
        <v>258</v>
      </c>
      <c r="H24" s="967"/>
      <c r="I24" s="967"/>
      <c r="J24" s="967"/>
      <c r="K24" s="42">
        <f>VLOOKUP($A24&amp;K$105,決統データ!$A$3:$DE$365,$E24+19,FALSE)</f>
        <v>0</v>
      </c>
      <c r="L24" s="42">
        <f>VLOOKUP($A24&amp;L$105,決統データ!$A$3:$DE$365,$E24+19,FALSE)</f>
        <v>0</v>
      </c>
      <c r="M24" s="312">
        <f t="shared" si="0"/>
        <v>0</v>
      </c>
    </row>
    <row r="25" spans="1:13">
      <c r="A25" s="27" t="str">
        <f t="shared" si="1"/>
        <v>1782601</v>
      </c>
      <c r="B25" s="28" t="s">
        <v>338</v>
      </c>
      <c r="C25" s="29">
        <v>26</v>
      </c>
      <c r="D25" s="28" t="s">
        <v>782</v>
      </c>
      <c r="E25" s="38">
        <v>23</v>
      </c>
      <c r="F25" s="630" t="s">
        <v>867</v>
      </c>
      <c r="G25" s="967" t="s">
        <v>313</v>
      </c>
      <c r="H25" s="967"/>
      <c r="I25" s="967"/>
      <c r="J25" s="967"/>
      <c r="K25" s="42">
        <f>VLOOKUP($A25&amp;K$105,決統データ!$A$3:$DE$365,$E25+19,FALSE)</f>
        <v>0</v>
      </c>
      <c r="L25" s="42">
        <f>VLOOKUP($A25&amp;L$105,決統データ!$A$3:$DE$365,$E25+19,FALSE)</f>
        <v>0</v>
      </c>
      <c r="M25" s="312">
        <f t="shared" si="0"/>
        <v>0</v>
      </c>
    </row>
    <row r="26" spans="1:13">
      <c r="A26" s="27" t="str">
        <f t="shared" si="1"/>
        <v>1782601</v>
      </c>
      <c r="B26" s="28" t="s">
        <v>338</v>
      </c>
      <c r="C26" s="29">
        <v>26</v>
      </c>
      <c r="D26" s="28" t="s">
        <v>782</v>
      </c>
      <c r="E26" s="38">
        <v>24</v>
      </c>
      <c r="F26" s="631"/>
      <c r="G26" s="967" t="s">
        <v>865</v>
      </c>
      <c r="H26" s="967"/>
      <c r="I26" s="967"/>
      <c r="J26" s="967"/>
      <c r="K26" s="42">
        <f>VLOOKUP($A26&amp;K$105,決統データ!$A$3:$DE$365,$E26+19,FALSE)</f>
        <v>0</v>
      </c>
      <c r="L26" s="42">
        <f>VLOOKUP($A26&amp;L$105,決統データ!$A$3:$DE$365,$E26+19,FALSE)</f>
        <v>0</v>
      </c>
      <c r="M26" s="312">
        <f t="shared" si="0"/>
        <v>0</v>
      </c>
    </row>
    <row r="27" spans="1:13">
      <c r="A27" s="27" t="str">
        <f t="shared" si="1"/>
        <v>1782601</v>
      </c>
      <c r="B27" s="28" t="s">
        <v>338</v>
      </c>
      <c r="C27" s="29">
        <v>26</v>
      </c>
      <c r="D27" s="28" t="s">
        <v>782</v>
      </c>
      <c r="E27" s="38">
        <v>25</v>
      </c>
      <c r="F27" s="631"/>
      <c r="G27" s="967" t="s">
        <v>864</v>
      </c>
      <c r="H27" s="967"/>
      <c r="I27" s="967"/>
      <c r="J27" s="967"/>
      <c r="K27" s="42">
        <f>VLOOKUP($A27&amp;K$105,決統データ!$A$3:$DE$365,$E27+19,FALSE)</f>
        <v>0</v>
      </c>
      <c r="L27" s="42">
        <f>VLOOKUP($A27&amp;L$105,決統データ!$A$3:$DE$365,$E27+19,FALSE)</f>
        <v>0</v>
      </c>
      <c r="M27" s="312">
        <f t="shared" si="0"/>
        <v>0</v>
      </c>
    </row>
    <row r="28" spans="1:13">
      <c r="A28" s="27" t="str">
        <f t="shared" si="1"/>
        <v>1782601</v>
      </c>
      <c r="B28" s="28" t="s">
        <v>338</v>
      </c>
      <c r="C28" s="29">
        <v>26</v>
      </c>
      <c r="D28" s="28" t="s">
        <v>782</v>
      </c>
      <c r="E28" s="38">
        <v>26</v>
      </c>
      <c r="F28" s="631"/>
      <c r="G28" s="967" t="s">
        <v>863</v>
      </c>
      <c r="H28" s="967"/>
      <c r="I28" s="967"/>
      <c r="J28" s="967"/>
      <c r="K28" s="42">
        <f>VLOOKUP($A28&amp;K$105,決統データ!$A$3:$DE$365,$E28+19,FALSE)</f>
        <v>0</v>
      </c>
      <c r="L28" s="42">
        <f>VLOOKUP($A28&amp;L$105,決統データ!$A$3:$DE$365,$E28+19,FALSE)</f>
        <v>0</v>
      </c>
      <c r="M28" s="312">
        <f t="shared" si="0"/>
        <v>0</v>
      </c>
    </row>
    <row r="29" spans="1:13">
      <c r="A29" s="27" t="str">
        <f t="shared" si="1"/>
        <v>1782601</v>
      </c>
      <c r="B29" s="28" t="s">
        <v>338</v>
      </c>
      <c r="C29" s="29">
        <v>26</v>
      </c>
      <c r="D29" s="28" t="s">
        <v>782</v>
      </c>
      <c r="E29" s="38">
        <v>27</v>
      </c>
      <c r="F29" s="631"/>
      <c r="G29" s="967" t="s">
        <v>862</v>
      </c>
      <c r="H29" s="967"/>
      <c r="I29" s="967"/>
      <c r="J29" s="967"/>
      <c r="K29" s="42">
        <f>VLOOKUP($A29&amp;K$105,決統データ!$A$3:$DE$365,$E29+19,FALSE)</f>
        <v>0</v>
      </c>
      <c r="L29" s="42">
        <f>VLOOKUP($A29&amp;L$105,決統データ!$A$3:$DE$365,$E29+19,FALSE)</f>
        <v>0</v>
      </c>
      <c r="M29" s="312">
        <f t="shared" si="0"/>
        <v>0</v>
      </c>
    </row>
    <row r="30" spans="1:13">
      <c r="A30" s="27" t="str">
        <f t="shared" si="1"/>
        <v>1782601</v>
      </c>
      <c r="B30" s="28" t="s">
        <v>338</v>
      </c>
      <c r="C30" s="29">
        <v>26</v>
      </c>
      <c r="D30" s="28" t="s">
        <v>782</v>
      </c>
      <c r="E30" s="38">
        <v>28</v>
      </c>
      <c r="F30" s="631"/>
      <c r="G30" s="967" t="s">
        <v>861</v>
      </c>
      <c r="H30" s="967"/>
      <c r="I30" s="967"/>
      <c r="J30" s="967"/>
      <c r="K30" s="42">
        <f>VLOOKUP($A30&amp;K$105,決統データ!$A$3:$DE$365,$E30+19,FALSE)</f>
        <v>0</v>
      </c>
      <c r="L30" s="42">
        <f>VLOOKUP($A30&amp;L$105,決統データ!$A$3:$DE$365,$E30+19,FALSE)</f>
        <v>0</v>
      </c>
      <c r="M30" s="312">
        <f t="shared" si="0"/>
        <v>0</v>
      </c>
    </row>
    <row r="31" spans="1:13">
      <c r="A31" s="27" t="str">
        <f t="shared" si="1"/>
        <v>1782601</v>
      </c>
      <c r="B31" s="28" t="s">
        <v>338</v>
      </c>
      <c r="C31" s="29">
        <v>26</v>
      </c>
      <c r="D31" s="28" t="s">
        <v>782</v>
      </c>
      <c r="E31" s="38">
        <v>29</v>
      </c>
      <c r="F31" s="631"/>
      <c r="G31" s="967" t="s">
        <v>860</v>
      </c>
      <c r="H31" s="967"/>
      <c r="I31" s="967"/>
      <c r="J31" s="967"/>
      <c r="K31" s="42">
        <f>VLOOKUP($A31&amp;K$105,決統データ!$A$3:$DE$365,$E31+19,FALSE)</f>
        <v>0</v>
      </c>
      <c r="L31" s="42">
        <f>VLOOKUP($A31&amp;L$105,決統データ!$A$3:$DE$365,$E31+19,FALSE)</f>
        <v>0</v>
      </c>
      <c r="M31" s="312">
        <f t="shared" si="0"/>
        <v>0</v>
      </c>
    </row>
    <row r="32" spans="1:13">
      <c r="A32" s="27" t="str">
        <f t="shared" si="1"/>
        <v>1782601</v>
      </c>
      <c r="B32" s="28" t="s">
        <v>338</v>
      </c>
      <c r="C32" s="29">
        <v>26</v>
      </c>
      <c r="D32" s="28" t="s">
        <v>782</v>
      </c>
      <c r="E32" s="38">
        <v>30</v>
      </c>
      <c r="F32" s="631"/>
      <c r="G32" s="967" t="s">
        <v>257</v>
      </c>
      <c r="H32" s="967"/>
      <c r="I32" s="967"/>
      <c r="J32" s="967"/>
      <c r="K32" s="42">
        <f>VLOOKUP($A32&amp;K$105,決統データ!$A$3:$DE$365,$E32+19,FALSE)</f>
        <v>0</v>
      </c>
      <c r="L32" s="42">
        <f>VLOOKUP($A32&amp;L$105,決統データ!$A$3:$DE$365,$E32+19,FALSE)</f>
        <v>0</v>
      </c>
      <c r="M32" s="312">
        <f t="shared" si="0"/>
        <v>0</v>
      </c>
    </row>
    <row r="33" spans="1:13">
      <c r="A33" s="27" t="str">
        <f t="shared" si="1"/>
        <v>1782601</v>
      </c>
      <c r="B33" s="28" t="s">
        <v>338</v>
      </c>
      <c r="C33" s="29">
        <v>26</v>
      </c>
      <c r="D33" s="28" t="s">
        <v>782</v>
      </c>
      <c r="E33" s="38">
        <v>31</v>
      </c>
      <c r="F33" s="631"/>
      <c r="G33" s="967" t="s">
        <v>858</v>
      </c>
      <c r="H33" s="967"/>
      <c r="I33" s="967"/>
      <c r="J33" s="967"/>
      <c r="K33" s="42">
        <f>VLOOKUP($A33&amp;K$105,決統データ!$A$3:$DE$365,$E33+19,FALSE)</f>
        <v>0</v>
      </c>
      <c r="L33" s="42">
        <f>VLOOKUP($A33&amp;L$105,決統データ!$A$3:$DE$365,$E33+19,FALSE)</f>
        <v>0</v>
      </c>
      <c r="M33" s="312">
        <f t="shared" si="0"/>
        <v>0</v>
      </c>
    </row>
    <row r="34" spans="1:13">
      <c r="A34" s="27" t="str">
        <f t="shared" si="1"/>
        <v>1782601</v>
      </c>
      <c r="B34" s="28" t="s">
        <v>338</v>
      </c>
      <c r="C34" s="29">
        <v>26</v>
      </c>
      <c r="D34" s="28" t="s">
        <v>782</v>
      </c>
      <c r="E34" s="38">
        <v>32</v>
      </c>
      <c r="F34" s="631"/>
      <c r="G34" s="967" t="s">
        <v>857</v>
      </c>
      <c r="H34" s="967"/>
      <c r="I34" s="967"/>
      <c r="J34" s="967"/>
      <c r="K34" s="42">
        <f>VLOOKUP($A34&amp;K$105,決統データ!$A$3:$DE$365,$E34+19,FALSE)</f>
        <v>0</v>
      </c>
      <c r="L34" s="42">
        <f>VLOOKUP($A34&amp;L$105,決統データ!$A$3:$DE$365,$E34+19,FALSE)</f>
        <v>0</v>
      </c>
      <c r="M34" s="312">
        <f t="shared" si="0"/>
        <v>0</v>
      </c>
    </row>
    <row r="35" spans="1:13">
      <c r="A35" s="27" t="str">
        <f t="shared" si="1"/>
        <v>1782601</v>
      </c>
      <c r="B35" s="28" t="s">
        <v>338</v>
      </c>
      <c r="C35" s="29">
        <v>26</v>
      </c>
      <c r="D35" s="28" t="s">
        <v>782</v>
      </c>
      <c r="E35" s="38">
        <v>33</v>
      </c>
      <c r="F35" s="631"/>
      <c r="G35" s="967" t="s">
        <v>856</v>
      </c>
      <c r="H35" s="967"/>
      <c r="I35" s="967"/>
      <c r="J35" s="967"/>
      <c r="K35" s="42">
        <f>VLOOKUP($A35&amp;K$105,決統データ!$A$3:$DE$365,$E35+19,FALSE)</f>
        <v>0</v>
      </c>
      <c r="L35" s="42">
        <f>VLOOKUP($A35&amp;L$105,決統データ!$A$3:$DE$365,$E35+19,FALSE)</f>
        <v>0</v>
      </c>
      <c r="M35" s="312">
        <f t="shared" ref="M35:M66" si="2">SUM(K35:L35)</f>
        <v>0</v>
      </c>
    </row>
    <row r="36" spans="1:13">
      <c r="A36" s="27" t="str">
        <f t="shared" si="1"/>
        <v>1782601</v>
      </c>
      <c r="B36" s="28" t="s">
        <v>338</v>
      </c>
      <c r="C36" s="29">
        <v>26</v>
      </c>
      <c r="D36" s="28" t="s">
        <v>782</v>
      </c>
      <c r="E36" s="38">
        <v>34</v>
      </c>
      <c r="F36" s="631"/>
      <c r="G36" s="971" t="s">
        <v>855</v>
      </c>
      <c r="H36" s="971"/>
      <c r="I36" s="967"/>
      <c r="J36" s="967"/>
      <c r="K36" s="42">
        <f>VLOOKUP($A36&amp;K$105,決統データ!$A$3:$DE$365,$E36+19,FALSE)</f>
        <v>0</v>
      </c>
      <c r="L36" s="42">
        <f>VLOOKUP($A36&amp;L$105,決統データ!$A$3:$DE$365,$E36+19,FALSE)</f>
        <v>0</v>
      </c>
      <c r="M36" s="312">
        <f t="shared" si="2"/>
        <v>0</v>
      </c>
    </row>
    <row r="37" spans="1:13">
      <c r="A37" s="27" t="str">
        <f t="shared" si="1"/>
        <v>1782601</v>
      </c>
      <c r="B37" s="28" t="s">
        <v>338</v>
      </c>
      <c r="C37" s="29">
        <v>26</v>
      </c>
      <c r="D37" s="28" t="s">
        <v>782</v>
      </c>
      <c r="E37" s="38">
        <v>35</v>
      </c>
      <c r="F37" s="631"/>
      <c r="G37" s="658" t="s">
        <v>312</v>
      </c>
      <c r="H37" s="995"/>
      <c r="I37" s="972" t="s">
        <v>854</v>
      </c>
      <c r="J37" s="983"/>
      <c r="K37" s="42">
        <f>VLOOKUP($A37&amp;K$105,決統データ!$A$3:$DE$365,$E37+19,FALSE)</f>
        <v>0</v>
      </c>
      <c r="L37" s="42">
        <f>VLOOKUP($A37&amp;L$105,決統データ!$A$3:$DE$365,$E37+19,FALSE)</f>
        <v>0</v>
      </c>
      <c r="M37" s="312">
        <f t="shared" si="2"/>
        <v>0</v>
      </c>
    </row>
    <row r="38" spans="1:13">
      <c r="A38" s="27" t="str">
        <f t="shared" si="1"/>
        <v>1782601</v>
      </c>
      <c r="B38" s="28" t="s">
        <v>338</v>
      </c>
      <c r="C38" s="29">
        <v>26</v>
      </c>
      <c r="D38" s="28" t="s">
        <v>782</v>
      </c>
      <c r="E38" s="38">
        <v>36</v>
      </c>
      <c r="F38" s="631"/>
      <c r="G38" s="996"/>
      <c r="H38" s="997"/>
      <c r="I38" s="972" t="s">
        <v>853</v>
      </c>
      <c r="J38" s="983"/>
      <c r="K38" s="42">
        <f>VLOOKUP($A38&amp;K$105,決統データ!$A$3:$DE$365,$E38+19,FALSE)</f>
        <v>0</v>
      </c>
      <c r="L38" s="42">
        <f>VLOOKUP($A38&amp;L$105,決統データ!$A$3:$DE$365,$E38+19,FALSE)</f>
        <v>0</v>
      </c>
      <c r="M38" s="312">
        <f t="shared" si="2"/>
        <v>0</v>
      </c>
    </row>
    <row r="39" spans="1:13">
      <c r="A39" s="27" t="str">
        <f t="shared" si="1"/>
        <v>1782601</v>
      </c>
      <c r="B39" s="28" t="s">
        <v>338</v>
      </c>
      <c r="C39" s="29">
        <v>26</v>
      </c>
      <c r="D39" s="28" t="s">
        <v>782</v>
      </c>
      <c r="E39" s="38">
        <v>37</v>
      </c>
      <c r="F39" s="631"/>
      <c r="G39" s="973" t="s">
        <v>515</v>
      </c>
      <c r="H39" s="969" t="s">
        <v>852</v>
      </c>
      <c r="I39" s="967"/>
      <c r="J39" s="967"/>
      <c r="K39" s="42">
        <f>VLOOKUP($A39&amp;K$105,決統データ!$A$3:$DE$365,$E39+19,FALSE)</f>
        <v>0</v>
      </c>
      <c r="L39" s="42">
        <f>VLOOKUP($A39&amp;L$105,決統データ!$A$3:$DE$365,$E39+19,FALSE)</f>
        <v>0</v>
      </c>
      <c r="M39" s="312">
        <f t="shared" si="2"/>
        <v>0</v>
      </c>
    </row>
    <row r="40" spans="1:13">
      <c r="A40" s="27" t="str">
        <f t="shared" si="1"/>
        <v>1782601</v>
      </c>
      <c r="B40" s="28" t="s">
        <v>338</v>
      </c>
      <c r="C40" s="29">
        <v>26</v>
      </c>
      <c r="D40" s="28" t="s">
        <v>782</v>
      </c>
      <c r="E40" s="38">
        <v>38</v>
      </c>
      <c r="F40" s="631"/>
      <c r="G40" s="974"/>
      <c r="H40" s="967" t="s">
        <v>850</v>
      </c>
      <c r="I40" s="967"/>
      <c r="J40" s="967"/>
      <c r="K40" s="42">
        <f>VLOOKUP($A40&amp;K$105,決統データ!$A$3:$DE$365,$E40+19,FALSE)</f>
        <v>0</v>
      </c>
      <c r="L40" s="42">
        <f>VLOOKUP($A40&amp;L$105,決統データ!$A$3:$DE$365,$E40+19,FALSE)</f>
        <v>0</v>
      </c>
      <c r="M40" s="312">
        <f t="shared" si="2"/>
        <v>0</v>
      </c>
    </row>
    <row r="41" spans="1:13">
      <c r="A41" s="27" t="str">
        <f t="shared" si="1"/>
        <v>1782601</v>
      </c>
      <c r="B41" s="28" t="s">
        <v>338</v>
      </c>
      <c r="C41" s="29">
        <v>26</v>
      </c>
      <c r="D41" s="28" t="s">
        <v>782</v>
      </c>
      <c r="E41" s="38">
        <v>39</v>
      </c>
      <c r="F41" s="631"/>
      <c r="G41" s="974"/>
      <c r="H41" s="967" t="s">
        <v>851</v>
      </c>
      <c r="I41" s="967"/>
      <c r="J41" s="967"/>
      <c r="K41" s="42">
        <f>VLOOKUP($A41&amp;K$105,決統データ!$A$3:$DE$365,$E41+19,FALSE)</f>
        <v>0</v>
      </c>
      <c r="L41" s="42">
        <f>VLOOKUP($A41&amp;L$105,決統データ!$A$3:$DE$365,$E41+19,FALSE)</f>
        <v>0</v>
      </c>
      <c r="M41" s="312">
        <f t="shared" si="2"/>
        <v>0</v>
      </c>
    </row>
    <row r="42" spans="1:13">
      <c r="A42" s="27" t="str">
        <f t="shared" si="1"/>
        <v>1782601</v>
      </c>
      <c r="B42" s="28" t="s">
        <v>338</v>
      </c>
      <c r="C42" s="29">
        <v>26</v>
      </c>
      <c r="D42" s="28" t="s">
        <v>782</v>
      </c>
      <c r="E42" s="38">
        <v>40</v>
      </c>
      <c r="F42" s="631"/>
      <c r="G42" s="974"/>
      <c r="H42" s="967" t="s">
        <v>850</v>
      </c>
      <c r="I42" s="967"/>
      <c r="J42" s="967"/>
      <c r="K42" s="42">
        <f>VLOOKUP($A42&amp;K$105,決統データ!$A$3:$DE$365,$E42+19,FALSE)</f>
        <v>0</v>
      </c>
      <c r="L42" s="42">
        <f>VLOOKUP($A42&amp;L$105,決統データ!$A$3:$DE$365,$E42+19,FALSE)</f>
        <v>0</v>
      </c>
      <c r="M42" s="312">
        <f t="shared" si="2"/>
        <v>0</v>
      </c>
    </row>
    <row r="43" spans="1:13">
      <c r="A43" s="27" t="str">
        <f t="shared" si="1"/>
        <v>1782601</v>
      </c>
      <c r="B43" s="28" t="s">
        <v>338</v>
      </c>
      <c r="C43" s="29">
        <v>26</v>
      </c>
      <c r="D43" s="28" t="s">
        <v>782</v>
      </c>
      <c r="E43" s="38">
        <v>41</v>
      </c>
      <c r="F43" s="631"/>
      <c r="G43" s="974" t="s">
        <v>849</v>
      </c>
      <c r="H43" s="903" t="s">
        <v>828</v>
      </c>
      <c r="I43" s="645" t="s">
        <v>644</v>
      </c>
      <c r="J43" s="72" t="s">
        <v>387</v>
      </c>
      <c r="K43" s="42">
        <f>VLOOKUP($A43&amp;K$105,決統データ!$A$3:$DE$365,$E43+19,FALSE)</f>
        <v>0</v>
      </c>
      <c r="L43" s="42">
        <f>VLOOKUP($A43&amp;L$105,決統データ!$A$3:$DE$365,$E43+19,FALSE)</f>
        <v>0</v>
      </c>
      <c r="M43" s="312">
        <f t="shared" si="2"/>
        <v>0</v>
      </c>
    </row>
    <row r="44" spans="1:13">
      <c r="A44" s="27" t="str">
        <f t="shared" si="1"/>
        <v>1782601</v>
      </c>
      <c r="B44" s="28" t="s">
        <v>338</v>
      </c>
      <c r="C44" s="29">
        <v>26</v>
      </c>
      <c r="D44" s="28" t="s">
        <v>782</v>
      </c>
      <c r="E44" s="38">
        <v>42</v>
      </c>
      <c r="F44" s="631"/>
      <c r="G44" s="974"/>
      <c r="H44" s="904"/>
      <c r="I44" s="646"/>
      <c r="J44" s="72" t="s">
        <v>365</v>
      </c>
      <c r="K44" s="42">
        <f>VLOOKUP($A44&amp;K$105,決統データ!$A$3:$DE$365,$E44+19,FALSE)</f>
        <v>0</v>
      </c>
      <c r="L44" s="42">
        <f>VLOOKUP($A44&amp;L$105,決統データ!$A$3:$DE$365,$E44+19,FALSE)</f>
        <v>0</v>
      </c>
      <c r="M44" s="312">
        <f t="shared" si="2"/>
        <v>0</v>
      </c>
    </row>
    <row r="45" spans="1:13">
      <c r="A45" s="27" t="str">
        <f t="shared" si="1"/>
        <v>1782601</v>
      </c>
      <c r="B45" s="28" t="s">
        <v>338</v>
      </c>
      <c r="C45" s="29">
        <v>26</v>
      </c>
      <c r="D45" s="28" t="s">
        <v>782</v>
      </c>
      <c r="E45" s="38">
        <v>43</v>
      </c>
      <c r="F45" s="631"/>
      <c r="G45" s="974"/>
      <c r="H45" s="969"/>
      <c r="I45" s="647"/>
      <c r="J45" s="73" t="s">
        <v>731</v>
      </c>
      <c r="K45" s="42">
        <f>VLOOKUP($A45&amp;K$105,決統データ!$A$3:$DE$365,$E45+19,FALSE)</f>
        <v>0</v>
      </c>
      <c r="L45" s="42">
        <f>VLOOKUP($A45&amp;L$105,決統データ!$A$3:$DE$365,$E45+19,FALSE)</f>
        <v>0</v>
      </c>
      <c r="M45" s="312">
        <f t="shared" si="2"/>
        <v>0</v>
      </c>
    </row>
    <row r="46" spans="1:13">
      <c r="A46" s="27" t="str">
        <f t="shared" si="1"/>
        <v>1782601</v>
      </c>
      <c r="B46" s="28" t="s">
        <v>338</v>
      </c>
      <c r="C46" s="29">
        <v>26</v>
      </c>
      <c r="D46" s="28" t="s">
        <v>782</v>
      </c>
      <c r="E46" s="38">
        <v>44</v>
      </c>
      <c r="F46" s="631"/>
      <c r="G46" s="974"/>
      <c r="H46" s="967" t="s">
        <v>848</v>
      </c>
      <c r="I46" s="967"/>
      <c r="J46" s="967"/>
      <c r="K46" s="42">
        <f>VLOOKUP($A46&amp;K$105,決統データ!$A$3:$DE$365,$E46+19,FALSE)</f>
        <v>0</v>
      </c>
      <c r="L46" s="42">
        <f>VLOOKUP($A46&amp;L$105,決統データ!$A$3:$DE$365,$E46+19,FALSE)</f>
        <v>0</v>
      </c>
      <c r="M46" s="312">
        <f t="shared" si="2"/>
        <v>0</v>
      </c>
    </row>
    <row r="47" spans="1:13">
      <c r="A47" s="27" t="str">
        <f t="shared" si="1"/>
        <v>1782601</v>
      </c>
      <c r="B47" s="28" t="s">
        <v>338</v>
      </c>
      <c r="C47" s="29">
        <v>26</v>
      </c>
      <c r="D47" s="28" t="s">
        <v>782</v>
      </c>
      <c r="E47" s="38">
        <v>45</v>
      </c>
      <c r="F47" s="631"/>
      <c r="G47" s="974"/>
      <c r="H47" s="967" t="s">
        <v>256</v>
      </c>
      <c r="I47" s="967"/>
      <c r="J47" s="967"/>
      <c r="K47" s="42">
        <f>VLOOKUP($A47&amp;K$105,決統データ!$A$3:$DE$365,$E47+19,FALSE)</f>
        <v>0</v>
      </c>
      <c r="L47" s="42">
        <f>VLOOKUP($A47&amp;L$105,決統データ!$A$3:$DE$365,$E47+19,FALSE)</f>
        <v>0</v>
      </c>
      <c r="M47" s="312">
        <f t="shared" si="2"/>
        <v>0</v>
      </c>
    </row>
    <row r="48" spans="1:13">
      <c r="A48" s="27" t="str">
        <f t="shared" si="1"/>
        <v>1782601</v>
      </c>
      <c r="B48" s="28" t="s">
        <v>338</v>
      </c>
      <c r="C48" s="29">
        <v>26</v>
      </c>
      <c r="D48" s="28" t="s">
        <v>782</v>
      </c>
      <c r="E48" s="38">
        <v>46</v>
      </c>
      <c r="F48" s="631"/>
      <c r="G48" s="974"/>
      <c r="H48" s="967" t="s">
        <v>846</v>
      </c>
      <c r="I48" s="967"/>
      <c r="J48" s="967"/>
      <c r="K48" s="42">
        <f>VLOOKUP($A48&amp;K$105,決統データ!$A$3:$DE$365,$E48+19,FALSE)</f>
        <v>0</v>
      </c>
      <c r="L48" s="42">
        <f>VLOOKUP($A48&amp;L$105,決統データ!$A$3:$DE$365,$E48+19,FALSE)</f>
        <v>0</v>
      </c>
      <c r="M48" s="312">
        <f t="shared" si="2"/>
        <v>0</v>
      </c>
    </row>
    <row r="49" spans="1:13">
      <c r="A49" s="27" t="str">
        <f t="shared" si="1"/>
        <v>1782601</v>
      </c>
      <c r="B49" s="28" t="s">
        <v>338</v>
      </c>
      <c r="C49" s="29">
        <v>26</v>
      </c>
      <c r="D49" s="28" t="s">
        <v>782</v>
      </c>
      <c r="E49" s="38">
        <v>47</v>
      </c>
      <c r="F49" s="631"/>
      <c r="G49" s="974"/>
      <c r="H49" s="967" t="s">
        <v>845</v>
      </c>
      <c r="I49" s="967"/>
      <c r="J49" s="967"/>
      <c r="K49" s="42">
        <f>VLOOKUP($A49&amp;K$105,決統データ!$A$3:$DE$365,$E49+19,FALSE)</f>
        <v>0</v>
      </c>
      <c r="L49" s="42">
        <f>VLOOKUP($A49&amp;L$105,決統データ!$A$3:$DE$365,$E49+19,FALSE)</f>
        <v>0</v>
      </c>
      <c r="M49" s="312">
        <f t="shared" si="2"/>
        <v>0</v>
      </c>
    </row>
    <row r="50" spans="1:13">
      <c r="A50" s="27" t="str">
        <f t="shared" si="1"/>
        <v>1782601</v>
      </c>
      <c r="B50" s="28" t="s">
        <v>338</v>
      </c>
      <c r="C50" s="29">
        <v>26</v>
      </c>
      <c r="D50" s="28" t="s">
        <v>782</v>
      </c>
      <c r="E50" s="38">
        <v>48</v>
      </c>
      <c r="F50" s="631"/>
      <c r="G50" s="974"/>
      <c r="H50" s="967" t="s">
        <v>731</v>
      </c>
      <c r="I50" s="967"/>
      <c r="J50" s="967"/>
      <c r="K50" s="42">
        <f>VLOOKUP($A50&amp;K$105,決統データ!$A$3:$DE$365,$E50+19,FALSE)</f>
        <v>0</v>
      </c>
      <c r="L50" s="42">
        <f>VLOOKUP($A50&amp;L$105,決統データ!$A$3:$DE$365,$E50+19,FALSE)</f>
        <v>0</v>
      </c>
      <c r="M50" s="312">
        <f t="shared" si="2"/>
        <v>0</v>
      </c>
    </row>
    <row r="51" spans="1:13">
      <c r="A51" s="27" t="str">
        <f t="shared" si="1"/>
        <v>1782601</v>
      </c>
      <c r="B51" s="28" t="s">
        <v>338</v>
      </c>
      <c r="C51" s="29">
        <v>26</v>
      </c>
      <c r="D51" s="28" t="s">
        <v>782</v>
      </c>
      <c r="E51" s="38">
        <v>49</v>
      </c>
      <c r="F51" s="631"/>
      <c r="G51" s="967" t="s">
        <v>844</v>
      </c>
      <c r="H51" s="967"/>
      <c r="I51" s="967"/>
      <c r="J51" s="967"/>
      <c r="K51" s="42">
        <f>VLOOKUP($A51&amp;K$105,決統データ!$A$3:$DE$365,$E51+19,FALSE)</f>
        <v>0</v>
      </c>
      <c r="L51" s="42">
        <f>VLOOKUP($A51&amp;L$105,決統データ!$A$3:$DE$365,$E51+19,FALSE)</f>
        <v>0</v>
      </c>
      <c r="M51" s="312">
        <f t="shared" si="2"/>
        <v>0</v>
      </c>
    </row>
    <row r="52" spans="1:13">
      <c r="A52" s="27" t="str">
        <f t="shared" si="1"/>
        <v>1782601</v>
      </c>
      <c r="B52" s="28" t="s">
        <v>338</v>
      </c>
      <c r="C52" s="29">
        <v>26</v>
      </c>
      <c r="D52" s="28" t="s">
        <v>782</v>
      </c>
      <c r="E52" s="38">
        <v>50</v>
      </c>
      <c r="F52" s="631"/>
      <c r="G52" s="639" t="s">
        <v>312</v>
      </c>
      <c r="H52" s="967" t="s">
        <v>842</v>
      </c>
      <c r="I52" s="967"/>
      <c r="J52" s="967"/>
      <c r="K52" s="42">
        <f>VLOOKUP($A52&amp;K$105,決統データ!$A$3:$DE$365,$E52+19,FALSE)</f>
        <v>0</v>
      </c>
      <c r="L52" s="42">
        <f>VLOOKUP($A52&amp;L$105,決統データ!$A$3:$DE$365,$E52+19,FALSE)</f>
        <v>0</v>
      </c>
      <c r="M52" s="312">
        <f t="shared" si="2"/>
        <v>0</v>
      </c>
    </row>
    <row r="53" spans="1:13">
      <c r="A53" s="27" t="str">
        <f t="shared" si="1"/>
        <v>1782601</v>
      </c>
      <c r="B53" s="28" t="s">
        <v>338</v>
      </c>
      <c r="C53" s="29">
        <v>26</v>
      </c>
      <c r="D53" s="28" t="s">
        <v>782</v>
      </c>
      <c r="E53" s="38">
        <v>51</v>
      </c>
      <c r="F53" s="631"/>
      <c r="G53" s="640"/>
      <c r="H53" s="967" t="s">
        <v>388</v>
      </c>
      <c r="I53" s="967"/>
      <c r="J53" s="967"/>
      <c r="K53" s="42">
        <f>VLOOKUP($A53&amp;K$105,決統データ!$A$3:$DE$365,$E53+19,FALSE)</f>
        <v>0</v>
      </c>
      <c r="L53" s="42">
        <f>VLOOKUP($A53&amp;L$105,決統データ!$A$3:$DE$365,$E53+19,FALSE)</f>
        <v>0</v>
      </c>
      <c r="M53" s="312">
        <f t="shared" si="2"/>
        <v>0</v>
      </c>
    </row>
    <row r="54" spans="1:13">
      <c r="A54" s="27" t="str">
        <f t="shared" si="1"/>
        <v>1782601</v>
      </c>
      <c r="B54" s="28" t="s">
        <v>338</v>
      </c>
      <c r="C54" s="29">
        <v>26</v>
      </c>
      <c r="D54" s="28" t="s">
        <v>782</v>
      </c>
      <c r="E54" s="38">
        <v>52</v>
      </c>
      <c r="F54" s="631"/>
      <c r="G54" s="641"/>
      <c r="H54" s="967" t="s">
        <v>841</v>
      </c>
      <c r="I54" s="967"/>
      <c r="J54" s="967"/>
      <c r="K54" s="42">
        <f>VLOOKUP($A54&amp;K$105,決統データ!$A$3:$DE$365,$E54+19,FALSE)</f>
        <v>0</v>
      </c>
      <c r="L54" s="42">
        <f>VLOOKUP($A54&amp;L$105,決統データ!$A$3:$DE$365,$E54+19,FALSE)</f>
        <v>0</v>
      </c>
      <c r="M54" s="312">
        <f t="shared" si="2"/>
        <v>0</v>
      </c>
    </row>
    <row r="55" spans="1:13">
      <c r="A55" s="27" t="str">
        <f t="shared" si="1"/>
        <v>1782601</v>
      </c>
      <c r="B55" s="28" t="s">
        <v>338</v>
      </c>
      <c r="C55" s="29">
        <v>26</v>
      </c>
      <c r="D55" s="28" t="s">
        <v>782</v>
      </c>
      <c r="E55" s="38">
        <v>53</v>
      </c>
      <c r="F55" s="631"/>
      <c r="G55" s="967" t="s">
        <v>840</v>
      </c>
      <c r="H55" s="967"/>
      <c r="I55" s="967"/>
      <c r="J55" s="967"/>
      <c r="K55" s="42">
        <f>VLOOKUP($A55&amp;K$105,決統データ!$A$3:$DE$365,$E55+19,FALSE)</f>
        <v>0</v>
      </c>
      <c r="L55" s="42">
        <f>VLOOKUP($A55&amp;L$105,決統データ!$A$3:$DE$365,$E55+19,FALSE)</f>
        <v>0</v>
      </c>
      <c r="M55" s="312">
        <f t="shared" si="2"/>
        <v>0</v>
      </c>
    </row>
    <row r="56" spans="1:13">
      <c r="A56" s="27" t="str">
        <f t="shared" si="1"/>
        <v>1782601</v>
      </c>
      <c r="B56" s="28" t="s">
        <v>338</v>
      </c>
      <c r="C56" s="29">
        <v>26</v>
      </c>
      <c r="D56" s="28" t="s">
        <v>782</v>
      </c>
      <c r="E56" s="38">
        <v>54</v>
      </c>
      <c r="F56" s="631"/>
      <c r="G56" s="967" t="s">
        <v>839</v>
      </c>
      <c r="H56" s="967"/>
      <c r="I56" s="967"/>
      <c r="J56" s="967"/>
      <c r="K56" s="42">
        <f>VLOOKUP($A56&amp;K$105,決統データ!$A$3:$DE$365,$E56+19,FALSE)</f>
        <v>0</v>
      </c>
      <c r="L56" s="42">
        <f>VLOOKUP($A56&amp;L$105,決統データ!$A$3:$DE$365,$E56+19,FALSE)</f>
        <v>0</v>
      </c>
      <c r="M56" s="312">
        <f t="shared" si="2"/>
        <v>0</v>
      </c>
    </row>
    <row r="57" spans="1:13">
      <c r="A57" s="27" t="str">
        <f t="shared" si="1"/>
        <v>1782601</v>
      </c>
      <c r="B57" s="28" t="s">
        <v>338</v>
      </c>
      <c r="C57" s="29">
        <v>26</v>
      </c>
      <c r="D57" s="28" t="s">
        <v>782</v>
      </c>
      <c r="E57" s="38">
        <v>55</v>
      </c>
      <c r="F57" s="631"/>
      <c r="G57" s="967" t="s">
        <v>838</v>
      </c>
      <c r="H57" s="967"/>
      <c r="I57" s="967"/>
      <c r="J57" s="967"/>
      <c r="K57" s="42">
        <f>VLOOKUP($A57&amp;K$105,決統データ!$A$3:$DE$365,$E57+19,FALSE)</f>
        <v>0</v>
      </c>
      <c r="L57" s="42">
        <f>VLOOKUP($A57&amp;L$105,決統データ!$A$3:$DE$365,$E57+19,FALSE)</f>
        <v>0</v>
      </c>
      <c r="M57" s="312">
        <f t="shared" si="2"/>
        <v>0</v>
      </c>
    </row>
    <row r="58" spans="1:13">
      <c r="A58" s="27" t="str">
        <f t="shared" si="1"/>
        <v>1782601</v>
      </c>
      <c r="B58" s="28" t="s">
        <v>338</v>
      </c>
      <c r="C58" s="29">
        <v>26</v>
      </c>
      <c r="D58" s="28" t="s">
        <v>782</v>
      </c>
      <c r="E58" s="38">
        <v>56</v>
      </c>
      <c r="F58" s="632"/>
      <c r="G58" s="967" t="s">
        <v>254</v>
      </c>
      <c r="H58" s="967"/>
      <c r="I58" s="967"/>
      <c r="J58" s="967"/>
      <c r="K58" s="42">
        <f>VLOOKUP($A58&amp;K$105,決統データ!$A$3:$DE$365,$E58+19,FALSE)</f>
        <v>0</v>
      </c>
      <c r="L58" s="42">
        <f>VLOOKUP($A58&amp;L$105,決統データ!$A$3:$DE$365,$E58+19,FALSE)</f>
        <v>0</v>
      </c>
      <c r="M58" s="312">
        <f t="shared" si="2"/>
        <v>0</v>
      </c>
    </row>
    <row r="59" spans="1:13">
      <c r="A59" s="27" t="str">
        <f t="shared" si="1"/>
        <v>1782601</v>
      </c>
      <c r="B59" s="28" t="s">
        <v>338</v>
      </c>
      <c r="C59" s="29">
        <v>26</v>
      </c>
      <c r="D59" s="28" t="s">
        <v>782</v>
      </c>
      <c r="E59" s="38">
        <v>57</v>
      </c>
      <c r="F59" s="967" t="s">
        <v>836</v>
      </c>
      <c r="G59" s="967"/>
      <c r="H59" s="967"/>
      <c r="I59" s="967"/>
      <c r="J59" s="967"/>
      <c r="K59" s="42">
        <f>VLOOKUP($A59&amp;K$105,決統データ!$A$3:$DE$365,$E59+19,FALSE)</f>
        <v>0</v>
      </c>
      <c r="L59" s="42">
        <f>VLOOKUP($A59&amp;L$105,決統データ!$A$3:$DE$365,$E59+19,FALSE)</f>
        <v>0</v>
      </c>
      <c r="M59" s="312">
        <f t="shared" si="2"/>
        <v>0</v>
      </c>
    </row>
    <row r="60" spans="1:13">
      <c r="A60" s="27" t="str">
        <f t="shared" si="1"/>
        <v>1782601</v>
      </c>
      <c r="B60" s="28" t="s">
        <v>338</v>
      </c>
      <c r="C60" s="29">
        <v>26</v>
      </c>
      <c r="D60" s="28" t="s">
        <v>782</v>
      </c>
      <c r="E60" s="38">
        <v>58</v>
      </c>
      <c r="F60" s="967" t="s">
        <v>835</v>
      </c>
      <c r="G60" s="967"/>
      <c r="H60" s="967"/>
      <c r="I60" s="967"/>
      <c r="J60" s="967"/>
      <c r="K60" s="42">
        <f>VLOOKUP($A60&amp;K$105,決統データ!$A$3:$DE$365,$E60+19,FALSE)</f>
        <v>0</v>
      </c>
      <c r="L60" s="42">
        <f>VLOOKUP($A60&amp;L$105,決統データ!$A$3:$DE$365,$E60+19,FALSE)</f>
        <v>0</v>
      </c>
      <c r="M60" s="312">
        <f t="shared" si="2"/>
        <v>0</v>
      </c>
    </row>
    <row r="61" spans="1:13">
      <c r="A61" s="27" t="str">
        <f t="shared" si="1"/>
        <v>1782601</v>
      </c>
      <c r="B61" s="28" t="s">
        <v>338</v>
      </c>
      <c r="C61" s="29">
        <v>26</v>
      </c>
      <c r="D61" s="28" t="s">
        <v>782</v>
      </c>
      <c r="E61" s="38">
        <v>59</v>
      </c>
      <c r="F61" s="976" t="s">
        <v>311</v>
      </c>
      <c r="G61" s="993"/>
      <c r="H61" s="993"/>
      <c r="I61" s="993"/>
      <c r="J61" s="994"/>
      <c r="K61" s="42">
        <f>VLOOKUP($A61&amp;K$105,決統データ!$A$3:$DE$365,$E61+19,FALSE)</f>
        <v>0</v>
      </c>
      <c r="L61" s="42">
        <f>VLOOKUP($A61&amp;L$105,決統データ!$A$3:$DE$365,$E61+19,FALSE)</f>
        <v>9</v>
      </c>
      <c r="M61" s="312">
        <f t="shared" si="2"/>
        <v>9</v>
      </c>
    </row>
    <row r="62" spans="1:13">
      <c r="A62" s="27" t="str">
        <f t="shared" si="1"/>
        <v>1782601</v>
      </c>
      <c r="B62" s="28" t="s">
        <v>338</v>
      </c>
      <c r="C62" s="29">
        <v>26</v>
      </c>
      <c r="D62" s="28" t="s">
        <v>782</v>
      </c>
      <c r="E62" s="38">
        <v>60</v>
      </c>
      <c r="F62" s="74"/>
      <c r="G62" s="983" t="s">
        <v>833</v>
      </c>
      <c r="H62" s="967"/>
      <c r="I62" s="967"/>
      <c r="J62" s="967"/>
      <c r="K62" s="42">
        <f>VLOOKUP($A62&amp;K$105,決統データ!$A$3:$DE$365,$E62+19,FALSE)</f>
        <v>0</v>
      </c>
      <c r="L62" s="42">
        <f>VLOOKUP($A62&amp;L$105,決統データ!$A$3:$DE$365,$E62+19,FALSE)</f>
        <v>0</v>
      </c>
      <c r="M62" s="312">
        <f t="shared" si="2"/>
        <v>0</v>
      </c>
    </row>
    <row r="63" spans="1:13">
      <c r="A63" s="27" t="str">
        <f t="shared" si="1"/>
        <v>1782602</v>
      </c>
      <c r="B63" s="28" t="s">
        <v>338</v>
      </c>
      <c r="C63" s="29">
        <v>26</v>
      </c>
      <c r="D63" s="28" t="s">
        <v>788</v>
      </c>
      <c r="E63" s="38">
        <v>1</v>
      </c>
      <c r="F63" s="967" t="s">
        <v>832</v>
      </c>
      <c r="G63" s="967"/>
      <c r="H63" s="967"/>
      <c r="I63" s="967"/>
      <c r="J63" s="967"/>
      <c r="K63" s="42">
        <f>VLOOKUP($A63&amp;K$105,決統データ!$A$3:$DE$365,$E63+19,FALSE)</f>
        <v>0</v>
      </c>
      <c r="L63" s="42">
        <f>VLOOKUP($A63&amp;L$105,決統データ!$A$3:$DE$365,$E63+19,FALSE)</f>
        <v>0</v>
      </c>
      <c r="M63" s="312">
        <f t="shared" si="2"/>
        <v>0</v>
      </c>
    </row>
    <row r="64" spans="1:13">
      <c r="A64" s="27" t="str">
        <f t="shared" si="1"/>
        <v>1782602</v>
      </c>
      <c r="B64" s="28" t="s">
        <v>338</v>
      </c>
      <c r="C64" s="29">
        <v>26</v>
      </c>
      <c r="D64" s="28" t="s">
        <v>788</v>
      </c>
      <c r="E64" s="38">
        <v>2</v>
      </c>
      <c r="F64" s="967" t="s">
        <v>831</v>
      </c>
      <c r="G64" s="967"/>
      <c r="H64" s="967"/>
      <c r="I64" s="967"/>
      <c r="J64" s="967"/>
      <c r="K64" s="42">
        <f>VLOOKUP($A64&amp;K$105,決統データ!$A$3:$DE$365,$E64+19,FALSE)</f>
        <v>0</v>
      </c>
      <c r="L64" s="42">
        <f>VLOOKUP($A64&amp;L$105,決統データ!$A$3:$DE$365,$E64+19,FALSE)</f>
        <v>9</v>
      </c>
      <c r="M64" s="312">
        <f t="shared" si="2"/>
        <v>9</v>
      </c>
    </row>
    <row r="65" spans="1:13">
      <c r="A65" s="27" t="str">
        <f t="shared" si="1"/>
        <v>1782602</v>
      </c>
      <c r="B65" s="28" t="s">
        <v>338</v>
      </c>
      <c r="C65" s="29">
        <v>26</v>
      </c>
      <c r="D65" s="28" t="s">
        <v>788</v>
      </c>
      <c r="E65" s="38">
        <v>3</v>
      </c>
      <c r="F65" s="967" t="s">
        <v>830</v>
      </c>
      <c r="G65" s="967"/>
      <c r="H65" s="967"/>
      <c r="I65" s="967"/>
      <c r="J65" s="967"/>
      <c r="K65" s="42">
        <f>VLOOKUP($A65&amp;K$105,決統データ!$A$3:$DE$365,$E65+19,FALSE)</f>
        <v>0</v>
      </c>
      <c r="L65" s="42">
        <f>VLOOKUP($A65&amp;L$105,決統データ!$A$3:$DE$365,$E65+19,FALSE)</f>
        <v>0</v>
      </c>
      <c r="M65" s="312">
        <f t="shared" si="2"/>
        <v>0</v>
      </c>
    </row>
    <row r="66" spans="1:13">
      <c r="A66" s="27" t="str">
        <f t="shared" si="1"/>
        <v>1782602</v>
      </c>
      <c r="B66" s="28" t="s">
        <v>338</v>
      </c>
      <c r="C66" s="29">
        <v>26</v>
      </c>
      <c r="D66" s="28" t="s">
        <v>788</v>
      </c>
      <c r="E66" s="38">
        <v>4</v>
      </c>
      <c r="F66" s="639" t="s">
        <v>644</v>
      </c>
      <c r="G66" s="967" t="s">
        <v>829</v>
      </c>
      <c r="H66" s="967"/>
      <c r="I66" s="967"/>
      <c r="J66" s="967"/>
      <c r="K66" s="42">
        <f>VLOOKUP($A66&amp;K$105,決統データ!$A$3:$DE$365,$E66+19,FALSE)</f>
        <v>0</v>
      </c>
      <c r="L66" s="42">
        <f>VLOOKUP($A66&amp;L$105,決統データ!$A$3:$DE$365,$E66+19,FALSE)</f>
        <v>0</v>
      </c>
      <c r="M66" s="312">
        <f t="shared" si="2"/>
        <v>0</v>
      </c>
    </row>
    <row r="67" spans="1:13">
      <c r="A67" s="27" t="str">
        <f t="shared" si="1"/>
        <v>1782602</v>
      </c>
      <c r="B67" s="28" t="s">
        <v>338</v>
      </c>
      <c r="C67" s="29">
        <v>26</v>
      </c>
      <c r="D67" s="28" t="s">
        <v>788</v>
      </c>
      <c r="E67" s="38">
        <v>5</v>
      </c>
      <c r="F67" s="640"/>
      <c r="G67" s="967" t="s">
        <v>828</v>
      </c>
      <c r="H67" s="967"/>
      <c r="I67" s="967"/>
      <c r="J67" s="967"/>
      <c r="K67" s="42">
        <f>VLOOKUP($A67&amp;K$105,決統データ!$A$3:$DE$365,$E67+19,FALSE)</f>
        <v>0</v>
      </c>
      <c r="L67" s="42">
        <f>VLOOKUP($A67&amp;L$105,決統データ!$A$3:$DE$365,$E67+19,FALSE)</f>
        <v>0</v>
      </c>
      <c r="M67" s="312">
        <f t="shared" ref="M67:M76" si="3">SUM(K67:L67)</f>
        <v>0</v>
      </c>
    </row>
    <row r="68" spans="1:13">
      <c r="A68" s="27" t="str">
        <f t="shared" ref="A68:A96" si="4">+B68&amp;C68&amp;D68</f>
        <v>1782602</v>
      </c>
      <c r="B68" s="28" t="s">
        <v>338</v>
      </c>
      <c r="C68" s="29">
        <v>26</v>
      </c>
      <c r="D68" s="28" t="s">
        <v>788</v>
      </c>
      <c r="E68" s="38">
        <v>6</v>
      </c>
      <c r="F68" s="641"/>
      <c r="G68" s="967" t="s">
        <v>731</v>
      </c>
      <c r="H68" s="967"/>
      <c r="I68" s="967"/>
      <c r="J68" s="967"/>
      <c r="K68" s="42">
        <f>VLOOKUP($A68&amp;K$105,決統データ!$A$3:$DE$365,$E68+19,FALSE)</f>
        <v>0</v>
      </c>
      <c r="L68" s="42">
        <f>VLOOKUP($A68&amp;L$105,決統データ!$A$3:$DE$365,$E68+19,FALSE)</f>
        <v>0</v>
      </c>
      <c r="M68" s="312">
        <f t="shared" si="3"/>
        <v>0</v>
      </c>
    </row>
    <row r="69" spans="1:13">
      <c r="A69" s="27" t="str">
        <f t="shared" si="4"/>
        <v>1782602</v>
      </c>
      <c r="B69" s="28" t="s">
        <v>338</v>
      </c>
      <c r="C69" s="29">
        <v>26</v>
      </c>
      <c r="D69" s="28" t="s">
        <v>788</v>
      </c>
      <c r="E69" s="38">
        <v>7</v>
      </c>
      <c r="F69" s="967" t="s">
        <v>827</v>
      </c>
      <c r="G69" s="967"/>
      <c r="H69" s="967"/>
      <c r="I69" s="967"/>
      <c r="J69" s="967"/>
      <c r="K69" s="42">
        <f>VLOOKUP($A69&amp;K$105,決統データ!$A$3:$DE$365,$E69+19,FALSE)</f>
        <v>0</v>
      </c>
      <c r="L69" s="42">
        <f>VLOOKUP($A69&amp;L$105,決統データ!$A$3:$DE$365,$E69+19,FALSE)</f>
        <v>0</v>
      </c>
      <c r="M69" s="312">
        <f t="shared" si="3"/>
        <v>0</v>
      </c>
    </row>
    <row r="70" spans="1:13">
      <c r="A70" s="27" t="str">
        <f t="shared" si="4"/>
        <v>1782602</v>
      </c>
      <c r="B70" s="28" t="s">
        <v>338</v>
      </c>
      <c r="C70" s="29">
        <v>26</v>
      </c>
      <c r="D70" s="28" t="s">
        <v>788</v>
      </c>
      <c r="E70" s="38">
        <v>8</v>
      </c>
      <c r="F70" s="633" t="s">
        <v>826</v>
      </c>
      <c r="G70" s="634"/>
      <c r="H70" s="634"/>
      <c r="I70" s="635"/>
      <c r="J70" s="72" t="s">
        <v>825</v>
      </c>
      <c r="K70" s="42">
        <f>VLOOKUP($A70&amp;K$105,決統データ!$A$3:$DE$365,$E70+19,FALSE)</f>
        <v>0</v>
      </c>
      <c r="L70" s="42">
        <f>VLOOKUP($A70&amp;L$105,決統データ!$A$3:$DE$365,$E70+19,FALSE)</f>
        <v>9</v>
      </c>
      <c r="M70" s="312">
        <f t="shared" si="3"/>
        <v>9</v>
      </c>
    </row>
    <row r="71" spans="1:13" ht="13.5" customHeight="1">
      <c r="A71" s="27" t="str">
        <f t="shared" si="4"/>
        <v>1782602</v>
      </c>
      <c r="B71" s="28" t="s">
        <v>338</v>
      </c>
      <c r="C71" s="29">
        <v>26</v>
      </c>
      <c r="D71" s="28" t="s">
        <v>788</v>
      </c>
      <c r="E71" s="38">
        <v>9</v>
      </c>
      <c r="F71" s="636"/>
      <c r="G71" s="637"/>
      <c r="H71" s="637"/>
      <c r="I71" s="638"/>
      <c r="J71" s="72" t="s">
        <v>824</v>
      </c>
      <c r="K71" s="42">
        <f>VLOOKUP($A71&amp;K$105,決統データ!$A$3:$DE$365,$E71+19,FALSE)</f>
        <v>0</v>
      </c>
      <c r="L71" s="42">
        <f>VLOOKUP($A71&amp;L$105,決統データ!$A$3:$DE$365,$E71+19,FALSE)</f>
        <v>0</v>
      </c>
      <c r="M71" s="312">
        <f t="shared" si="3"/>
        <v>0</v>
      </c>
    </row>
    <row r="72" spans="1:13" ht="13.5" customHeight="1">
      <c r="A72" s="27" t="str">
        <f t="shared" si="4"/>
        <v>1782602</v>
      </c>
      <c r="B72" s="28" t="s">
        <v>338</v>
      </c>
      <c r="C72" s="29">
        <v>26</v>
      </c>
      <c r="D72" s="28" t="s">
        <v>788</v>
      </c>
      <c r="E72" s="38">
        <v>21</v>
      </c>
      <c r="F72" s="967" t="s">
        <v>823</v>
      </c>
      <c r="G72" s="967"/>
      <c r="H72" s="967"/>
      <c r="I72" s="967"/>
      <c r="J72" s="967"/>
      <c r="K72" s="42">
        <f>VLOOKUP($A72&amp;K$105,決統データ!$A$3:$DE$365,$E72+19,FALSE)</f>
        <v>0</v>
      </c>
      <c r="L72" s="42">
        <f>VLOOKUP($A72&amp;L$105,決統データ!$A$3:$DE$365,$E72+19,FALSE)</f>
        <v>0</v>
      </c>
      <c r="M72" s="312">
        <f t="shared" si="3"/>
        <v>0</v>
      </c>
    </row>
    <row r="73" spans="1:13">
      <c r="A73" s="27" t="str">
        <f t="shared" si="4"/>
        <v>1782602</v>
      </c>
      <c r="B73" s="28" t="s">
        <v>338</v>
      </c>
      <c r="C73" s="29">
        <v>26</v>
      </c>
      <c r="D73" s="28" t="s">
        <v>788</v>
      </c>
      <c r="E73" s="38">
        <v>22</v>
      </c>
      <c r="F73" s="967" t="s">
        <v>822</v>
      </c>
      <c r="G73" s="967"/>
      <c r="H73" s="967"/>
      <c r="I73" s="967"/>
      <c r="J73" s="967"/>
      <c r="K73" s="42">
        <f>VLOOKUP($A73&amp;K$105,決統データ!$A$3:$DE$365,$E73+19,FALSE)</f>
        <v>0</v>
      </c>
      <c r="L73" s="42">
        <f>VLOOKUP($A73&amp;L$105,決統データ!$A$3:$DE$365,$E73+19,FALSE)</f>
        <v>0</v>
      </c>
      <c r="M73" s="312">
        <f t="shared" si="3"/>
        <v>0</v>
      </c>
    </row>
    <row r="74" spans="1:13">
      <c r="A74" s="27" t="str">
        <f t="shared" si="4"/>
        <v>1782602</v>
      </c>
      <c r="B74" s="28" t="s">
        <v>338</v>
      </c>
      <c r="C74" s="29">
        <v>26</v>
      </c>
      <c r="D74" s="28" t="s">
        <v>788</v>
      </c>
      <c r="E74" s="38">
        <v>45</v>
      </c>
      <c r="F74" s="600" t="s">
        <v>1298</v>
      </c>
      <c r="G74" s="666"/>
      <c r="H74" s="666"/>
      <c r="I74" s="666"/>
      <c r="J74" s="601"/>
      <c r="K74" s="42">
        <f>VLOOKUP($A74&amp;K$105,決統データ!$A$3:$DE$365,$E74+19,FALSE)</f>
        <v>0</v>
      </c>
      <c r="L74" s="42">
        <f>VLOOKUP($A74&amp;L$105,決統データ!$A$3:$DE$365,$E74+19,FALSE)</f>
        <v>0</v>
      </c>
      <c r="M74" s="312">
        <f t="shared" si="3"/>
        <v>0</v>
      </c>
    </row>
    <row r="75" spans="1:13">
      <c r="A75" s="27" t="str">
        <f t="shared" si="4"/>
        <v>1782602</v>
      </c>
      <c r="B75" s="28" t="s">
        <v>338</v>
      </c>
      <c r="C75" s="29">
        <v>26</v>
      </c>
      <c r="D75" s="28" t="s">
        <v>788</v>
      </c>
      <c r="E75" s="24">
        <v>46</v>
      </c>
      <c r="F75" s="667" t="s">
        <v>282</v>
      </c>
      <c r="G75" s="668"/>
      <c r="H75" s="668"/>
      <c r="I75" s="668"/>
      <c r="J75" s="187" t="s">
        <v>310</v>
      </c>
      <c r="K75" s="42">
        <f>VLOOKUP($A75&amp;K$105,決統データ!$A$3:$DE$365,$E75+19,FALSE)</f>
        <v>0</v>
      </c>
      <c r="L75" s="42">
        <f>VLOOKUP($A75&amp;L$105,決統データ!$A$3:$DE$365,$E75+19,FALSE)</f>
        <v>0</v>
      </c>
      <c r="M75" s="312">
        <f t="shared" si="3"/>
        <v>0</v>
      </c>
    </row>
    <row r="76" spans="1:13">
      <c r="A76" s="27" t="str">
        <f t="shared" si="4"/>
        <v>1782602</v>
      </c>
      <c r="B76" s="28" t="s">
        <v>338</v>
      </c>
      <c r="C76" s="29">
        <v>26</v>
      </c>
      <c r="D76" s="28" t="s">
        <v>788</v>
      </c>
      <c r="E76" s="38">
        <v>47</v>
      </c>
      <c r="F76" s="669"/>
      <c r="G76" s="670"/>
      <c r="H76" s="670"/>
      <c r="I76" s="670"/>
      <c r="J76" s="187" t="s">
        <v>309</v>
      </c>
      <c r="K76" s="42">
        <f>VLOOKUP($A76&amp;K$105,決統データ!$A$3:$DE$365,$E76+19,FALSE)</f>
        <v>0</v>
      </c>
      <c r="L76" s="42">
        <f>VLOOKUP($A76&amp;L$105,決統データ!$A$3:$DE$365,$E76+19,FALSE)</f>
        <v>0</v>
      </c>
      <c r="M76" s="312">
        <f t="shared" si="3"/>
        <v>0</v>
      </c>
    </row>
    <row r="77" spans="1:13">
      <c r="A77" s="27"/>
      <c r="B77" s="28"/>
      <c r="C77" s="29"/>
      <c r="D77" s="28"/>
      <c r="F77" s="496" t="s">
        <v>821</v>
      </c>
      <c r="G77" s="518"/>
      <c r="H77" s="518"/>
      <c r="I77" s="518"/>
      <c r="J77" s="510"/>
      <c r="K77" s="289"/>
      <c r="L77" s="289"/>
      <c r="M77" s="312"/>
    </row>
    <row r="78" spans="1:13">
      <c r="A78" s="27" t="str">
        <f t="shared" si="4"/>
        <v>1782602</v>
      </c>
      <c r="B78" s="28" t="s">
        <v>338</v>
      </c>
      <c r="C78" s="29">
        <v>26</v>
      </c>
      <c r="D78" s="28" t="s">
        <v>788</v>
      </c>
      <c r="E78" s="38">
        <v>51</v>
      </c>
      <c r="F78" s="496" t="s">
        <v>819</v>
      </c>
      <c r="G78" s="518"/>
      <c r="H78" s="518"/>
      <c r="I78" s="518"/>
      <c r="J78" s="510"/>
      <c r="K78" s="42">
        <f>VLOOKUP($A78&amp;K$105,決統データ!$A$3:$DE$365,$E78+19,FALSE)</f>
        <v>0</v>
      </c>
      <c r="L78" s="42">
        <f>VLOOKUP($A78&amp;L$105,決統データ!$A$3:$DE$365,$E78+19,FALSE)</f>
        <v>0</v>
      </c>
      <c r="M78" s="312">
        <f>SUM(K78:L78)</f>
        <v>0</v>
      </c>
    </row>
    <row r="79" spans="1:13">
      <c r="A79" s="27" t="str">
        <f t="shared" si="4"/>
        <v>1782602</v>
      </c>
      <c r="B79" s="28" t="s">
        <v>338</v>
      </c>
      <c r="C79" s="29">
        <v>26</v>
      </c>
      <c r="D79" s="28" t="s">
        <v>788</v>
      </c>
      <c r="E79" s="38">
        <v>52</v>
      </c>
      <c r="F79" s="496" t="s">
        <v>818</v>
      </c>
      <c r="G79" s="518"/>
      <c r="H79" s="518"/>
      <c r="I79" s="518"/>
      <c r="J79" s="510"/>
      <c r="K79" s="42">
        <f>VLOOKUP($A79&amp;K$105,決統データ!$A$3:$DE$365,$E79+19,FALSE)</f>
        <v>1385</v>
      </c>
      <c r="L79" s="42">
        <f>VLOOKUP($A79&amp;L$105,決統データ!$A$3:$DE$365,$E79+19,FALSE)</f>
        <v>1067</v>
      </c>
      <c r="M79" s="312">
        <f>SUM(K79:L79)</f>
        <v>2452</v>
      </c>
    </row>
    <row r="80" spans="1:13">
      <c r="A80" s="27"/>
      <c r="B80" s="28"/>
      <c r="C80" s="29"/>
      <c r="D80" s="28"/>
      <c r="F80" s="496" t="s">
        <v>820</v>
      </c>
      <c r="G80" s="518"/>
      <c r="H80" s="518"/>
      <c r="I80" s="518"/>
      <c r="J80" s="510"/>
      <c r="K80" s="289"/>
      <c r="L80" s="289"/>
      <c r="M80" s="312"/>
    </row>
    <row r="81" spans="1:13">
      <c r="A81" s="27" t="str">
        <f t="shared" si="4"/>
        <v>1782602</v>
      </c>
      <c r="B81" s="28" t="s">
        <v>338</v>
      </c>
      <c r="C81" s="29">
        <v>26</v>
      </c>
      <c r="D81" s="28" t="s">
        <v>788</v>
      </c>
      <c r="E81" s="38">
        <v>53</v>
      </c>
      <c r="F81" s="73" t="s">
        <v>819</v>
      </c>
      <c r="G81" s="73"/>
      <c r="H81" s="73"/>
      <c r="I81" s="73"/>
      <c r="J81" s="73"/>
      <c r="K81" s="42">
        <f>VLOOKUP($A81&amp;K$105,決統データ!$A$3:$DE$365,$E81+19,FALSE)</f>
        <v>0</v>
      </c>
      <c r="L81" s="42">
        <f>VLOOKUP($A81&amp;L$105,決統データ!$A$3:$DE$365,$E81+19,FALSE)</f>
        <v>0</v>
      </c>
      <c r="M81" s="312">
        <f t="shared" ref="M81:M88" si="5">SUM(K81:L81)</f>
        <v>0</v>
      </c>
    </row>
    <row r="82" spans="1:13">
      <c r="A82" s="27" t="str">
        <f t="shared" si="4"/>
        <v>1782602</v>
      </c>
      <c r="B82" s="28" t="s">
        <v>338</v>
      </c>
      <c r="C82" s="29">
        <v>26</v>
      </c>
      <c r="D82" s="28" t="s">
        <v>788</v>
      </c>
      <c r="E82" s="38">
        <v>54</v>
      </c>
      <c r="F82" s="73" t="s">
        <v>818</v>
      </c>
      <c r="G82" s="73"/>
      <c r="H82" s="73"/>
      <c r="I82" s="73"/>
      <c r="J82" s="73"/>
      <c r="K82" s="42">
        <f>VLOOKUP($A82&amp;K$105,決統データ!$A$3:$DE$365,$E82+19,FALSE)</f>
        <v>0</v>
      </c>
      <c r="L82" s="42">
        <f>VLOOKUP($A82&amp;L$105,決統データ!$A$3:$DE$365,$E82+19,FALSE)</f>
        <v>0</v>
      </c>
      <c r="M82" s="312">
        <f t="shared" si="5"/>
        <v>0</v>
      </c>
    </row>
    <row r="83" spans="1:13">
      <c r="A83" s="27" t="str">
        <f t="shared" si="4"/>
        <v>1782602</v>
      </c>
      <c r="B83" s="28" t="s">
        <v>338</v>
      </c>
      <c r="C83" s="29">
        <v>26</v>
      </c>
      <c r="D83" s="28" t="s">
        <v>788</v>
      </c>
      <c r="E83" s="38">
        <v>55</v>
      </c>
      <c r="F83" s="667" t="s">
        <v>817</v>
      </c>
      <c r="G83" s="668"/>
      <c r="H83" s="668"/>
      <c r="I83" s="674"/>
      <c r="J83" s="60" t="s">
        <v>601</v>
      </c>
      <c r="K83" s="42">
        <f>VLOOKUP($A83&amp;K$105,決統データ!$A$3:$DE$365,$E83+19,FALSE)</f>
        <v>0</v>
      </c>
      <c r="L83" s="42">
        <f>VLOOKUP($A83&amp;L$105,決統データ!$A$3:$DE$365,$E83+19,FALSE)</f>
        <v>0</v>
      </c>
      <c r="M83" s="312">
        <f t="shared" si="5"/>
        <v>0</v>
      </c>
    </row>
    <row r="84" spans="1:13">
      <c r="A84" s="27" t="str">
        <f t="shared" si="4"/>
        <v>1782602</v>
      </c>
      <c r="B84" s="28" t="s">
        <v>338</v>
      </c>
      <c r="C84" s="29">
        <v>26</v>
      </c>
      <c r="D84" s="28" t="s">
        <v>788</v>
      </c>
      <c r="E84" s="38">
        <v>56</v>
      </c>
      <c r="F84" s="669"/>
      <c r="G84" s="670"/>
      <c r="H84" s="670"/>
      <c r="I84" s="675"/>
      <c r="J84" s="60" t="s">
        <v>816</v>
      </c>
      <c r="K84" s="42">
        <f>VLOOKUP($A84&amp;K$105,決統データ!$A$3:$DE$365,$E84+19,FALSE)</f>
        <v>0</v>
      </c>
      <c r="L84" s="42">
        <f>VLOOKUP($A84&amp;L$105,決統データ!$A$3:$DE$365,$E84+19,FALSE)</f>
        <v>0</v>
      </c>
      <c r="M84" s="312">
        <f t="shared" si="5"/>
        <v>0</v>
      </c>
    </row>
    <row r="85" spans="1:13">
      <c r="A85" s="27" t="str">
        <f t="shared" si="4"/>
        <v>1782602</v>
      </c>
      <c r="B85" s="28" t="s">
        <v>338</v>
      </c>
      <c r="C85" s="29">
        <v>26</v>
      </c>
      <c r="D85" s="28" t="s">
        <v>788</v>
      </c>
      <c r="E85" s="38">
        <v>57</v>
      </c>
      <c r="F85" s="667" t="s">
        <v>600</v>
      </c>
      <c r="G85" s="668"/>
      <c r="H85" s="668"/>
      <c r="I85" s="674"/>
      <c r="J85" s="60" t="s">
        <v>601</v>
      </c>
      <c r="K85" s="42">
        <f>VLOOKUP($A85&amp;K$105,決統データ!$A$3:$DE$365,$E85+19,FALSE)</f>
        <v>0</v>
      </c>
      <c r="L85" s="42">
        <f>VLOOKUP($A85&amp;L$105,決統データ!$A$3:$DE$365,$E85+19,FALSE)</f>
        <v>0</v>
      </c>
      <c r="M85" s="312">
        <f t="shared" si="5"/>
        <v>0</v>
      </c>
    </row>
    <row r="86" spans="1:13">
      <c r="A86" s="27" t="str">
        <f t="shared" si="4"/>
        <v>1782602</v>
      </c>
      <c r="B86" s="28" t="s">
        <v>338</v>
      </c>
      <c r="C86" s="29">
        <v>26</v>
      </c>
      <c r="D86" s="28" t="s">
        <v>788</v>
      </c>
      <c r="E86" s="38">
        <v>58</v>
      </c>
      <c r="F86" s="669"/>
      <c r="G86" s="670"/>
      <c r="H86" s="670"/>
      <c r="I86" s="675"/>
      <c r="J86" s="60" t="s">
        <v>816</v>
      </c>
      <c r="K86" s="42">
        <f>VLOOKUP($A86&amp;K$105,決統データ!$A$3:$DE$365,$E86+19,FALSE)</f>
        <v>0</v>
      </c>
      <c r="L86" s="42">
        <f>VLOOKUP($A86&amp;L$105,決統データ!$A$3:$DE$365,$E86+19,FALSE)</f>
        <v>0</v>
      </c>
      <c r="M86" s="312">
        <f t="shared" si="5"/>
        <v>0</v>
      </c>
    </row>
    <row r="87" spans="1:13">
      <c r="A87" s="27" t="str">
        <f t="shared" si="4"/>
        <v>1782602</v>
      </c>
      <c r="B87" s="28" t="s">
        <v>338</v>
      </c>
      <c r="C87" s="29">
        <v>26</v>
      </c>
      <c r="D87" s="28" t="s">
        <v>788</v>
      </c>
      <c r="E87" s="38">
        <v>59</v>
      </c>
      <c r="F87" s="905" t="s">
        <v>603</v>
      </c>
      <c r="G87" s="907" t="s">
        <v>604</v>
      </c>
      <c r="H87" s="908"/>
      <c r="I87" s="909"/>
      <c r="J87" s="60" t="s">
        <v>601</v>
      </c>
      <c r="K87" s="42">
        <f>VLOOKUP($A87&amp;K$105,決統データ!$A$3:$DE$365,$E87+19,FALSE)</f>
        <v>0</v>
      </c>
      <c r="L87" s="42">
        <f>VLOOKUP($A87&amp;L$105,決統データ!$A$3:$DE$365,$E87+19,FALSE)</f>
        <v>0</v>
      </c>
      <c r="M87" s="312">
        <f t="shared" si="5"/>
        <v>0</v>
      </c>
    </row>
    <row r="88" spans="1:13">
      <c r="A88" s="27" t="str">
        <f t="shared" si="4"/>
        <v>1782602</v>
      </c>
      <c r="B88" s="28" t="s">
        <v>338</v>
      </c>
      <c r="C88" s="29">
        <v>26</v>
      </c>
      <c r="D88" s="28" t="s">
        <v>788</v>
      </c>
      <c r="E88" s="38">
        <v>60</v>
      </c>
      <c r="F88" s="906"/>
      <c r="G88" s="910"/>
      <c r="H88" s="911"/>
      <c r="I88" s="912"/>
      <c r="J88" s="60" t="s">
        <v>816</v>
      </c>
      <c r="K88" s="42">
        <f>VLOOKUP($A88&amp;K$105,決統データ!$A$3:$DE$365,$E88+19,FALSE)</f>
        <v>0</v>
      </c>
      <c r="L88" s="42">
        <f>VLOOKUP($A88&amp;L$105,決統データ!$A$3:$DE$365,$E88+19,FALSE)</f>
        <v>0</v>
      </c>
      <c r="M88" s="312">
        <f t="shared" si="5"/>
        <v>0</v>
      </c>
    </row>
    <row r="89" spans="1:13" ht="14.25" customHeight="1">
      <c r="A89" s="27" t="str">
        <f t="shared" si="4"/>
        <v>1782602</v>
      </c>
      <c r="B89" s="28" t="s">
        <v>338</v>
      </c>
      <c r="C89" s="29">
        <v>26</v>
      </c>
      <c r="D89" s="28" t="s">
        <v>788</v>
      </c>
      <c r="E89" s="24">
        <v>63</v>
      </c>
      <c r="F89" s="945" t="s">
        <v>724</v>
      </c>
      <c r="G89" s="665"/>
      <c r="H89" s="188" t="s">
        <v>725</v>
      </c>
      <c r="I89" s="189"/>
      <c r="J89" s="60"/>
      <c r="K89" s="42">
        <f>VLOOKUP($A89&amp;K$105,決統データ!$A$3:$DE$365,$E89+19,FALSE)</f>
        <v>0</v>
      </c>
      <c r="L89" s="42">
        <f>VLOOKUP($A89&amp;L$105,決統データ!$A$3:$DE$365,$E89+19,FALSE)</f>
        <v>0</v>
      </c>
      <c r="M89" s="313">
        <v>0</v>
      </c>
    </row>
    <row r="90" spans="1:13" ht="14.25" customHeight="1">
      <c r="A90" s="27" t="str">
        <f t="shared" si="4"/>
        <v>1782602</v>
      </c>
      <c r="B90" s="28" t="s">
        <v>338</v>
      </c>
      <c r="C90" s="29">
        <v>26</v>
      </c>
      <c r="D90" s="28" t="s">
        <v>788</v>
      </c>
      <c r="E90" s="24">
        <v>64</v>
      </c>
      <c r="F90" s="665"/>
      <c r="G90" s="665"/>
      <c r="H90" s="188" t="s">
        <v>726</v>
      </c>
      <c r="I90" s="188"/>
      <c r="J90" s="188"/>
      <c r="K90" s="42">
        <f>VLOOKUP($A90&amp;K$105,決統データ!$A$3:$DE$365,$E90+19,FALSE)</f>
        <v>0</v>
      </c>
      <c r="L90" s="42">
        <f>VLOOKUP($A90&amp;L$105,決統データ!$A$3:$DE$365,$E90+19,FALSE)</f>
        <v>0</v>
      </c>
      <c r="M90" s="313">
        <v>0</v>
      </c>
    </row>
    <row r="91" spans="1:13" ht="14.25" customHeight="1">
      <c r="A91" s="27" t="str">
        <f t="shared" si="4"/>
        <v>1782602</v>
      </c>
      <c r="B91" s="28" t="s">
        <v>338</v>
      </c>
      <c r="C91" s="29">
        <v>26</v>
      </c>
      <c r="D91" s="28" t="s">
        <v>788</v>
      </c>
      <c r="E91" s="24">
        <v>65</v>
      </c>
      <c r="F91" s="665"/>
      <c r="G91" s="665"/>
      <c r="H91" s="673" t="s">
        <v>298</v>
      </c>
      <c r="I91" s="188" t="s">
        <v>728</v>
      </c>
      <c r="J91" s="188"/>
      <c r="K91" s="42">
        <f>VLOOKUP($A91&amp;K$105,決統データ!$A$3:$DE$365,$E91+19,FALSE)</f>
        <v>0</v>
      </c>
      <c r="L91" s="42">
        <f>VLOOKUP($A91&amp;L$105,決統データ!$A$3:$DE$365,$E91+19,FALSE)</f>
        <v>0</v>
      </c>
      <c r="M91" s="313">
        <v>0</v>
      </c>
    </row>
    <row r="92" spans="1:13" ht="14.25" customHeight="1">
      <c r="A92" s="27" t="str">
        <f t="shared" si="4"/>
        <v>1782602</v>
      </c>
      <c r="B92" s="28" t="s">
        <v>338</v>
      </c>
      <c r="C92" s="29">
        <v>26</v>
      </c>
      <c r="D92" s="28" t="s">
        <v>788</v>
      </c>
      <c r="E92" s="24">
        <v>66</v>
      </c>
      <c r="F92" s="665"/>
      <c r="G92" s="665"/>
      <c r="H92" s="673"/>
      <c r="I92" s="188" t="s">
        <v>729</v>
      </c>
      <c r="J92" s="188"/>
      <c r="K92" s="42">
        <f>VLOOKUP($A92&amp;K$105,決統データ!$A$3:$DE$365,$E92+19,FALSE)</f>
        <v>0</v>
      </c>
      <c r="L92" s="42">
        <f>VLOOKUP($A92&amp;L$105,決統データ!$A$3:$DE$365,$E92+19,FALSE)</f>
        <v>0</v>
      </c>
      <c r="M92" s="313">
        <v>0</v>
      </c>
    </row>
    <row r="93" spans="1:13" ht="14.25" customHeight="1">
      <c r="A93" s="27" t="str">
        <f t="shared" si="4"/>
        <v>1782602</v>
      </c>
      <c r="B93" s="28" t="s">
        <v>338</v>
      </c>
      <c r="C93" s="29">
        <v>26</v>
      </c>
      <c r="D93" s="28" t="s">
        <v>788</v>
      </c>
      <c r="E93" s="24">
        <v>67</v>
      </c>
      <c r="F93" s="665"/>
      <c r="G93" s="665"/>
      <c r="H93" s="673"/>
      <c r="I93" s="188" t="s">
        <v>730</v>
      </c>
      <c r="J93" s="188"/>
      <c r="K93" s="42">
        <f>VLOOKUP($A93&amp;K$105,決統データ!$A$3:$DE$365,$E93+19,FALSE)</f>
        <v>0</v>
      </c>
      <c r="L93" s="42">
        <f>VLOOKUP($A93&amp;L$105,決統データ!$A$3:$DE$365,$E93+19,FALSE)</f>
        <v>0</v>
      </c>
      <c r="M93" s="313">
        <v>0</v>
      </c>
    </row>
    <row r="94" spans="1:13" ht="14.25" customHeight="1">
      <c r="A94" s="27" t="str">
        <f t="shared" si="4"/>
        <v>1782602</v>
      </c>
      <c r="B94" s="28" t="s">
        <v>338</v>
      </c>
      <c r="C94" s="29">
        <v>26</v>
      </c>
      <c r="D94" s="28" t="s">
        <v>788</v>
      </c>
      <c r="E94" s="38">
        <v>68</v>
      </c>
      <c r="F94" s="665"/>
      <c r="G94" s="665"/>
      <c r="H94" s="673"/>
      <c r="I94" s="188" t="s">
        <v>731</v>
      </c>
      <c r="J94" s="188"/>
      <c r="K94" s="42">
        <f>VLOOKUP($A94&amp;K$105,決統データ!$A$3:$DE$365,$E94+19,FALSE)</f>
        <v>0</v>
      </c>
      <c r="L94" s="42">
        <f>VLOOKUP($A94&amp;L$105,決統データ!$A$3:$DE$365,$E94+19,FALSE)</f>
        <v>0</v>
      </c>
      <c r="M94" s="313">
        <v>0</v>
      </c>
    </row>
    <row r="95" spans="1:13" ht="14.25" customHeight="1">
      <c r="A95" s="27" t="str">
        <f t="shared" si="4"/>
        <v>1782602</v>
      </c>
      <c r="B95" s="28" t="s">
        <v>338</v>
      </c>
      <c r="C95" s="29">
        <v>26</v>
      </c>
      <c r="D95" s="28" t="s">
        <v>788</v>
      </c>
      <c r="E95" s="38">
        <v>69</v>
      </c>
      <c r="F95" s="628" t="s">
        <v>1458</v>
      </c>
      <c r="G95" s="628"/>
      <c r="H95" s="628"/>
      <c r="I95" s="628"/>
      <c r="J95" s="628"/>
      <c r="K95" s="42">
        <f>VLOOKUP($A95&amp;K$105,決統データ!$A$3:$DE$365,$E95+19,FALSE)</f>
        <v>755</v>
      </c>
      <c r="L95" s="42">
        <f>VLOOKUP($A95&amp;L$105,決統データ!$A$3:$DE$365,$E95+19,FALSE)</f>
        <v>760</v>
      </c>
      <c r="M95" s="313">
        <v>0</v>
      </c>
    </row>
    <row r="96" spans="1:13" ht="14.25" customHeight="1">
      <c r="A96" s="27" t="str">
        <f t="shared" si="4"/>
        <v>1782602</v>
      </c>
      <c r="B96" s="28" t="s">
        <v>338</v>
      </c>
      <c r="C96" s="29">
        <v>26</v>
      </c>
      <c r="D96" s="28" t="s">
        <v>788</v>
      </c>
      <c r="E96" s="38">
        <v>70</v>
      </c>
      <c r="F96" s="629" t="s">
        <v>1459</v>
      </c>
      <c r="G96" s="629"/>
      <c r="H96" s="629"/>
      <c r="I96" s="629"/>
      <c r="J96" s="629"/>
      <c r="K96" s="42">
        <f>VLOOKUP($A96&amp;K$105,決統データ!$A$3:$DE$365,$E96+19,FALSE)</f>
        <v>842</v>
      </c>
      <c r="L96" s="42">
        <f>VLOOKUP($A96&amp;L$105,決統データ!$A$3:$DE$365,$E96+19,FALSE)</f>
        <v>836</v>
      </c>
      <c r="M96" s="313">
        <v>0</v>
      </c>
    </row>
    <row r="97" spans="6:13">
      <c r="F97" s="527" t="s">
        <v>516</v>
      </c>
      <c r="G97" s="72" t="s">
        <v>519</v>
      </c>
      <c r="H97" s="75"/>
      <c r="I97" s="77"/>
      <c r="J97" s="76"/>
      <c r="K97" s="243">
        <f>K3/K14*100</f>
        <v>100</v>
      </c>
      <c r="L97" s="243">
        <f>L3/L14*100</f>
        <v>100</v>
      </c>
      <c r="M97" s="277">
        <f>M3/M14*100</f>
        <v>100</v>
      </c>
    </row>
    <row r="98" spans="6:13">
      <c r="F98" s="527"/>
      <c r="G98" s="72" t="s">
        <v>517</v>
      </c>
      <c r="H98" s="72"/>
      <c r="I98" s="75"/>
      <c r="J98" s="76"/>
      <c r="K98" s="243">
        <f>K3/(K14+K51)*100</f>
        <v>100</v>
      </c>
      <c r="L98" s="243">
        <f>L3/(L14+L51)*100</f>
        <v>100</v>
      </c>
      <c r="M98" s="277">
        <f>M3/(M14+M51)*100</f>
        <v>100</v>
      </c>
    </row>
    <row r="99" spans="6:13">
      <c r="F99" s="527"/>
      <c r="G99" s="72" t="s">
        <v>520</v>
      </c>
      <c r="H99" s="72"/>
      <c r="I99" s="75"/>
      <c r="J99" s="76"/>
      <c r="K99" s="243">
        <f>(K4-K7)/(K15-K17)*100</f>
        <v>37.5</v>
      </c>
      <c r="L99" s="243">
        <f>(L4-L7)/(L15-L17)*100</f>
        <v>43.930635838150287</v>
      </c>
      <c r="M99" s="277">
        <f>(M4-M7)/(M15-M17)*100</f>
        <v>40.470988103908716</v>
      </c>
    </row>
    <row r="100" spans="6:13">
      <c r="F100" s="527"/>
      <c r="G100" s="72" t="s">
        <v>518</v>
      </c>
      <c r="H100" s="75"/>
      <c r="I100" s="77"/>
      <c r="J100" s="76"/>
      <c r="K100" s="243">
        <f>K71/(K4-K7)*100</f>
        <v>0</v>
      </c>
      <c r="L100" s="243">
        <f>L71/(L4-L7)*100</f>
        <v>0</v>
      </c>
      <c r="M100" s="277">
        <f>M71/(M4-M7)*100</f>
        <v>0</v>
      </c>
    </row>
    <row r="101" spans="6:13">
      <c r="F101" s="527"/>
      <c r="G101" s="990" t="s">
        <v>528</v>
      </c>
      <c r="H101" s="991"/>
      <c r="I101" s="991"/>
      <c r="J101" s="992"/>
      <c r="K101" s="243">
        <f>(K12+K27+K28)/(K3+K25)*100</f>
        <v>62.5</v>
      </c>
      <c r="L101" s="243">
        <f>(L12+L27+L28)/(L3+L25)*100</f>
        <v>56.069364161849713</v>
      </c>
      <c r="M101" s="277">
        <f>(M12+M27+M28)/(M3+M25)*100</f>
        <v>59.529011896091291</v>
      </c>
    </row>
    <row r="105" spans="6:13">
      <c r="K105" s="263" t="str">
        <f>+K106&amp;"000"</f>
        <v>262013000</v>
      </c>
      <c r="L105" s="263" t="str">
        <f>+L106&amp;"000"</f>
        <v>264075000</v>
      </c>
    </row>
    <row r="106" spans="6:13">
      <c r="K106" s="263" t="s">
        <v>580</v>
      </c>
      <c r="L106" s="263" t="s">
        <v>591</v>
      </c>
    </row>
    <row r="107" spans="6:13">
      <c r="K107" s="263" t="s">
        <v>469</v>
      </c>
      <c r="L107" s="263" t="s">
        <v>592</v>
      </c>
    </row>
  </sheetData>
  <customSheetViews>
    <customSheetView guid="{247A5D4D-80F1-4466-92F7-7A3BC78E450F}" fitToPage="1" printArea="1" topLeftCell="A79">
      <selection activeCell="K101" sqref="K101"/>
      <pageMargins left="0.98425196850393704" right="0.78740157480314965" top="0.78740157480314965" bottom="0.78740157480314965" header="0.51181102362204722" footer="0.51181102362204722"/>
      <pageSetup paperSize="9" scale="50" orientation="portrait" blackAndWhite="1" horizontalDpi="300" verticalDpi="300"/>
      <headerFooter alignWithMargins="0"/>
    </customSheetView>
  </customSheetViews>
  <mergeCells count="93">
    <mergeCell ref="F2:J2"/>
    <mergeCell ref="F3:F24"/>
    <mergeCell ref="G3:J3"/>
    <mergeCell ref="G4:J4"/>
    <mergeCell ref="G5:J5"/>
    <mergeCell ref="G6:J6"/>
    <mergeCell ref="G7:J7"/>
    <mergeCell ref="G8:J8"/>
    <mergeCell ref="G9:J9"/>
    <mergeCell ref="G10:J10"/>
    <mergeCell ref="G15:J15"/>
    <mergeCell ref="G16:J16"/>
    <mergeCell ref="G11:J11"/>
    <mergeCell ref="G12:J12"/>
    <mergeCell ref="G13:J13"/>
    <mergeCell ref="G14:J14"/>
    <mergeCell ref="G36:J36"/>
    <mergeCell ref="G33:J33"/>
    <mergeCell ref="G34:J34"/>
    <mergeCell ref="G35:J35"/>
    <mergeCell ref="G32:J32"/>
    <mergeCell ref="G17:J17"/>
    <mergeCell ref="G18:J18"/>
    <mergeCell ref="G19:J19"/>
    <mergeCell ref="G31:J31"/>
    <mergeCell ref="G20:J20"/>
    <mergeCell ref="G21:J21"/>
    <mergeCell ref="G22:J22"/>
    <mergeCell ref="G23:J23"/>
    <mergeCell ref="G28:J28"/>
    <mergeCell ref="G30:J30"/>
    <mergeCell ref="G24:J24"/>
    <mergeCell ref="G25:J25"/>
    <mergeCell ref="G26:J26"/>
    <mergeCell ref="G27:J27"/>
    <mergeCell ref="G37:H38"/>
    <mergeCell ref="I37:J37"/>
    <mergeCell ref="I38:J38"/>
    <mergeCell ref="G39:G42"/>
    <mergeCell ref="H39:J39"/>
    <mergeCell ref="H40:J40"/>
    <mergeCell ref="H50:J50"/>
    <mergeCell ref="H52:J52"/>
    <mergeCell ref="H53:J53"/>
    <mergeCell ref="H46:J46"/>
    <mergeCell ref="G43:G50"/>
    <mergeCell ref="H43:H45"/>
    <mergeCell ref="I43:I45"/>
    <mergeCell ref="F65:J65"/>
    <mergeCell ref="G56:J56"/>
    <mergeCell ref="G57:J57"/>
    <mergeCell ref="G58:J58"/>
    <mergeCell ref="F59:J59"/>
    <mergeCell ref="F25:F58"/>
    <mergeCell ref="G29:J29"/>
    <mergeCell ref="G55:J55"/>
    <mergeCell ref="H47:J47"/>
    <mergeCell ref="H48:J48"/>
    <mergeCell ref="H49:J49"/>
    <mergeCell ref="H41:J41"/>
    <mergeCell ref="H42:J42"/>
    <mergeCell ref="G51:J51"/>
    <mergeCell ref="G52:G54"/>
    <mergeCell ref="H54:J54"/>
    <mergeCell ref="F60:J60"/>
    <mergeCell ref="G62:J62"/>
    <mergeCell ref="F61:J61"/>
    <mergeCell ref="F63:J63"/>
    <mergeCell ref="F64:J64"/>
    <mergeCell ref="F80:J80"/>
    <mergeCell ref="F66:F68"/>
    <mergeCell ref="G66:J66"/>
    <mergeCell ref="G67:J67"/>
    <mergeCell ref="G68:J68"/>
    <mergeCell ref="F72:J72"/>
    <mergeCell ref="F73:J73"/>
    <mergeCell ref="F69:J69"/>
    <mergeCell ref="F70:I71"/>
    <mergeCell ref="F77:J77"/>
    <mergeCell ref="F74:J74"/>
    <mergeCell ref="F75:I76"/>
    <mergeCell ref="F78:J78"/>
    <mergeCell ref="F79:J79"/>
    <mergeCell ref="G101:J101"/>
    <mergeCell ref="F97:F101"/>
    <mergeCell ref="F83:I84"/>
    <mergeCell ref="F85:I86"/>
    <mergeCell ref="F87:F88"/>
    <mergeCell ref="G87:I88"/>
    <mergeCell ref="F89:G94"/>
    <mergeCell ref="H91:H94"/>
    <mergeCell ref="F95:J95"/>
    <mergeCell ref="F96:J96"/>
  </mergeCells>
  <phoneticPr fontId="3"/>
  <pageMargins left="0.98425196850393704" right="0.78740157480314965" top="0.78740157480314965" bottom="0.78740157480314965" header="0.51181102362204722" footer="0.51181102362204722"/>
  <pageSetup paperSize="9" scale="52" orientation="portrait" blackAndWhite="1"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C000"/>
    <pageSetUpPr fitToPage="1"/>
  </sheetPr>
  <dimension ref="A1:K56"/>
  <sheetViews>
    <sheetView view="pageBreakPreview" topLeftCell="B1" zoomScaleNormal="100" zoomScaleSheetLayoutView="100" workbookViewId="0">
      <pane ySplit="2" topLeftCell="A39" activePane="bottomLeft" state="frozen"/>
      <selection pane="bottomLeft"/>
    </sheetView>
  </sheetViews>
  <sheetFormatPr defaultColWidth="9" defaultRowHeight="14.4"/>
  <cols>
    <col min="1" max="1" width="9.69921875" style="1" customWidth="1"/>
    <col min="2" max="2" width="4.296875" style="1" customWidth="1"/>
    <col min="3" max="4" width="3.296875" style="1" customWidth="1"/>
    <col min="5" max="5" width="6.296875" style="24" customWidth="1"/>
    <col min="6" max="6" width="4.19921875" style="1" customWidth="1"/>
    <col min="7" max="7" width="3.69921875" style="1" customWidth="1"/>
    <col min="8" max="8" width="22.19921875" style="1" customWidth="1"/>
    <col min="9" max="11" width="14.59765625" style="1" customWidth="1"/>
    <col min="12" max="16384" width="9" style="1"/>
  </cols>
  <sheetData>
    <row r="1" spans="1:11">
      <c r="F1" s="1" t="s">
        <v>1190</v>
      </c>
      <c r="K1" s="160"/>
    </row>
    <row r="2" spans="1:11" ht="29.25" customHeight="1">
      <c r="A2" s="26"/>
      <c r="B2" s="67" t="s">
        <v>778</v>
      </c>
      <c r="C2" s="26" t="s">
        <v>779</v>
      </c>
      <c r="D2" s="26" t="s">
        <v>780</v>
      </c>
      <c r="E2" s="30" t="s">
        <v>781</v>
      </c>
      <c r="F2" s="827"/>
      <c r="G2" s="827"/>
      <c r="H2" s="827"/>
      <c r="I2" s="11" t="s">
        <v>131</v>
      </c>
      <c r="J2" s="11" t="s">
        <v>596</v>
      </c>
      <c r="K2" s="11" t="s">
        <v>605</v>
      </c>
    </row>
    <row r="3" spans="1:11" ht="20.100000000000001" customHeight="1">
      <c r="A3" s="27" t="str">
        <f>+B3&amp;C3&amp;D3</f>
        <v>1782101</v>
      </c>
      <c r="B3" s="28" t="s">
        <v>338</v>
      </c>
      <c r="C3" s="29">
        <v>21</v>
      </c>
      <c r="D3" s="28" t="s">
        <v>782</v>
      </c>
      <c r="E3" s="24">
        <v>1</v>
      </c>
      <c r="F3" s="527" t="s">
        <v>1189</v>
      </c>
      <c r="G3" s="680" t="s">
        <v>854</v>
      </c>
      <c r="H3" s="95" t="s">
        <v>1182</v>
      </c>
      <c r="I3" s="42">
        <f>VLOOKUP($A3&amp;I$54,決統データ!$A$3:$DE$365,$E3+19,FALSE)</f>
        <v>0</v>
      </c>
      <c r="J3" s="42">
        <f>VLOOKUP($A3&amp;J$54,決統データ!$A$3:$DE$365,$E3+19,FALSE)</f>
        <v>369</v>
      </c>
      <c r="K3" s="275">
        <f t="shared" ref="K3:K26" si="0">SUM(I3:J3)</f>
        <v>369</v>
      </c>
    </row>
    <row r="4" spans="1:11" ht="20.100000000000001" customHeight="1">
      <c r="A4" s="27" t="str">
        <f t="shared" ref="A4:A26" si="1">+B4&amp;C4&amp;D4</f>
        <v>1782101</v>
      </c>
      <c r="B4" s="28" t="s">
        <v>338</v>
      </c>
      <c r="C4" s="29">
        <v>21</v>
      </c>
      <c r="D4" s="28" t="s">
        <v>782</v>
      </c>
      <c r="E4" s="24">
        <v>2</v>
      </c>
      <c r="F4" s="527"/>
      <c r="G4" s="679"/>
      <c r="H4" s="60" t="s">
        <v>1181</v>
      </c>
      <c r="I4" s="42">
        <f>VLOOKUP($A4&amp;I$54,決統データ!$A$3:$DE$365,$E4+19,FALSE)</f>
        <v>0</v>
      </c>
      <c r="J4" s="42">
        <f>VLOOKUP($A4&amp;J$54,決統データ!$A$3:$DE$365,$E4+19,FALSE)</f>
        <v>139</v>
      </c>
      <c r="K4" s="275">
        <f t="shared" si="0"/>
        <v>139</v>
      </c>
    </row>
    <row r="5" spans="1:11" ht="20.100000000000001" customHeight="1">
      <c r="A5" s="27" t="str">
        <f t="shared" si="1"/>
        <v>1782101</v>
      </c>
      <c r="B5" s="28" t="s">
        <v>338</v>
      </c>
      <c r="C5" s="29">
        <v>21</v>
      </c>
      <c r="D5" s="28" t="s">
        <v>782</v>
      </c>
      <c r="E5" s="24">
        <v>3</v>
      </c>
      <c r="F5" s="527"/>
      <c r="G5" s="679"/>
      <c r="H5" s="60" t="s">
        <v>1575</v>
      </c>
      <c r="I5" s="42">
        <f>VLOOKUP($A5&amp;I$54,決統データ!$A$3:$DE$365,$E5+19,FALSE)</f>
        <v>0</v>
      </c>
      <c r="J5" s="42">
        <f>VLOOKUP($A5&amp;J$54,決統データ!$A$3:$DE$365,$E5+19,FALSE)</f>
        <v>0</v>
      </c>
      <c r="K5" s="275">
        <f t="shared" si="0"/>
        <v>0</v>
      </c>
    </row>
    <row r="6" spans="1:11" ht="20.100000000000001" customHeight="1">
      <c r="A6" s="27" t="str">
        <f t="shared" si="1"/>
        <v>1782101</v>
      </c>
      <c r="B6" s="28" t="s">
        <v>338</v>
      </c>
      <c r="C6" s="29">
        <v>21</v>
      </c>
      <c r="D6" s="28" t="s">
        <v>782</v>
      </c>
      <c r="E6" s="24">
        <v>4</v>
      </c>
      <c r="F6" s="527"/>
      <c r="G6" s="679"/>
      <c r="H6" s="60" t="s">
        <v>1179</v>
      </c>
      <c r="I6" s="42">
        <f>VLOOKUP($A6&amp;I$54,決統データ!$A$3:$DE$365,$E6+19,FALSE)</f>
        <v>0</v>
      </c>
      <c r="J6" s="42">
        <f>VLOOKUP($A6&amp;J$54,決統データ!$A$3:$DE$365,$E6+19,FALSE)</f>
        <v>0</v>
      </c>
      <c r="K6" s="275">
        <f t="shared" si="0"/>
        <v>0</v>
      </c>
    </row>
    <row r="7" spans="1:11" ht="20.100000000000001" customHeight="1">
      <c r="A7" s="27" t="str">
        <f t="shared" si="1"/>
        <v>1782101</v>
      </c>
      <c r="B7" s="28" t="s">
        <v>338</v>
      </c>
      <c r="C7" s="29">
        <v>21</v>
      </c>
      <c r="D7" s="28" t="s">
        <v>782</v>
      </c>
      <c r="E7" s="24">
        <v>5</v>
      </c>
      <c r="F7" s="527"/>
      <c r="G7" s="679"/>
      <c r="H7" s="60" t="s">
        <v>1178</v>
      </c>
      <c r="I7" s="42">
        <f>VLOOKUP($A7&amp;I$54,決統データ!$A$3:$DE$365,$E7+19,FALSE)</f>
        <v>0</v>
      </c>
      <c r="J7" s="42">
        <f>VLOOKUP($A7&amp;J$54,決統データ!$A$3:$DE$365,$E7+19,FALSE)</f>
        <v>97</v>
      </c>
      <c r="K7" s="275">
        <f t="shared" si="0"/>
        <v>97</v>
      </c>
    </row>
    <row r="8" spans="1:11" ht="20.100000000000001" customHeight="1">
      <c r="A8" s="27" t="str">
        <f t="shared" si="1"/>
        <v>1782101</v>
      </c>
      <c r="B8" s="28" t="s">
        <v>338</v>
      </c>
      <c r="C8" s="29">
        <v>21</v>
      </c>
      <c r="D8" s="28" t="s">
        <v>782</v>
      </c>
      <c r="E8" s="24">
        <v>6</v>
      </c>
      <c r="F8" s="527"/>
      <c r="G8" s="679"/>
      <c r="H8" s="60" t="s">
        <v>791</v>
      </c>
      <c r="I8" s="42">
        <f>VLOOKUP($A8&amp;I$54,決統データ!$A$3:$DE$365,$E8+19,FALSE)</f>
        <v>0</v>
      </c>
      <c r="J8" s="42">
        <f>VLOOKUP($A8&amp;J$54,決統データ!$A$3:$DE$365,$E8+19,FALSE)</f>
        <v>605</v>
      </c>
      <c r="K8" s="275">
        <f t="shared" si="0"/>
        <v>605</v>
      </c>
    </row>
    <row r="9" spans="1:11" ht="20.100000000000001" customHeight="1">
      <c r="A9" s="27" t="str">
        <f t="shared" si="1"/>
        <v>1782101</v>
      </c>
      <c r="B9" s="28" t="s">
        <v>338</v>
      </c>
      <c r="C9" s="29">
        <v>21</v>
      </c>
      <c r="D9" s="28" t="s">
        <v>782</v>
      </c>
      <c r="E9" s="24">
        <v>7</v>
      </c>
      <c r="F9" s="527"/>
      <c r="G9" s="487" t="s">
        <v>1177</v>
      </c>
      <c r="H9" s="487"/>
      <c r="I9" s="42">
        <f>VLOOKUP($A9&amp;I$54,決統データ!$A$3:$DE$365,$E9+19,FALSE)</f>
        <v>0</v>
      </c>
      <c r="J9" s="42">
        <f>VLOOKUP($A9&amp;J$54,決統データ!$A$3:$DE$365,$E9+19,FALSE)</f>
        <v>0</v>
      </c>
      <c r="K9" s="275">
        <f t="shared" si="0"/>
        <v>0</v>
      </c>
    </row>
    <row r="10" spans="1:11" ht="20.100000000000001" customHeight="1">
      <c r="A10" s="27" t="str">
        <f t="shared" si="1"/>
        <v>1782101</v>
      </c>
      <c r="B10" s="28" t="s">
        <v>338</v>
      </c>
      <c r="C10" s="29">
        <v>21</v>
      </c>
      <c r="D10" s="28" t="s">
        <v>782</v>
      </c>
      <c r="E10" s="24">
        <v>8</v>
      </c>
      <c r="F10" s="527"/>
      <c r="G10" s="679" t="s">
        <v>644</v>
      </c>
      <c r="H10" s="60" t="s">
        <v>1176</v>
      </c>
      <c r="I10" s="42">
        <f>VLOOKUP($A10&amp;I$54,決統データ!$A$3:$DE$365,$E10+19,FALSE)</f>
        <v>0</v>
      </c>
      <c r="J10" s="42">
        <f>VLOOKUP($A10&amp;J$54,決統データ!$A$3:$DE$365,$E10+19,FALSE)</f>
        <v>0</v>
      </c>
      <c r="K10" s="275">
        <f t="shared" si="0"/>
        <v>0</v>
      </c>
    </row>
    <row r="11" spans="1:11" ht="20.100000000000001" customHeight="1">
      <c r="A11" s="27" t="str">
        <f t="shared" si="1"/>
        <v>1782101</v>
      </c>
      <c r="B11" s="28" t="s">
        <v>338</v>
      </c>
      <c r="C11" s="29">
        <v>21</v>
      </c>
      <c r="D11" s="28" t="s">
        <v>782</v>
      </c>
      <c r="E11" s="24">
        <v>9</v>
      </c>
      <c r="F11" s="527"/>
      <c r="G11" s="679"/>
      <c r="H11" s="60" t="s">
        <v>1175</v>
      </c>
      <c r="I11" s="42">
        <f>VLOOKUP($A11&amp;I$54,決統データ!$A$3:$DE$365,$E11+19,FALSE)</f>
        <v>0</v>
      </c>
      <c r="J11" s="42">
        <f>VLOOKUP($A11&amp;J$54,決統データ!$A$3:$DE$365,$E11+19,FALSE)</f>
        <v>0</v>
      </c>
      <c r="K11" s="275">
        <f t="shared" si="0"/>
        <v>0</v>
      </c>
    </row>
    <row r="12" spans="1:11" ht="20.100000000000001" customHeight="1">
      <c r="A12" s="27" t="str">
        <f t="shared" si="1"/>
        <v>1782101</v>
      </c>
      <c r="B12" s="28" t="s">
        <v>338</v>
      </c>
      <c r="C12" s="29">
        <v>21</v>
      </c>
      <c r="D12" s="28" t="s">
        <v>782</v>
      </c>
      <c r="E12" s="24">
        <v>10</v>
      </c>
      <c r="F12" s="527"/>
      <c r="G12" s="679"/>
      <c r="H12" s="60" t="s">
        <v>1174</v>
      </c>
      <c r="I12" s="42">
        <f>VLOOKUP($A12&amp;I$54,決統データ!$A$3:$DE$365,$E12+19,FALSE)</f>
        <v>0</v>
      </c>
      <c r="J12" s="42">
        <f>VLOOKUP($A12&amp;J$54,決統データ!$A$3:$DE$365,$E12+19,FALSE)</f>
        <v>0</v>
      </c>
      <c r="K12" s="275">
        <f t="shared" si="0"/>
        <v>0</v>
      </c>
    </row>
    <row r="13" spans="1:11" ht="20.100000000000001" customHeight="1">
      <c r="A13" s="27" t="str">
        <f t="shared" si="1"/>
        <v>1782101</v>
      </c>
      <c r="B13" s="28" t="s">
        <v>338</v>
      </c>
      <c r="C13" s="29">
        <v>21</v>
      </c>
      <c r="D13" s="28" t="s">
        <v>782</v>
      </c>
      <c r="E13" s="24">
        <v>12</v>
      </c>
      <c r="F13" s="527"/>
      <c r="G13" s="487" t="s">
        <v>1309</v>
      </c>
      <c r="H13" s="487"/>
      <c r="I13" s="42">
        <f>VLOOKUP($A13&amp;I$54,決統データ!$A$3:$DE$365,$E13+19,FALSE)</f>
        <v>330</v>
      </c>
      <c r="J13" s="42">
        <f>VLOOKUP($A13&amp;J$54,決統データ!$A$3:$DE$365,$E13+19,FALSE)</f>
        <v>251</v>
      </c>
      <c r="K13" s="275">
        <f t="shared" si="0"/>
        <v>581</v>
      </c>
    </row>
    <row r="14" spans="1:11" ht="20.100000000000001" customHeight="1">
      <c r="A14" s="27" t="str">
        <f t="shared" si="1"/>
        <v>1782101</v>
      </c>
      <c r="B14" s="28" t="s">
        <v>338</v>
      </c>
      <c r="C14" s="29">
        <v>21</v>
      </c>
      <c r="D14" s="28" t="s">
        <v>782</v>
      </c>
      <c r="E14" s="24">
        <v>13</v>
      </c>
      <c r="F14" s="527"/>
      <c r="G14" s="487" t="s">
        <v>1173</v>
      </c>
      <c r="H14" s="487"/>
      <c r="I14" s="42">
        <f>VLOOKUP($A14&amp;I$54,決統データ!$A$3:$DE$365,$E14+19,FALSE)</f>
        <v>17</v>
      </c>
      <c r="J14" s="42">
        <f>VLOOKUP($A14&amp;J$54,決統データ!$A$3:$DE$365,$E14+19,FALSE)</f>
        <v>34</v>
      </c>
      <c r="K14" s="275">
        <f t="shared" si="0"/>
        <v>51</v>
      </c>
    </row>
    <row r="15" spans="1:11" ht="20.100000000000001" customHeight="1">
      <c r="A15" s="27" t="str">
        <f t="shared" si="1"/>
        <v>1782101</v>
      </c>
      <c r="B15" s="28" t="s">
        <v>338</v>
      </c>
      <c r="C15" s="29">
        <v>21</v>
      </c>
      <c r="D15" s="28" t="s">
        <v>782</v>
      </c>
      <c r="E15" s="24">
        <v>14</v>
      </c>
      <c r="F15" s="527"/>
      <c r="G15" s="487" t="s">
        <v>1172</v>
      </c>
      <c r="H15" s="487"/>
      <c r="I15" s="42">
        <f>VLOOKUP($A15&amp;I$54,決統データ!$A$3:$DE$365,$E15+19,FALSE)</f>
        <v>55</v>
      </c>
      <c r="J15" s="42">
        <f>VLOOKUP($A15&amp;J$54,決統データ!$A$3:$DE$365,$E15+19,FALSE)</f>
        <v>30</v>
      </c>
      <c r="K15" s="275">
        <f t="shared" si="0"/>
        <v>85</v>
      </c>
    </row>
    <row r="16" spans="1:11" ht="20.100000000000001" customHeight="1">
      <c r="A16" s="27" t="str">
        <f t="shared" si="1"/>
        <v>1782101</v>
      </c>
      <c r="B16" s="28" t="s">
        <v>338</v>
      </c>
      <c r="C16" s="29">
        <v>21</v>
      </c>
      <c r="D16" s="28" t="s">
        <v>782</v>
      </c>
      <c r="E16" s="24">
        <v>15</v>
      </c>
      <c r="F16" s="527"/>
      <c r="G16" s="487" t="s">
        <v>1171</v>
      </c>
      <c r="H16" s="487"/>
      <c r="I16" s="42">
        <f>VLOOKUP($A16&amp;I$54,決統データ!$A$3:$DE$365,$E16+19,FALSE)</f>
        <v>0</v>
      </c>
      <c r="J16" s="42">
        <f>VLOOKUP($A16&amp;J$54,決統データ!$A$3:$DE$365,$E16+19,FALSE)</f>
        <v>0</v>
      </c>
      <c r="K16" s="275">
        <f t="shared" si="0"/>
        <v>0</v>
      </c>
    </row>
    <row r="17" spans="1:11" ht="20.100000000000001" customHeight="1">
      <c r="A17" s="27" t="str">
        <f t="shared" si="1"/>
        <v>1782101</v>
      </c>
      <c r="B17" s="28" t="s">
        <v>338</v>
      </c>
      <c r="C17" s="29">
        <v>21</v>
      </c>
      <c r="D17" s="28" t="s">
        <v>782</v>
      </c>
      <c r="E17" s="24">
        <v>16</v>
      </c>
      <c r="F17" s="527"/>
      <c r="G17" s="487" t="s">
        <v>1168</v>
      </c>
      <c r="H17" s="487"/>
      <c r="I17" s="42">
        <f>VLOOKUP($A17&amp;I$54,決統データ!$A$3:$DE$365,$E17+19,FALSE)</f>
        <v>0</v>
      </c>
      <c r="J17" s="42">
        <f>VLOOKUP($A17&amp;J$54,決統データ!$A$3:$DE$365,$E17+19,FALSE)</f>
        <v>0</v>
      </c>
      <c r="K17" s="275">
        <f t="shared" si="0"/>
        <v>0</v>
      </c>
    </row>
    <row r="18" spans="1:11" ht="20.100000000000001" customHeight="1">
      <c r="A18" s="27" t="str">
        <f t="shared" si="1"/>
        <v>1782101</v>
      </c>
      <c r="B18" s="28" t="s">
        <v>338</v>
      </c>
      <c r="C18" s="29">
        <v>21</v>
      </c>
      <c r="D18" s="28" t="s">
        <v>782</v>
      </c>
      <c r="E18" s="24">
        <v>17</v>
      </c>
      <c r="F18" s="527"/>
      <c r="G18" s="487" t="s">
        <v>1308</v>
      </c>
      <c r="H18" s="487"/>
      <c r="I18" s="42">
        <f>VLOOKUP($A18&amp;I$54,決統データ!$A$3:$DE$365,$E18+19,FALSE)</f>
        <v>0</v>
      </c>
      <c r="J18" s="42">
        <f>VLOOKUP($A18&amp;J$54,決統データ!$A$3:$DE$365,$E18+19,FALSE)</f>
        <v>0</v>
      </c>
      <c r="K18" s="275">
        <f t="shared" si="0"/>
        <v>0</v>
      </c>
    </row>
    <row r="19" spans="1:11" ht="20.100000000000001" customHeight="1">
      <c r="A19" s="27" t="str">
        <f t="shared" si="1"/>
        <v>1782101</v>
      </c>
      <c r="B19" s="28" t="s">
        <v>338</v>
      </c>
      <c r="C19" s="29">
        <v>21</v>
      </c>
      <c r="D19" s="28" t="s">
        <v>782</v>
      </c>
      <c r="E19" s="24">
        <v>18</v>
      </c>
      <c r="F19" s="527"/>
      <c r="G19" s="487" t="s">
        <v>1307</v>
      </c>
      <c r="H19" s="487"/>
      <c r="I19" s="42">
        <f>VLOOKUP($A19&amp;I$54,決統データ!$A$3:$DE$365,$E19+19,FALSE)</f>
        <v>0</v>
      </c>
      <c r="J19" s="42">
        <f>VLOOKUP($A19&amp;J$54,決統データ!$A$3:$DE$365,$E19+19,FALSE)</f>
        <v>0</v>
      </c>
      <c r="K19" s="275">
        <f t="shared" si="0"/>
        <v>0</v>
      </c>
    </row>
    <row r="20" spans="1:11" ht="20.100000000000001" customHeight="1">
      <c r="A20" s="27" t="str">
        <f t="shared" si="1"/>
        <v>1782101</v>
      </c>
      <c r="B20" s="28" t="s">
        <v>338</v>
      </c>
      <c r="C20" s="29">
        <v>21</v>
      </c>
      <c r="D20" s="28" t="s">
        <v>782</v>
      </c>
      <c r="E20" s="24">
        <v>19</v>
      </c>
      <c r="F20" s="527"/>
      <c r="G20" s="487" t="s">
        <v>1169</v>
      </c>
      <c r="H20" s="487"/>
      <c r="I20" s="42">
        <f>VLOOKUP($A20&amp;I$54,決統データ!$A$3:$DE$365,$E20+19,FALSE)</f>
        <v>1804</v>
      </c>
      <c r="J20" s="42">
        <f>VLOOKUP($A20&amp;J$54,決統データ!$A$3:$DE$365,$E20+19,FALSE)</f>
        <v>939</v>
      </c>
      <c r="K20" s="275">
        <f t="shared" si="0"/>
        <v>2743</v>
      </c>
    </row>
    <row r="21" spans="1:11" ht="20.100000000000001" customHeight="1">
      <c r="A21" s="27" t="str">
        <f t="shared" si="1"/>
        <v>1782101</v>
      </c>
      <c r="B21" s="28" t="s">
        <v>338</v>
      </c>
      <c r="C21" s="29">
        <v>21</v>
      </c>
      <c r="D21" s="28" t="s">
        <v>782</v>
      </c>
      <c r="E21" s="24">
        <v>27</v>
      </c>
      <c r="F21" s="527"/>
      <c r="G21" s="676" t="s">
        <v>1306</v>
      </c>
      <c r="H21" s="677"/>
      <c r="I21" s="42">
        <f>VLOOKUP($A21&amp;I$54,決統データ!$A$3:$DE$365,$E21+19,FALSE)</f>
        <v>0</v>
      </c>
      <c r="J21" s="42">
        <f>VLOOKUP($A21&amp;J$54,決統データ!$A$3:$DE$365,$E21+19,FALSE)</f>
        <v>0</v>
      </c>
      <c r="K21" s="275">
        <f t="shared" si="0"/>
        <v>0</v>
      </c>
    </row>
    <row r="22" spans="1:11" ht="20.100000000000001" customHeight="1">
      <c r="A22" s="27" t="str">
        <f t="shared" si="1"/>
        <v>1782101</v>
      </c>
      <c r="B22" s="28" t="s">
        <v>338</v>
      </c>
      <c r="C22" s="29">
        <v>21</v>
      </c>
      <c r="D22" s="28" t="s">
        <v>782</v>
      </c>
      <c r="E22" s="24">
        <v>28</v>
      </c>
      <c r="F22" s="527"/>
      <c r="G22" s="487" t="s">
        <v>731</v>
      </c>
      <c r="H22" s="487"/>
      <c r="I22" s="42">
        <f>VLOOKUP($A22&amp;I$54,決統データ!$A$3:$DE$365,$E22+19,FALSE)</f>
        <v>10</v>
      </c>
      <c r="J22" s="42">
        <f>VLOOKUP($A22&amp;J$54,決統データ!$A$3:$DE$365,$E22+19,FALSE)</f>
        <v>44</v>
      </c>
      <c r="K22" s="275">
        <f t="shared" si="0"/>
        <v>54</v>
      </c>
    </row>
    <row r="23" spans="1:11" ht="20.100000000000001" customHeight="1">
      <c r="A23" s="27" t="str">
        <f t="shared" si="1"/>
        <v>1782101</v>
      </c>
      <c r="B23" s="28" t="s">
        <v>338</v>
      </c>
      <c r="C23" s="29">
        <v>21</v>
      </c>
      <c r="D23" s="28" t="s">
        <v>782</v>
      </c>
      <c r="E23" s="24">
        <v>29</v>
      </c>
      <c r="F23" s="527"/>
      <c r="G23" s="487" t="s">
        <v>1305</v>
      </c>
      <c r="H23" s="487"/>
      <c r="I23" s="42">
        <f>VLOOKUP($A23&amp;I$54,決統データ!$A$3:$DE$365,$E23+19,FALSE)</f>
        <v>2216</v>
      </c>
      <c r="J23" s="42">
        <f>VLOOKUP($A23&amp;J$54,決統データ!$A$3:$DE$365,$E23+19,FALSE)</f>
        <v>1903</v>
      </c>
      <c r="K23" s="275">
        <f t="shared" si="0"/>
        <v>4119</v>
      </c>
    </row>
    <row r="24" spans="1:11" ht="20.100000000000001" customHeight="1">
      <c r="A24" s="27" t="str">
        <f t="shared" si="1"/>
        <v>1782101</v>
      </c>
      <c r="B24" s="28" t="s">
        <v>338</v>
      </c>
      <c r="C24" s="29">
        <v>21</v>
      </c>
      <c r="D24" s="28" t="s">
        <v>782</v>
      </c>
      <c r="E24" s="24">
        <v>30</v>
      </c>
      <c r="F24" s="527"/>
      <c r="G24" s="487" t="s">
        <v>1304</v>
      </c>
      <c r="H24" s="487"/>
      <c r="I24" s="42">
        <f>VLOOKUP($A24&amp;I$54,決統データ!$A$3:$DE$365,$E24+19,FALSE)</f>
        <v>0</v>
      </c>
      <c r="J24" s="42">
        <f>VLOOKUP($A24&amp;J$54,決統データ!$A$3:$DE$365,$E24+19,FALSE)</f>
        <v>0</v>
      </c>
      <c r="K24" s="275">
        <f t="shared" si="0"/>
        <v>0</v>
      </c>
    </row>
    <row r="25" spans="1:11" ht="20.100000000000001" customHeight="1">
      <c r="A25" s="27" t="str">
        <f t="shared" si="1"/>
        <v>1782101</v>
      </c>
      <c r="B25" s="28" t="s">
        <v>338</v>
      </c>
      <c r="C25" s="29">
        <v>21</v>
      </c>
      <c r="D25" s="28" t="s">
        <v>782</v>
      </c>
      <c r="E25" s="24">
        <v>31</v>
      </c>
      <c r="F25" s="527"/>
      <c r="G25" s="487" t="s">
        <v>1164</v>
      </c>
      <c r="H25" s="487"/>
      <c r="I25" s="42">
        <f>VLOOKUP($A25&amp;I$54,決統データ!$A$3:$DE$365,$E25+19,FALSE)</f>
        <v>0</v>
      </c>
      <c r="J25" s="42">
        <f>VLOOKUP($A25&amp;J$54,決統データ!$A$3:$DE$365,$E25+19,FALSE)</f>
        <v>0</v>
      </c>
      <c r="K25" s="275">
        <f t="shared" si="0"/>
        <v>0</v>
      </c>
    </row>
    <row r="26" spans="1:11" ht="20.100000000000001" customHeight="1">
      <c r="A26" s="27" t="str">
        <f t="shared" si="1"/>
        <v>1782101</v>
      </c>
      <c r="B26" s="28" t="s">
        <v>338</v>
      </c>
      <c r="C26" s="29">
        <v>21</v>
      </c>
      <c r="D26" s="28" t="s">
        <v>782</v>
      </c>
      <c r="E26" s="24">
        <v>32</v>
      </c>
      <c r="F26" s="527"/>
      <c r="G26" s="487" t="s">
        <v>1163</v>
      </c>
      <c r="H26" s="487"/>
      <c r="I26" s="42">
        <f>VLOOKUP($A26&amp;I$54,決統データ!$A$3:$DE$365,$E26+19,FALSE)</f>
        <v>2216</v>
      </c>
      <c r="J26" s="42">
        <f>VLOOKUP($A26&amp;J$54,決統データ!$A$3:$DE$365,$E26+19,FALSE)</f>
        <v>1903</v>
      </c>
      <c r="K26" s="275">
        <f t="shared" si="0"/>
        <v>4119</v>
      </c>
    </row>
    <row r="27" spans="1:11" ht="20.100000000000001" customHeight="1">
      <c r="F27" s="678" t="s">
        <v>1310</v>
      </c>
      <c r="G27" s="680" t="s">
        <v>854</v>
      </c>
      <c r="H27" s="95" t="s">
        <v>1182</v>
      </c>
      <c r="I27" s="166">
        <f t="shared" ref="I27:I50" si="2">I3/$I$26*100</f>
        <v>0</v>
      </c>
      <c r="J27" s="166">
        <f t="shared" ref="J27:J50" si="3">J3/$J$26*100</f>
        <v>19.390436153441932</v>
      </c>
      <c r="K27" s="274">
        <f t="shared" ref="K27:K50" si="4">K3/$K$26*100</f>
        <v>8.9584850691915516</v>
      </c>
    </row>
    <row r="28" spans="1:11" ht="20.100000000000001" customHeight="1">
      <c r="F28" s="678"/>
      <c r="G28" s="679"/>
      <c r="H28" s="60" t="s">
        <v>1181</v>
      </c>
      <c r="I28" s="166">
        <f t="shared" si="2"/>
        <v>0</v>
      </c>
      <c r="J28" s="166">
        <f t="shared" si="3"/>
        <v>7.3042564372044136</v>
      </c>
      <c r="K28" s="274">
        <f t="shared" si="4"/>
        <v>3.3746054867686328</v>
      </c>
    </row>
    <row r="29" spans="1:11" ht="20.100000000000001" customHeight="1">
      <c r="F29" s="678"/>
      <c r="G29" s="679"/>
      <c r="H29" s="60" t="s">
        <v>1575</v>
      </c>
      <c r="I29" s="166">
        <f t="shared" si="2"/>
        <v>0</v>
      </c>
      <c r="J29" s="166">
        <f t="shared" si="3"/>
        <v>0</v>
      </c>
      <c r="K29" s="274">
        <f t="shared" si="4"/>
        <v>0</v>
      </c>
    </row>
    <row r="30" spans="1:11" ht="20.100000000000001" customHeight="1">
      <c r="F30" s="678"/>
      <c r="G30" s="679"/>
      <c r="H30" s="60" t="s">
        <v>1179</v>
      </c>
      <c r="I30" s="166">
        <f t="shared" si="2"/>
        <v>0</v>
      </c>
      <c r="J30" s="166">
        <f t="shared" si="3"/>
        <v>0</v>
      </c>
      <c r="K30" s="274">
        <f t="shared" si="4"/>
        <v>0</v>
      </c>
    </row>
    <row r="31" spans="1:11" ht="20.100000000000001" customHeight="1">
      <c r="F31" s="678"/>
      <c r="G31" s="679"/>
      <c r="H31" s="60" t="s">
        <v>1178</v>
      </c>
      <c r="I31" s="166">
        <f t="shared" si="2"/>
        <v>0</v>
      </c>
      <c r="J31" s="166">
        <f t="shared" si="3"/>
        <v>5.0972149238045192</v>
      </c>
      <c r="K31" s="274">
        <f t="shared" si="4"/>
        <v>2.3549405195435784</v>
      </c>
    </row>
    <row r="32" spans="1:11" ht="20.100000000000001" customHeight="1">
      <c r="F32" s="678"/>
      <c r="G32" s="679"/>
      <c r="H32" s="60" t="s">
        <v>791</v>
      </c>
      <c r="I32" s="166">
        <f t="shared" si="2"/>
        <v>0</v>
      </c>
      <c r="J32" s="166">
        <f t="shared" si="3"/>
        <v>31.79190751445087</v>
      </c>
      <c r="K32" s="274">
        <f t="shared" si="4"/>
        <v>14.688031075503764</v>
      </c>
    </row>
    <row r="33" spans="6:11" ht="20.100000000000001" customHeight="1">
      <c r="F33" s="678"/>
      <c r="G33" s="487" t="s">
        <v>1177</v>
      </c>
      <c r="H33" s="487"/>
      <c r="I33" s="166">
        <f t="shared" si="2"/>
        <v>0</v>
      </c>
      <c r="J33" s="166">
        <f t="shared" si="3"/>
        <v>0</v>
      </c>
      <c r="K33" s="274">
        <f t="shared" si="4"/>
        <v>0</v>
      </c>
    </row>
    <row r="34" spans="6:11" ht="20.100000000000001" customHeight="1">
      <c r="F34" s="678"/>
      <c r="G34" s="679" t="s">
        <v>644</v>
      </c>
      <c r="H34" s="60" t="s">
        <v>1176</v>
      </c>
      <c r="I34" s="166">
        <f t="shared" si="2"/>
        <v>0</v>
      </c>
      <c r="J34" s="166">
        <f t="shared" si="3"/>
        <v>0</v>
      </c>
      <c r="K34" s="274">
        <f t="shared" si="4"/>
        <v>0</v>
      </c>
    </row>
    <row r="35" spans="6:11" ht="20.100000000000001" customHeight="1">
      <c r="F35" s="678"/>
      <c r="G35" s="679"/>
      <c r="H35" s="60" t="s">
        <v>1175</v>
      </c>
      <c r="I35" s="166">
        <f t="shared" si="2"/>
        <v>0</v>
      </c>
      <c r="J35" s="166">
        <f t="shared" si="3"/>
        <v>0</v>
      </c>
      <c r="K35" s="274">
        <f t="shared" si="4"/>
        <v>0</v>
      </c>
    </row>
    <row r="36" spans="6:11" ht="20.100000000000001" customHeight="1">
      <c r="F36" s="678"/>
      <c r="G36" s="679"/>
      <c r="H36" s="60" t="s">
        <v>1174</v>
      </c>
      <c r="I36" s="166">
        <f t="shared" si="2"/>
        <v>0</v>
      </c>
      <c r="J36" s="166">
        <f t="shared" si="3"/>
        <v>0</v>
      </c>
      <c r="K36" s="274">
        <f t="shared" si="4"/>
        <v>0</v>
      </c>
    </row>
    <row r="37" spans="6:11" ht="20.100000000000001" customHeight="1">
      <c r="F37" s="678"/>
      <c r="G37" s="487" t="s">
        <v>1309</v>
      </c>
      <c r="H37" s="487"/>
      <c r="I37" s="166">
        <f t="shared" si="2"/>
        <v>14.891696750902527</v>
      </c>
      <c r="J37" s="166">
        <f t="shared" si="3"/>
        <v>13.189700472937469</v>
      </c>
      <c r="K37" s="274">
        <f t="shared" si="4"/>
        <v>14.105365379946589</v>
      </c>
    </row>
    <row r="38" spans="6:11" ht="20.100000000000001" customHeight="1">
      <c r="F38" s="678"/>
      <c r="G38" s="487" t="s">
        <v>1173</v>
      </c>
      <c r="H38" s="487"/>
      <c r="I38" s="166">
        <f t="shared" si="2"/>
        <v>0.76714801444043323</v>
      </c>
      <c r="J38" s="166">
        <f t="shared" si="3"/>
        <v>1.786652653704677</v>
      </c>
      <c r="K38" s="274">
        <f t="shared" si="4"/>
        <v>1.2381646030589948</v>
      </c>
    </row>
    <row r="39" spans="6:11" ht="20.100000000000001" customHeight="1">
      <c r="F39" s="678"/>
      <c r="G39" s="487" t="s">
        <v>1172</v>
      </c>
      <c r="H39" s="487"/>
      <c r="I39" s="166">
        <f t="shared" si="2"/>
        <v>2.4819494584837543</v>
      </c>
      <c r="J39" s="166">
        <f t="shared" si="3"/>
        <v>1.5764582238570677</v>
      </c>
      <c r="K39" s="274">
        <f t="shared" si="4"/>
        <v>2.0636076717649914</v>
      </c>
    </row>
    <row r="40" spans="6:11" ht="20.100000000000001" customHeight="1">
      <c r="F40" s="678"/>
      <c r="G40" s="487" t="s">
        <v>1171</v>
      </c>
      <c r="H40" s="487"/>
      <c r="I40" s="166">
        <f t="shared" si="2"/>
        <v>0</v>
      </c>
      <c r="J40" s="166">
        <f t="shared" si="3"/>
        <v>0</v>
      </c>
      <c r="K40" s="274">
        <f t="shared" si="4"/>
        <v>0</v>
      </c>
    </row>
    <row r="41" spans="6:11" ht="20.100000000000001" customHeight="1">
      <c r="F41" s="678"/>
      <c r="G41" s="487" t="s">
        <v>1168</v>
      </c>
      <c r="H41" s="487"/>
      <c r="I41" s="166">
        <f t="shared" si="2"/>
        <v>0</v>
      </c>
      <c r="J41" s="166">
        <f t="shared" si="3"/>
        <v>0</v>
      </c>
      <c r="K41" s="274">
        <f t="shared" si="4"/>
        <v>0</v>
      </c>
    </row>
    <row r="42" spans="6:11" ht="20.100000000000001" customHeight="1">
      <c r="F42" s="678"/>
      <c r="G42" s="487" t="s">
        <v>1308</v>
      </c>
      <c r="H42" s="487"/>
      <c r="I42" s="166">
        <f t="shared" si="2"/>
        <v>0</v>
      </c>
      <c r="J42" s="166">
        <f t="shared" si="3"/>
        <v>0</v>
      </c>
      <c r="K42" s="274">
        <f t="shared" si="4"/>
        <v>0</v>
      </c>
    </row>
    <row r="43" spans="6:11" ht="20.100000000000001" customHeight="1">
      <c r="F43" s="678"/>
      <c r="G43" s="487" t="s">
        <v>1307</v>
      </c>
      <c r="H43" s="487"/>
      <c r="I43" s="166">
        <f t="shared" si="2"/>
        <v>0</v>
      </c>
      <c r="J43" s="166">
        <f t="shared" si="3"/>
        <v>0</v>
      </c>
      <c r="K43" s="274">
        <f t="shared" si="4"/>
        <v>0</v>
      </c>
    </row>
    <row r="44" spans="6:11" ht="20.100000000000001" customHeight="1">
      <c r="F44" s="678"/>
      <c r="G44" s="487" t="s">
        <v>1169</v>
      </c>
      <c r="H44" s="487"/>
      <c r="I44" s="166">
        <f t="shared" si="2"/>
        <v>81.407942238267154</v>
      </c>
      <c r="J44" s="166">
        <f t="shared" si="3"/>
        <v>49.343142406726223</v>
      </c>
      <c r="K44" s="274">
        <f t="shared" si="4"/>
        <v>66.593833454722017</v>
      </c>
    </row>
    <row r="45" spans="6:11" ht="20.100000000000001" customHeight="1">
      <c r="F45" s="678"/>
      <c r="G45" s="676" t="s">
        <v>1306</v>
      </c>
      <c r="H45" s="677"/>
      <c r="I45" s="166">
        <f t="shared" si="2"/>
        <v>0</v>
      </c>
      <c r="J45" s="166">
        <f t="shared" si="3"/>
        <v>0</v>
      </c>
      <c r="K45" s="274">
        <f t="shared" si="4"/>
        <v>0</v>
      </c>
    </row>
    <row r="46" spans="6:11" ht="20.100000000000001" customHeight="1">
      <c r="F46" s="678"/>
      <c r="G46" s="487" t="s">
        <v>731</v>
      </c>
      <c r="H46" s="487"/>
      <c r="I46" s="166">
        <f t="shared" si="2"/>
        <v>0.45126353790613716</v>
      </c>
      <c r="J46" s="166">
        <f t="shared" si="3"/>
        <v>2.3121387283236992</v>
      </c>
      <c r="K46" s="274">
        <f t="shared" si="4"/>
        <v>1.3109978150036417</v>
      </c>
    </row>
    <row r="47" spans="6:11" ht="20.100000000000001" customHeight="1">
      <c r="F47" s="678"/>
      <c r="G47" s="487" t="s">
        <v>1305</v>
      </c>
      <c r="H47" s="487"/>
      <c r="I47" s="166">
        <f t="shared" si="2"/>
        <v>100</v>
      </c>
      <c r="J47" s="166">
        <f t="shared" si="3"/>
        <v>100</v>
      </c>
      <c r="K47" s="274">
        <f t="shared" si="4"/>
        <v>100</v>
      </c>
    </row>
    <row r="48" spans="6:11" ht="20.100000000000001" customHeight="1">
      <c r="F48" s="678"/>
      <c r="G48" s="487" t="s">
        <v>1304</v>
      </c>
      <c r="H48" s="487"/>
      <c r="I48" s="166">
        <f t="shared" si="2"/>
        <v>0</v>
      </c>
      <c r="J48" s="166">
        <f t="shared" si="3"/>
        <v>0</v>
      </c>
      <c r="K48" s="274">
        <f t="shared" si="4"/>
        <v>0</v>
      </c>
    </row>
    <row r="49" spans="6:11" ht="20.100000000000001" customHeight="1">
      <c r="F49" s="678"/>
      <c r="G49" s="487" t="s">
        <v>1164</v>
      </c>
      <c r="H49" s="487"/>
      <c r="I49" s="166">
        <f t="shared" si="2"/>
        <v>0</v>
      </c>
      <c r="J49" s="166">
        <f t="shared" si="3"/>
        <v>0</v>
      </c>
      <c r="K49" s="274">
        <f t="shared" si="4"/>
        <v>0</v>
      </c>
    </row>
    <row r="50" spans="6:11" ht="20.100000000000001" customHeight="1">
      <c r="F50" s="678"/>
      <c r="G50" s="487" t="s">
        <v>1163</v>
      </c>
      <c r="H50" s="487"/>
      <c r="I50" s="166">
        <f t="shared" si="2"/>
        <v>100</v>
      </c>
      <c r="J50" s="166">
        <f t="shared" si="3"/>
        <v>100</v>
      </c>
      <c r="K50" s="274">
        <f t="shared" si="4"/>
        <v>100</v>
      </c>
    </row>
    <row r="54" spans="6:11">
      <c r="I54" s="263" t="str">
        <f>+I55&amp;"000"</f>
        <v>262013000</v>
      </c>
      <c r="J54" s="263" t="str">
        <f>+J55&amp;"000"</f>
        <v>264075000</v>
      </c>
    </row>
    <row r="55" spans="6:11">
      <c r="I55" s="263" t="s">
        <v>580</v>
      </c>
      <c r="J55" s="263" t="s">
        <v>591</v>
      </c>
    </row>
    <row r="56" spans="6:11">
      <c r="I56" s="263" t="s">
        <v>469</v>
      </c>
      <c r="J56" s="263" t="s">
        <v>592</v>
      </c>
    </row>
  </sheetData>
  <customSheetViews>
    <customSheetView guid="{247A5D4D-80F1-4466-92F7-7A3BC78E450F}" fitToPage="1" printArea="1" topLeftCell="A46">
      <selection activeCell="C43" sqref="C43"/>
      <pageMargins left="0.98425196850393704" right="0.78740157480314965" top="0.78740157480314965" bottom="0.78740157480314965" header="0.51181102362204722" footer="0.51181102362204722"/>
      <pageSetup paperSize="9" scale="77" orientation="portrait" blackAndWhite="1" horizontalDpi="300" verticalDpi="300"/>
      <headerFooter alignWithMargins="0"/>
    </customSheetView>
  </customSheetViews>
  <mergeCells count="37">
    <mergeCell ref="F2:H2"/>
    <mergeCell ref="F3:F26"/>
    <mergeCell ref="G3:G8"/>
    <mergeCell ref="G9:H9"/>
    <mergeCell ref="G10:G12"/>
    <mergeCell ref="G13:H13"/>
    <mergeCell ref="G14:H14"/>
    <mergeCell ref="G15:H15"/>
    <mergeCell ref="G24:H24"/>
    <mergeCell ref="G25:H25"/>
    <mergeCell ref="G18:H18"/>
    <mergeCell ref="G19:H19"/>
    <mergeCell ref="G16:H16"/>
    <mergeCell ref="G17:H17"/>
    <mergeCell ref="G22:H22"/>
    <mergeCell ref="G23:H23"/>
    <mergeCell ref="G44:H44"/>
    <mergeCell ref="G20:H20"/>
    <mergeCell ref="G21:H21"/>
    <mergeCell ref="G45:H45"/>
    <mergeCell ref="G26:H26"/>
    <mergeCell ref="G47:H47"/>
    <mergeCell ref="G48:H48"/>
    <mergeCell ref="G49:H49"/>
    <mergeCell ref="F27:F50"/>
    <mergeCell ref="G27:G32"/>
    <mergeCell ref="G33:H33"/>
    <mergeCell ref="G34:G36"/>
    <mergeCell ref="G37:H37"/>
    <mergeCell ref="G38:H38"/>
    <mergeCell ref="G39:H39"/>
    <mergeCell ref="G40:H40"/>
    <mergeCell ref="G50:H50"/>
    <mergeCell ref="G46:H46"/>
    <mergeCell ref="G41:H41"/>
    <mergeCell ref="G42:H42"/>
    <mergeCell ref="G43:H43"/>
  </mergeCells>
  <phoneticPr fontId="3"/>
  <pageMargins left="0.98425196850393704" right="0.78740157480314965" top="0.78740157480314965" bottom="0.78740157480314965" header="0.51181102362204722" footer="0.51181102362204722"/>
  <pageSetup paperSize="9" scale="78" orientation="portrait" blackAndWhite="1"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C000"/>
    <pageSetUpPr fitToPage="1"/>
  </sheetPr>
  <dimension ref="A1:L84"/>
  <sheetViews>
    <sheetView view="pageBreakPreview" zoomScale="85" zoomScaleNormal="100" zoomScaleSheetLayoutView="85" workbookViewId="0">
      <pane ySplit="2" topLeftCell="A78" activePane="bottomLeft" state="frozen"/>
      <selection pane="bottomLeft"/>
    </sheetView>
  </sheetViews>
  <sheetFormatPr defaultColWidth="9" defaultRowHeight="14.4"/>
  <cols>
    <col min="1" max="1" width="9.69921875" style="1" customWidth="1"/>
    <col min="2" max="2" width="4.296875" style="1" customWidth="1"/>
    <col min="3" max="4" width="3.296875" style="1" customWidth="1"/>
    <col min="5" max="5" width="6.296875" style="24" customWidth="1"/>
    <col min="6" max="6" width="5.796875" style="1" customWidth="1"/>
    <col min="7" max="7" width="6" style="1" customWidth="1"/>
    <col min="8" max="8" width="6.19921875" style="1" customWidth="1"/>
    <col min="9" max="9" width="26.19921875" style="1" customWidth="1"/>
    <col min="10" max="12" width="14.59765625" style="152" customWidth="1"/>
    <col min="13" max="16384" width="9" style="1"/>
  </cols>
  <sheetData>
    <row r="1" spans="1:12">
      <c r="F1" s="1" t="s">
        <v>1332</v>
      </c>
      <c r="L1" s="228" t="s">
        <v>529</v>
      </c>
    </row>
    <row r="2" spans="1:12" ht="34.5" customHeight="1">
      <c r="A2" s="26"/>
      <c r="B2" s="67" t="s">
        <v>778</v>
      </c>
      <c r="C2" s="26" t="s">
        <v>779</v>
      </c>
      <c r="D2" s="26" t="s">
        <v>780</v>
      </c>
      <c r="E2" s="30" t="s">
        <v>781</v>
      </c>
      <c r="F2" s="681"/>
      <c r="G2" s="682"/>
      <c r="H2" s="682"/>
      <c r="I2" s="683"/>
      <c r="J2" s="11" t="s">
        <v>131</v>
      </c>
      <c r="K2" s="11" t="s">
        <v>596</v>
      </c>
      <c r="L2" s="11" t="s">
        <v>605</v>
      </c>
    </row>
    <row r="3" spans="1:12" ht="18" customHeight="1">
      <c r="A3" s="27" t="str">
        <f>+B3&amp;C3&amp;D3</f>
        <v>1783201</v>
      </c>
      <c r="B3" s="28" t="s">
        <v>338</v>
      </c>
      <c r="C3" s="29">
        <v>32</v>
      </c>
      <c r="D3" s="28" t="s">
        <v>782</v>
      </c>
      <c r="E3" s="24">
        <v>1</v>
      </c>
      <c r="F3" s="596" t="s">
        <v>1330</v>
      </c>
      <c r="G3" s="596" t="s">
        <v>1329</v>
      </c>
      <c r="H3" s="176" t="s">
        <v>854</v>
      </c>
      <c r="I3" s="192"/>
      <c r="J3" s="42">
        <f>VLOOKUP($A3&amp;J$82,決統データ!$A$3:$DE$365,$E3+19,FALSE)</f>
        <v>0</v>
      </c>
      <c r="K3" s="42">
        <f>VLOOKUP($A3&amp;K$82,決統データ!$A$3:$DE$365,$E3+19,FALSE)</f>
        <v>0</v>
      </c>
      <c r="L3" s="275">
        <f t="shared" ref="L3:L34" si="0">SUM(J3:K3)</f>
        <v>0</v>
      </c>
    </row>
    <row r="4" spans="1:12" ht="18" customHeight="1">
      <c r="A4" s="27" t="str">
        <f t="shared" ref="A4:A76" si="1">+B4&amp;C4&amp;D4</f>
        <v>1783201</v>
      </c>
      <c r="B4" s="28" t="s">
        <v>338</v>
      </c>
      <c r="C4" s="29">
        <v>32</v>
      </c>
      <c r="D4" s="28" t="s">
        <v>782</v>
      </c>
      <c r="E4" s="24">
        <v>2</v>
      </c>
      <c r="F4" s="596"/>
      <c r="G4" s="596"/>
      <c r="H4" s="176" t="s">
        <v>1171</v>
      </c>
      <c r="I4" s="192"/>
      <c r="J4" s="42">
        <f>VLOOKUP($A4&amp;J$82,決統データ!$A$3:$DE$365,$E4+19,FALSE)</f>
        <v>0</v>
      </c>
      <c r="K4" s="42">
        <f>VLOOKUP($A4&amp;K$82,決統データ!$A$3:$DE$365,$E4+19,FALSE)</f>
        <v>0</v>
      </c>
      <c r="L4" s="275">
        <f t="shared" si="0"/>
        <v>0</v>
      </c>
    </row>
    <row r="5" spans="1:12" ht="18" customHeight="1">
      <c r="A5" s="27" t="str">
        <f t="shared" si="1"/>
        <v>1783201</v>
      </c>
      <c r="B5" s="28" t="s">
        <v>338</v>
      </c>
      <c r="C5" s="29">
        <v>32</v>
      </c>
      <c r="D5" s="28" t="s">
        <v>782</v>
      </c>
      <c r="E5" s="24">
        <v>3</v>
      </c>
      <c r="F5" s="596"/>
      <c r="G5" s="596"/>
      <c r="H5" s="176" t="s">
        <v>1168</v>
      </c>
      <c r="I5" s="192"/>
      <c r="J5" s="42">
        <f>VLOOKUP($A5&amp;J$82,決統データ!$A$3:$DE$365,$E5+19,FALSE)</f>
        <v>0</v>
      </c>
      <c r="K5" s="42">
        <f>VLOOKUP($A5&amp;K$82,決統データ!$A$3:$DE$365,$E5+19,FALSE)</f>
        <v>0</v>
      </c>
      <c r="L5" s="275">
        <f t="shared" si="0"/>
        <v>0</v>
      </c>
    </row>
    <row r="6" spans="1:12" ht="18" customHeight="1">
      <c r="A6" s="27" t="str">
        <f t="shared" si="1"/>
        <v>1783201</v>
      </c>
      <c r="B6" s="28" t="s">
        <v>338</v>
      </c>
      <c r="C6" s="29">
        <v>32</v>
      </c>
      <c r="D6" s="28" t="s">
        <v>782</v>
      </c>
      <c r="E6" s="24">
        <v>4</v>
      </c>
      <c r="F6" s="596"/>
      <c r="G6" s="596"/>
      <c r="H6" s="176" t="s">
        <v>1328</v>
      </c>
      <c r="I6" s="192"/>
      <c r="J6" s="42">
        <f>VLOOKUP($A6&amp;J$82,決統データ!$A$3:$DE$365,$E6+19,FALSE)</f>
        <v>0</v>
      </c>
      <c r="K6" s="42">
        <f>VLOOKUP($A6&amp;K$82,決統データ!$A$3:$DE$365,$E6+19,FALSE)</f>
        <v>0</v>
      </c>
      <c r="L6" s="275">
        <f t="shared" si="0"/>
        <v>0</v>
      </c>
    </row>
    <row r="7" spans="1:12" ht="18" customHeight="1">
      <c r="A7" s="27" t="str">
        <f t="shared" si="1"/>
        <v>1783201</v>
      </c>
      <c r="B7" s="28" t="s">
        <v>338</v>
      </c>
      <c r="C7" s="29">
        <v>32</v>
      </c>
      <c r="D7" s="28" t="s">
        <v>782</v>
      </c>
      <c r="E7" s="24">
        <v>5</v>
      </c>
      <c r="F7" s="596"/>
      <c r="G7" s="596"/>
      <c r="H7" s="176" t="s">
        <v>1169</v>
      </c>
      <c r="I7" s="192"/>
      <c r="J7" s="42">
        <f>VLOOKUP($A7&amp;J$82,決統データ!$A$3:$DE$365,$E7+19,FALSE)</f>
        <v>156</v>
      </c>
      <c r="K7" s="42">
        <f>VLOOKUP($A7&amp;K$82,決統データ!$A$3:$DE$365,$E7+19,FALSE)</f>
        <v>0</v>
      </c>
      <c r="L7" s="275">
        <f t="shared" si="0"/>
        <v>156</v>
      </c>
    </row>
    <row r="8" spans="1:12" ht="18" customHeight="1">
      <c r="A8" s="27" t="str">
        <f t="shared" si="1"/>
        <v>1783201</v>
      </c>
      <c r="B8" s="28" t="s">
        <v>338</v>
      </c>
      <c r="C8" s="29">
        <v>32</v>
      </c>
      <c r="D8" s="28" t="s">
        <v>782</v>
      </c>
      <c r="E8" s="24">
        <v>6</v>
      </c>
      <c r="F8" s="596"/>
      <c r="G8" s="596"/>
      <c r="H8" s="176" t="s">
        <v>731</v>
      </c>
      <c r="I8" s="192"/>
      <c r="J8" s="42">
        <f>VLOOKUP($A8&amp;J$82,決統データ!$A$3:$DE$365,$E8+19,FALSE)</f>
        <v>0</v>
      </c>
      <c r="K8" s="42">
        <f>VLOOKUP($A8&amp;K$82,決統データ!$A$3:$DE$365,$E8+19,FALSE)</f>
        <v>0</v>
      </c>
      <c r="L8" s="275">
        <f t="shared" si="0"/>
        <v>0</v>
      </c>
    </row>
    <row r="9" spans="1:12" ht="18" customHeight="1">
      <c r="A9" s="27" t="str">
        <f t="shared" si="1"/>
        <v>1783201</v>
      </c>
      <c r="B9" s="28" t="s">
        <v>338</v>
      </c>
      <c r="C9" s="29">
        <v>32</v>
      </c>
      <c r="D9" s="28" t="s">
        <v>782</v>
      </c>
      <c r="E9" s="24">
        <v>7</v>
      </c>
      <c r="F9" s="596"/>
      <c r="G9" s="596"/>
      <c r="H9" s="176" t="s">
        <v>791</v>
      </c>
      <c r="I9" s="192"/>
      <c r="J9" s="42">
        <f>VLOOKUP($A9&amp;J$82,決統データ!$A$3:$DE$365,$E9+19,FALSE)</f>
        <v>156</v>
      </c>
      <c r="K9" s="42">
        <f>VLOOKUP($A9&amp;K$82,決統データ!$A$3:$DE$365,$E9+19,FALSE)</f>
        <v>0</v>
      </c>
      <c r="L9" s="275">
        <f t="shared" si="0"/>
        <v>156</v>
      </c>
    </row>
    <row r="10" spans="1:12" ht="18" customHeight="1">
      <c r="A10" s="27" t="str">
        <f t="shared" si="1"/>
        <v>1783201</v>
      </c>
      <c r="B10" s="28" t="s">
        <v>338</v>
      </c>
      <c r="C10" s="29">
        <v>32</v>
      </c>
      <c r="D10" s="28" t="s">
        <v>782</v>
      </c>
      <c r="E10" s="24">
        <v>8</v>
      </c>
      <c r="F10" s="596"/>
      <c r="G10" s="596"/>
      <c r="H10" s="596" t="s">
        <v>644</v>
      </c>
      <c r="I10" s="175" t="s">
        <v>1314</v>
      </c>
      <c r="J10" s="42">
        <f>VLOOKUP($A10&amp;J$82,決統データ!$A$3:$DE$365,$E10+19,FALSE)</f>
        <v>156</v>
      </c>
      <c r="K10" s="42">
        <f>VLOOKUP($A10&amp;K$82,決統データ!$A$3:$DE$365,$E10+19,FALSE)</f>
        <v>0</v>
      </c>
      <c r="L10" s="275">
        <f t="shared" si="0"/>
        <v>156</v>
      </c>
    </row>
    <row r="11" spans="1:12" ht="18" customHeight="1">
      <c r="A11" s="27" t="str">
        <f t="shared" si="1"/>
        <v>1783201</v>
      </c>
      <c r="B11" s="28" t="s">
        <v>338</v>
      </c>
      <c r="C11" s="29">
        <v>32</v>
      </c>
      <c r="D11" s="28" t="s">
        <v>782</v>
      </c>
      <c r="E11" s="24">
        <v>9</v>
      </c>
      <c r="F11" s="596"/>
      <c r="G11" s="596"/>
      <c r="H11" s="596"/>
      <c r="I11" s="175" t="s">
        <v>1313</v>
      </c>
      <c r="J11" s="42">
        <f>VLOOKUP($A11&amp;J$82,決統データ!$A$3:$DE$365,$E11+19,FALSE)</f>
        <v>0</v>
      </c>
      <c r="K11" s="42">
        <f>VLOOKUP($A11&amp;K$82,決統データ!$A$3:$DE$365,$E11+19,FALSE)</f>
        <v>0</v>
      </c>
      <c r="L11" s="275">
        <f t="shared" si="0"/>
        <v>0</v>
      </c>
    </row>
    <row r="12" spans="1:12" ht="18" customHeight="1">
      <c r="A12" s="27" t="str">
        <f t="shared" si="1"/>
        <v>1783201</v>
      </c>
      <c r="B12" s="28" t="s">
        <v>338</v>
      </c>
      <c r="C12" s="29">
        <v>32</v>
      </c>
      <c r="D12" s="28" t="s">
        <v>782</v>
      </c>
      <c r="E12" s="24">
        <v>10</v>
      </c>
      <c r="F12" s="596"/>
      <c r="G12" s="596"/>
      <c r="H12" s="596"/>
      <c r="I12" s="175" t="s">
        <v>731</v>
      </c>
      <c r="J12" s="42">
        <f>VLOOKUP($A12&amp;J$82,決統データ!$A$3:$DE$365,$E12+19,FALSE)</f>
        <v>0</v>
      </c>
      <c r="K12" s="42">
        <f>VLOOKUP($A12&amp;K$82,決統データ!$A$3:$DE$365,$E12+19,FALSE)</f>
        <v>0</v>
      </c>
      <c r="L12" s="275">
        <f t="shared" si="0"/>
        <v>0</v>
      </c>
    </row>
    <row r="13" spans="1:12" ht="18" customHeight="1">
      <c r="A13" s="27" t="str">
        <f t="shared" si="1"/>
        <v>1783201</v>
      </c>
      <c r="B13" s="28" t="s">
        <v>338</v>
      </c>
      <c r="C13" s="29">
        <v>32</v>
      </c>
      <c r="D13" s="28" t="s">
        <v>782</v>
      </c>
      <c r="E13" s="24">
        <v>11</v>
      </c>
      <c r="F13" s="596"/>
      <c r="G13" s="596" t="s">
        <v>1300</v>
      </c>
      <c r="H13" s="175" t="s">
        <v>854</v>
      </c>
      <c r="I13" s="175"/>
      <c r="J13" s="42">
        <f>VLOOKUP($A13&amp;J$82,決統データ!$A$3:$DE$365,$E13+19,FALSE)</f>
        <v>0</v>
      </c>
      <c r="K13" s="42">
        <f>VLOOKUP($A13&amp;K$82,決統データ!$A$3:$DE$365,$E13+19,FALSE)</f>
        <v>0</v>
      </c>
      <c r="L13" s="275">
        <f t="shared" si="0"/>
        <v>0</v>
      </c>
    </row>
    <row r="14" spans="1:12" ht="18" customHeight="1">
      <c r="A14" s="27" t="str">
        <f t="shared" si="1"/>
        <v>1783201</v>
      </c>
      <c r="B14" s="28" t="s">
        <v>338</v>
      </c>
      <c r="C14" s="29">
        <v>32</v>
      </c>
      <c r="D14" s="28" t="s">
        <v>782</v>
      </c>
      <c r="E14" s="24">
        <v>12</v>
      </c>
      <c r="F14" s="596"/>
      <c r="G14" s="596"/>
      <c r="H14" s="176" t="s">
        <v>1327</v>
      </c>
      <c r="I14" s="192"/>
      <c r="J14" s="42">
        <f>VLOOKUP($A14&amp;J$82,決統データ!$A$3:$DE$365,$E14+19,FALSE)</f>
        <v>0</v>
      </c>
      <c r="K14" s="42">
        <f>VLOOKUP($A14&amp;K$82,決統データ!$A$3:$DE$365,$E14+19,FALSE)</f>
        <v>0</v>
      </c>
      <c r="L14" s="275">
        <f t="shared" si="0"/>
        <v>0</v>
      </c>
    </row>
    <row r="15" spans="1:12" ht="18" customHeight="1">
      <c r="A15" s="27" t="str">
        <f t="shared" si="1"/>
        <v>1783201</v>
      </c>
      <c r="B15" s="28" t="s">
        <v>338</v>
      </c>
      <c r="C15" s="29">
        <v>32</v>
      </c>
      <c r="D15" s="28" t="s">
        <v>782</v>
      </c>
      <c r="E15" s="24">
        <v>13</v>
      </c>
      <c r="F15" s="596"/>
      <c r="G15" s="596"/>
      <c r="H15" s="176"/>
      <c r="I15" s="192" t="s">
        <v>1326</v>
      </c>
      <c r="J15" s="42">
        <f>VLOOKUP($A15&amp;J$82,決統データ!$A$3:$DE$365,$E15+19,FALSE)</f>
        <v>0</v>
      </c>
      <c r="K15" s="42">
        <f>VLOOKUP($A15&amp;K$82,決統データ!$A$3:$DE$365,$E15+19,FALSE)</f>
        <v>0</v>
      </c>
      <c r="L15" s="275">
        <f t="shared" si="0"/>
        <v>0</v>
      </c>
    </row>
    <row r="16" spans="1:12" ht="18" customHeight="1">
      <c r="A16" s="27" t="str">
        <f t="shared" si="1"/>
        <v>1783201</v>
      </c>
      <c r="B16" s="28" t="s">
        <v>338</v>
      </c>
      <c r="C16" s="29">
        <v>32</v>
      </c>
      <c r="D16" s="28" t="s">
        <v>782</v>
      </c>
      <c r="E16" s="24">
        <v>14</v>
      </c>
      <c r="F16" s="596"/>
      <c r="G16" s="596"/>
      <c r="H16" s="176" t="s">
        <v>1171</v>
      </c>
      <c r="I16" s="192"/>
      <c r="J16" s="42">
        <f>VLOOKUP($A16&amp;J$82,決統データ!$A$3:$DE$365,$E16+19,FALSE)</f>
        <v>0</v>
      </c>
      <c r="K16" s="42">
        <f>VLOOKUP($A16&amp;K$82,決統データ!$A$3:$DE$365,$E16+19,FALSE)</f>
        <v>0</v>
      </c>
      <c r="L16" s="275">
        <f t="shared" si="0"/>
        <v>0</v>
      </c>
    </row>
    <row r="17" spans="1:12" ht="18" customHeight="1">
      <c r="A17" s="27" t="str">
        <f t="shared" si="1"/>
        <v>1783201</v>
      </c>
      <c r="B17" s="28" t="s">
        <v>338</v>
      </c>
      <c r="C17" s="29">
        <v>32</v>
      </c>
      <c r="D17" s="28" t="s">
        <v>782</v>
      </c>
      <c r="E17" s="24">
        <v>15</v>
      </c>
      <c r="F17" s="596"/>
      <c r="G17" s="596"/>
      <c r="H17" s="176" t="s">
        <v>1168</v>
      </c>
      <c r="I17" s="192"/>
      <c r="J17" s="42">
        <f>VLOOKUP($A17&amp;J$82,決統データ!$A$3:$DE$365,$E17+19,FALSE)</f>
        <v>0</v>
      </c>
      <c r="K17" s="42">
        <f>VLOOKUP($A17&amp;K$82,決統データ!$A$3:$DE$365,$E17+19,FALSE)</f>
        <v>0</v>
      </c>
      <c r="L17" s="275">
        <f t="shared" si="0"/>
        <v>0</v>
      </c>
    </row>
    <row r="18" spans="1:12" ht="18" customHeight="1">
      <c r="A18" s="27" t="str">
        <f t="shared" si="1"/>
        <v>1783201</v>
      </c>
      <c r="B18" s="28" t="s">
        <v>338</v>
      </c>
      <c r="C18" s="29">
        <v>32</v>
      </c>
      <c r="D18" s="28" t="s">
        <v>782</v>
      </c>
      <c r="E18" s="24">
        <v>16</v>
      </c>
      <c r="F18" s="596"/>
      <c r="G18" s="596"/>
      <c r="H18" s="176" t="s">
        <v>1308</v>
      </c>
      <c r="I18" s="192"/>
      <c r="J18" s="42">
        <f>VLOOKUP($A18&amp;J$82,決統データ!$A$3:$DE$365,$E18+19,FALSE)</f>
        <v>0</v>
      </c>
      <c r="K18" s="42">
        <f>VLOOKUP($A18&amp;K$82,決統データ!$A$3:$DE$365,$E18+19,FALSE)</f>
        <v>0</v>
      </c>
      <c r="L18" s="275">
        <f t="shared" si="0"/>
        <v>0</v>
      </c>
    </row>
    <row r="19" spans="1:12" ht="18" customHeight="1">
      <c r="A19" s="27" t="str">
        <f t="shared" si="1"/>
        <v>1783201</v>
      </c>
      <c r="B19" s="28" t="s">
        <v>338</v>
      </c>
      <c r="C19" s="29">
        <v>32</v>
      </c>
      <c r="D19" s="28" t="s">
        <v>782</v>
      </c>
      <c r="E19" s="24">
        <v>17</v>
      </c>
      <c r="F19" s="596"/>
      <c r="G19" s="596"/>
      <c r="H19" s="176" t="s">
        <v>1169</v>
      </c>
      <c r="I19" s="192"/>
      <c r="J19" s="42">
        <f>VLOOKUP($A19&amp;J$82,決統データ!$A$3:$DE$365,$E19+19,FALSE)</f>
        <v>0</v>
      </c>
      <c r="K19" s="42">
        <f>VLOOKUP($A19&amp;K$82,決統データ!$A$3:$DE$365,$E19+19,FALSE)</f>
        <v>0</v>
      </c>
      <c r="L19" s="275">
        <f t="shared" si="0"/>
        <v>0</v>
      </c>
    </row>
    <row r="20" spans="1:12" ht="18" customHeight="1">
      <c r="A20" s="27" t="str">
        <f t="shared" si="1"/>
        <v>1783201</v>
      </c>
      <c r="B20" s="28" t="s">
        <v>338</v>
      </c>
      <c r="C20" s="29">
        <v>32</v>
      </c>
      <c r="D20" s="28" t="s">
        <v>782</v>
      </c>
      <c r="E20" s="24">
        <v>18</v>
      </c>
      <c r="F20" s="596"/>
      <c r="G20" s="596"/>
      <c r="H20" s="176" t="s">
        <v>731</v>
      </c>
      <c r="I20" s="192"/>
      <c r="J20" s="42">
        <f>VLOOKUP($A20&amp;J$82,決統データ!$A$3:$DE$365,$E20+19,FALSE)</f>
        <v>0</v>
      </c>
      <c r="K20" s="42">
        <f>VLOOKUP($A20&amp;K$82,決統データ!$A$3:$DE$365,$E20+19,FALSE)</f>
        <v>0</v>
      </c>
      <c r="L20" s="275">
        <f t="shared" si="0"/>
        <v>0</v>
      </c>
    </row>
    <row r="21" spans="1:12" ht="18" customHeight="1">
      <c r="A21" s="27" t="str">
        <f t="shared" si="1"/>
        <v>1783201</v>
      </c>
      <c r="B21" s="28" t="s">
        <v>338</v>
      </c>
      <c r="C21" s="29">
        <v>32</v>
      </c>
      <c r="D21" s="28" t="s">
        <v>782</v>
      </c>
      <c r="E21" s="24">
        <v>19</v>
      </c>
      <c r="F21" s="596"/>
      <c r="G21" s="596"/>
      <c r="H21" s="176" t="s">
        <v>791</v>
      </c>
      <c r="I21" s="192"/>
      <c r="J21" s="42">
        <f>VLOOKUP($A21&amp;J$82,決統データ!$A$3:$DE$365,$E21+19,FALSE)</f>
        <v>0</v>
      </c>
      <c r="K21" s="42">
        <f>VLOOKUP($A21&amp;K$82,決統データ!$A$3:$DE$365,$E21+19,FALSE)</f>
        <v>0</v>
      </c>
      <c r="L21" s="275">
        <f t="shared" si="0"/>
        <v>0</v>
      </c>
    </row>
    <row r="22" spans="1:12" ht="18" customHeight="1">
      <c r="A22" s="27" t="str">
        <f t="shared" si="1"/>
        <v>1783201</v>
      </c>
      <c r="B22" s="28" t="s">
        <v>338</v>
      </c>
      <c r="C22" s="29">
        <v>32</v>
      </c>
      <c r="D22" s="28" t="s">
        <v>782</v>
      </c>
      <c r="E22" s="24">
        <v>20</v>
      </c>
      <c r="F22" s="596"/>
      <c r="G22" s="596"/>
      <c r="H22" s="596" t="s">
        <v>644</v>
      </c>
      <c r="I22" s="175" t="s">
        <v>1314</v>
      </c>
      <c r="J22" s="42">
        <f>VLOOKUP($A22&amp;J$82,決統データ!$A$3:$DE$365,$E22+19,FALSE)</f>
        <v>0</v>
      </c>
      <c r="K22" s="42">
        <f>VLOOKUP($A22&amp;K$82,決統データ!$A$3:$DE$365,$E22+19,FALSE)</f>
        <v>0</v>
      </c>
      <c r="L22" s="275">
        <f t="shared" si="0"/>
        <v>0</v>
      </c>
    </row>
    <row r="23" spans="1:12" ht="18" customHeight="1">
      <c r="A23" s="27" t="str">
        <f t="shared" si="1"/>
        <v>1783201</v>
      </c>
      <c r="B23" s="28" t="s">
        <v>338</v>
      </c>
      <c r="C23" s="29">
        <v>32</v>
      </c>
      <c r="D23" s="28" t="s">
        <v>782</v>
      </c>
      <c r="E23" s="24">
        <v>21</v>
      </c>
      <c r="F23" s="596"/>
      <c r="G23" s="596"/>
      <c r="H23" s="596"/>
      <c r="I23" s="175" t="s">
        <v>1313</v>
      </c>
      <c r="J23" s="42">
        <f>VLOOKUP($A23&amp;J$82,決統データ!$A$3:$DE$365,$E23+19,FALSE)</f>
        <v>0</v>
      </c>
      <c r="K23" s="42">
        <f>VLOOKUP($A23&amp;K$82,決統データ!$A$3:$DE$365,$E23+19,FALSE)</f>
        <v>0</v>
      </c>
      <c r="L23" s="275">
        <f t="shared" si="0"/>
        <v>0</v>
      </c>
    </row>
    <row r="24" spans="1:12" ht="18" customHeight="1">
      <c r="A24" s="27" t="str">
        <f t="shared" si="1"/>
        <v>1783201</v>
      </c>
      <c r="B24" s="28" t="s">
        <v>338</v>
      </c>
      <c r="C24" s="29">
        <v>32</v>
      </c>
      <c r="D24" s="28" t="s">
        <v>782</v>
      </c>
      <c r="E24" s="24">
        <v>22</v>
      </c>
      <c r="F24" s="596"/>
      <c r="G24" s="596"/>
      <c r="H24" s="596"/>
      <c r="I24" s="175" t="s">
        <v>731</v>
      </c>
      <c r="J24" s="42">
        <f>VLOOKUP($A24&amp;J$82,決統データ!$A$3:$DE$365,$E24+19,FALSE)</f>
        <v>0</v>
      </c>
      <c r="K24" s="42">
        <f>VLOOKUP($A24&amp;K$82,決統データ!$A$3:$DE$365,$E24+19,FALSE)</f>
        <v>0</v>
      </c>
      <c r="L24" s="275">
        <f t="shared" si="0"/>
        <v>0</v>
      </c>
    </row>
    <row r="25" spans="1:12" ht="18" customHeight="1">
      <c r="A25" s="27" t="str">
        <f t="shared" si="1"/>
        <v>1783201</v>
      </c>
      <c r="B25" s="28" t="s">
        <v>338</v>
      </c>
      <c r="C25" s="29">
        <v>32</v>
      </c>
      <c r="D25" s="28" t="s">
        <v>782</v>
      </c>
      <c r="E25" s="24">
        <v>23</v>
      </c>
      <c r="F25" s="596"/>
      <c r="G25" s="596" t="s">
        <v>1299</v>
      </c>
      <c r="H25" s="175" t="s">
        <v>854</v>
      </c>
      <c r="I25" s="175"/>
      <c r="J25" s="42">
        <f>VLOOKUP($A25&amp;J$82,決統データ!$A$3:$DE$365,$E25+19,FALSE)</f>
        <v>0</v>
      </c>
      <c r="K25" s="42">
        <f>VLOOKUP($A25&amp;K$82,決統データ!$A$3:$DE$365,$E25+19,FALSE)</f>
        <v>605</v>
      </c>
      <c r="L25" s="275">
        <f t="shared" si="0"/>
        <v>605</v>
      </c>
    </row>
    <row r="26" spans="1:12" ht="18" customHeight="1">
      <c r="A26" s="27" t="str">
        <f t="shared" si="1"/>
        <v>1783201</v>
      </c>
      <c r="B26" s="28" t="s">
        <v>338</v>
      </c>
      <c r="C26" s="29">
        <v>32</v>
      </c>
      <c r="D26" s="28" t="s">
        <v>782</v>
      </c>
      <c r="E26" s="24">
        <v>24</v>
      </c>
      <c r="F26" s="596"/>
      <c r="G26" s="596"/>
      <c r="H26" s="176" t="s">
        <v>1327</v>
      </c>
      <c r="I26" s="192"/>
      <c r="J26" s="42">
        <f>VLOOKUP($A26&amp;J$82,決統データ!$A$3:$DE$365,$E26+19,FALSE)</f>
        <v>330</v>
      </c>
      <c r="K26" s="42">
        <f>VLOOKUP($A26&amp;K$82,決統データ!$A$3:$DE$365,$E26+19,FALSE)</f>
        <v>251</v>
      </c>
      <c r="L26" s="275">
        <f t="shared" si="0"/>
        <v>581</v>
      </c>
    </row>
    <row r="27" spans="1:12" ht="18" customHeight="1">
      <c r="A27" s="27" t="str">
        <f t="shared" si="1"/>
        <v>1783201</v>
      </c>
      <c r="B27" s="28" t="s">
        <v>338</v>
      </c>
      <c r="C27" s="29">
        <v>32</v>
      </c>
      <c r="D27" s="28" t="s">
        <v>782</v>
      </c>
      <c r="E27" s="24">
        <v>25</v>
      </c>
      <c r="F27" s="596"/>
      <c r="G27" s="596"/>
      <c r="H27" s="176"/>
      <c r="I27" s="192" t="s">
        <v>1326</v>
      </c>
      <c r="J27" s="42">
        <f>VLOOKUP($A27&amp;J$82,決統データ!$A$3:$DE$365,$E27+19,FALSE)</f>
        <v>330</v>
      </c>
      <c r="K27" s="42">
        <f>VLOOKUP($A27&amp;K$82,決統データ!$A$3:$DE$365,$E27+19,FALSE)</f>
        <v>251</v>
      </c>
      <c r="L27" s="275">
        <f t="shared" si="0"/>
        <v>581</v>
      </c>
    </row>
    <row r="28" spans="1:12" ht="18" customHeight="1">
      <c r="A28" s="27" t="str">
        <f t="shared" si="1"/>
        <v>1783201</v>
      </c>
      <c r="B28" s="28" t="s">
        <v>338</v>
      </c>
      <c r="C28" s="29">
        <v>32</v>
      </c>
      <c r="D28" s="28" t="s">
        <v>782</v>
      </c>
      <c r="E28" s="24">
        <v>26</v>
      </c>
      <c r="F28" s="596"/>
      <c r="G28" s="596"/>
      <c r="H28" s="176" t="s">
        <v>1171</v>
      </c>
      <c r="I28" s="192"/>
      <c r="J28" s="42">
        <f>VLOOKUP($A28&amp;J$82,決統データ!$A$3:$DE$365,$E28+19,FALSE)</f>
        <v>0</v>
      </c>
      <c r="K28" s="42">
        <f>VLOOKUP($A28&amp;K$82,決統データ!$A$3:$DE$365,$E28+19,FALSE)</f>
        <v>0</v>
      </c>
      <c r="L28" s="275">
        <f t="shared" si="0"/>
        <v>0</v>
      </c>
    </row>
    <row r="29" spans="1:12" ht="18" customHeight="1">
      <c r="A29" s="27" t="str">
        <f t="shared" si="1"/>
        <v>1783201</v>
      </c>
      <c r="B29" s="28" t="s">
        <v>338</v>
      </c>
      <c r="C29" s="29">
        <v>32</v>
      </c>
      <c r="D29" s="28" t="s">
        <v>782</v>
      </c>
      <c r="E29" s="24">
        <v>27</v>
      </c>
      <c r="F29" s="596"/>
      <c r="G29" s="596"/>
      <c r="H29" s="176" t="s">
        <v>1168</v>
      </c>
      <c r="I29" s="192"/>
      <c r="J29" s="42">
        <f>VLOOKUP($A29&amp;J$82,決統データ!$A$3:$DE$365,$E29+19,FALSE)</f>
        <v>0</v>
      </c>
      <c r="K29" s="42">
        <f>VLOOKUP($A29&amp;K$82,決統データ!$A$3:$DE$365,$E29+19,FALSE)</f>
        <v>0</v>
      </c>
      <c r="L29" s="275">
        <f t="shared" si="0"/>
        <v>0</v>
      </c>
    </row>
    <row r="30" spans="1:12" ht="18" customHeight="1">
      <c r="A30" s="27" t="str">
        <f t="shared" si="1"/>
        <v>1783201</v>
      </c>
      <c r="B30" s="28" t="s">
        <v>338</v>
      </c>
      <c r="C30" s="29">
        <v>32</v>
      </c>
      <c r="D30" s="28" t="s">
        <v>782</v>
      </c>
      <c r="E30" s="24">
        <v>28</v>
      </c>
      <c r="F30" s="596"/>
      <c r="G30" s="596"/>
      <c r="H30" s="176" t="s">
        <v>1308</v>
      </c>
      <c r="I30" s="192"/>
      <c r="J30" s="42">
        <f>VLOOKUP($A30&amp;J$82,決統データ!$A$3:$DE$365,$E30+19,FALSE)</f>
        <v>0</v>
      </c>
      <c r="K30" s="42">
        <f>VLOOKUP($A30&amp;K$82,決統データ!$A$3:$DE$365,$E30+19,FALSE)</f>
        <v>0</v>
      </c>
      <c r="L30" s="275">
        <f t="shared" si="0"/>
        <v>0</v>
      </c>
    </row>
    <row r="31" spans="1:12" ht="18" customHeight="1">
      <c r="A31" s="27" t="str">
        <f t="shared" si="1"/>
        <v>1783201</v>
      </c>
      <c r="B31" s="28" t="s">
        <v>338</v>
      </c>
      <c r="C31" s="29">
        <v>32</v>
      </c>
      <c r="D31" s="28" t="s">
        <v>782</v>
      </c>
      <c r="E31" s="24">
        <v>29</v>
      </c>
      <c r="F31" s="596"/>
      <c r="G31" s="596"/>
      <c r="H31" s="176" t="s">
        <v>1169</v>
      </c>
      <c r="I31" s="192"/>
      <c r="J31" s="42">
        <f>VLOOKUP($A31&amp;J$82,決統データ!$A$3:$DE$365,$E31+19,FALSE)</f>
        <v>1648</v>
      </c>
      <c r="K31" s="42">
        <f>VLOOKUP($A31&amp;K$82,決統データ!$A$3:$DE$365,$E31+19,FALSE)</f>
        <v>939</v>
      </c>
      <c r="L31" s="275">
        <f t="shared" si="0"/>
        <v>2587</v>
      </c>
    </row>
    <row r="32" spans="1:12" ht="18" customHeight="1">
      <c r="A32" s="27" t="str">
        <f t="shared" si="1"/>
        <v>1783201</v>
      </c>
      <c r="B32" s="28" t="s">
        <v>338</v>
      </c>
      <c r="C32" s="29">
        <v>32</v>
      </c>
      <c r="D32" s="28" t="s">
        <v>782</v>
      </c>
      <c r="E32" s="24">
        <v>30</v>
      </c>
      <c r="F32" s="596"/>
      <c r="G32" s="596"/>
      <c r="H32" s="176" t="s">
        <v>731</v>
      </c>
      <c r="I32" s="192"/>
      <c r="J32" s="42">
        <f>VLOOKUP($A32&amp;J$82,決統データ!$A$3:$DE$365,$E32+19,FALSE)</f>
        <v>81</v>
      </c>
      <c r="K32" s="42">
        <f>VLOOKUP($A32&amp;K$82,決統データ!$A$3:$DE$365,$E32+19,FALSE)</f>
        <v>63</v>
      </c>
      <c r="L32" s="275">
        <f t="shared" si="0"/>
        <v>144</v>
      </c>
    </row>
    <row r="33" spans="1:12" ht="18" customHeight="1">
      <c r="A33" s="27" t="str">
        <f t="shared" si="1"/>
        <v>1783201</v>
      </c>
      <c r="B33" s="28" t="s">
        <v>338</v>
      </c>
      <c r="C33" s="29">
        <v>32</v>
      </c>
      <c r="D33" s="28" t="s">
        <v>782</v>
      </c>
      <c r="E33" s="24">
        <v>31</v>
      </c>
      <c r="F33" s="596"/>
      <c r="G33" s="596"/>
      <c r="H33" s="176" t="s">
        <v>791</v>
      </c>
      <c r="I33" s="192"/>
      <c r="J33" s="42">
        <f>VLOOKUP($A33&amp;J$82,決統データ!$A$3:$DE$365,$E33+19,FALSE)</f>
        <v>2059</v>
      </c>
      <c r="K33" s="42">
        <f>VLOOKUP($A33&amp;K$82,決統データ!$A$3:$DE$365,$E33+19,FALSE)</f>
        <v>1858</v>
      </c>
      <c r="L33" s="275">
        <f t="shared" si="0"/>
        <v>3917</v>
      </c>
    </row>
    <row r="34" spans="1:12" ht="18" customHeight="1">
      <c r="A34" s="27" t="str">
        <f t="shared" si="1"/>
        <v>1783201</v>
      </c>
      <c r="B34" s="28" t="s">
        <v>338</v>
      </c>
      <c r="C34" s="29">
        <v>32</v>
      </c>
      <c r="D34" s="28" t="s">
        <v>782</v>
      </c>
      <c r="E34" s="24">
        <v>32</v>
      </c>
      <c r="F34" s="596"/>
      <c r="G34" s="596"/>
      <c r="H34" s="596" t="s">
        <v>644</v>
      </c>
      <c r="I34" s="175" t="s">
        <v>1314</v>
      </c>
      <c r="J34" s="42">
        <f>VLOOKUP($A34&amp;J$82,決統データ!$A$3:$DE$365,$E34+19,FALSE)</f>
        <v>2059</v>
      </c>
      <c r="K34" s="42">
        <f>VLOOKUP($A34&amp;K$82,決統データ!$A$3:$DE$365,$E34+19,FALSE)</f>
        <v>1858</v>
      </c>
      <c r="L34" s="275">
        <f t="shared" si="0"/>
        <v>3917</v>
      </c>
    </row>
    <row r="35" spans="1:12" ht="18" customHeight="1">
      <c r="A35" s="27" t="str">
        <f t="shared" si="1"/>
        <v>1783201</v>
      </c>
      <c r="B35" s="28" t="s">
        <v>338</v>
      </c>
      <c r="C35" s="29">
        <v>32</v>
      </c>
      <c r="D35" s="28" t="s">
        <v>782</v>
      </c>
      <c r="E35" s="24">
        <v>33</v>
      </c>
      <c r="F35" s="596"/>
      <c r="G35" s="596"/>
      <c r="H35" s="596"/>
      <c r="I35" s="175" t="s">
        <v>1313</v>
      </c>
      <c r="J35" s="42">
        <f>VLOOKUP($A35&amp;J$82,決統データ!$A$3:$DE$365,$E35+19,FALSE)</f>
        <v>0</v>
      </c>
      <c r="K35" s="42">
        <f>VLOOKUP($A35&amp;K$82,決統データ!$A$3:$DE$365,$E35+19,FALSE)</f>
        <v>0</v>
      </c>
      <c r="L35" s="275">
        <f t="shared" ref="L35:L75" si="2">SUM(J35:K35)</f>
        <v>0</v>
      </c>
    </row>
    <row r="36" spans="1:12" ht="18" customHeight="1">
      <c r="A36" s="27" t="str">
        <f t="shared" si="1"/>
        <v>1783201</v>
      </c>
      <c r="B36" s="28" t="s">
        <v>338</v>
      </c>
      <c r="C36" s="29">
        <v>32</v>
      </c>
      <c r="D36" s="28" t="s">
        <v>782</v>
      </c>
      <c r="E36" s="24">
        <v>34</v>
      </c>
      <c r="F36" s="596"/>
      <c r="G36" s="596"/>
      <c r="H36" s="596"/>
      <c r="I36" s="175" t="s">
        <v>731</v>
      </c>
      <c r="J36" s="42">
        <f>VLOOKUP($A36&amp;J$82,決統データ!$A$3:$DE$365,$E36+19,FALSE)</f>
        <v>0</v>
      </c>
      <c r="K36" s="42">
        <f>VLOOKUP($A36&amp;K$82,決統データ!$A$3:$DE$365,$E36+19,FALSE)</f>
        <v>0</v>
      </c>
      <c r="L36" s="275">
        <f t="shared" si="2"/>
        <v>0</v>
      </c>
    </row>
    <row r="37" spans="1:12" ht="18" customHeight="1">
      <c r="A37" s="27" t="str">
        <f t="shared" si="1"/>
        <v>1783201</v>
      </c>
      <c r="B37" s="28" t="s">
        <v>338</v>
      </c>
      <c r="C37" s="29">
        <v>32</v>
      </c>
      <c r="D37" s="28" t="s">
        <v>782</v>
      </c>
      <c r="E37" s="24">
        <v>35</v>
      </c>
      <c r="F37" s="596"/>
      <c r="G37" s="596" t="s">
        <v>731</v>
      </c>
      <c r="H37" s="175" t="s">
        <v>854</v>
      </c>
      <c r="I37" s="175"/>
      <c r="J37" s="42">
        <f>VLOOKUP($A37&amp;J$82,決統データ!$A$3:$DE$365,$E37+19,FALSE)</f>
        <v>0</v>
      </c>
      <c r="K37" s="42">
        <f>VLOOKUP($A37&amp;K$82,決統データ!$A$3:$DE$365,$E37+19,FALSE)</f>
        <v>0</v>
      </c>
      <c r="L37" s="275">
        <f t="shared" si="2"/>
        <v>0</v>
      </c>
    </row>
    <row r="38" spans="1:12" ht="18" customHeight="1">
      <c r="A38" s="27" t="str">
        <f t="shared" si="1"/>
        <v>1783201</v>
      </c>
      <c r="B38" s="28" t="s">
        <v>338</v>
      </c>
      <c r="C38" s="29">
        <v>32</v>
      </c>
      <c r="D38" s="28" t="s">
        <v>782</v>
      </c>
      <c r="E38" s="24">
        <v>36</v>
      </c>
      <c r="F38" s="596"/>
      <c r="G38" s="596"/>
      <c r="H38" s="684" t="s">
        <v>1306</v>
      </c>
      <c r="I38" s="684"/>
      <c r="J38" s="42">
        <f>VLOOKUP($A38&amp;J$82,決統データ!$A$3:$DE$365,$E38+19,FALSE)</f>
        <v>0</v>
      </c>
      <c r="K38" s="42">
        <f>VLOOKUP($A38&amp;K$82,決統データ!$A$3:$DE$365,$E38+19,FALSE)</f>
        <v>0</v>
      </c>
      <c r="L38" s="275">
        <f t="shared" si="2"/>
        <v>0</v>
      </c>
    </row>
    <row r="39" spans="1:12" ht="18" customHeight="1">
      <c r="A39" s="27" t="str">
        <f t="shared" si="1"/>
        <v>1783201</v>
      </c>
      <c r="B39" s="28" t="s">
        <v>338</v>
      </c>
      <c r="C39" s="29">
        <v>32</v>
      </c>
      <c r="D39" s="28" t="s">
        <v>782</v>
      </c>
      <c r="E39" s="24">
        <v>37</v>
      </c>
      <c r="F39" s="596"/>
      <c r="G39" s="596"/>
      <c r="H39" s="176" t="s">
        <v>1169</v>
      </c>
      <c r="I39" s="192"/>
      <c r="J39" s="42">
        <f>VLOOKUP($A39&amp;J$82,決統データ!$A$3:$DE$365,$E39+19,FALSE)</f>
        <v>0</v>
      </c>
      <c r="K39" s="42">
        <f>VLOOKUP($A39&amp;K$82,決統データ!$A$3:$DE$365,$E39+19,FALSE)</f>
        <v>0</v>
      </c>
      <c r="L39" s="275">
        <f t="shared" si="2"/>
        <v>0</v>
      </c>
    </row>
    <row r="40" spans="1:12" ht="18" customHeight="1">
      <c r="A40" s="27" t="str">
        <f t="shared" si="1"/>
        <v>1783201</v>
      </c>
      <c r="B40" s="28" t="s">
        <v>338</v>
      </c>
      <c r="C40" s="29">
        <v>32</v>
      </c>
      <c r="D40" s="28" t="s">
        <v>782</v>
      </c>
      <c r="E40" s="24">
        <v>38</v>
      </c>
      <c r="F40" s="596"/>
      <c r="G40" s="596"/>
      <c r="H40" s="176" t="s">
        <v>731</v>
      </c>
      <c r="I40" s="192"/>
      <c r="J40" s="42">
        <f>VLOOKUP($A40&amp;J$82,決統データ!$A$3:$DE$365,$E40+19,FALSE)</f>
        <v>1</v>
      </c>
      <c r="K40" s="42">
        <f>VLOOKUP($A40&amp;K$82,決統データ!$A$3:$DE$365,$E40+19,FALSE)</f>
        <v>45</v>
      </c>
      <c r="L40" s="275">
        <f t="shared" si="2"/>
        <v>46</v>
      </c>
    </row>
    <row r="41" spans="1:12" ht="18" customHeight="1">
      <c r="A41" s="27" t="str">
        <f t="shared" si="1"/>
        <v>1783201</v>
      </c>
      <c r="B41" s="28" t="s">
        <v>338</v>
      </c>
      <c r="C41" s="29">
        <v>32</v>
      </c>
      <c r="D41" s="28" t="s">
        <v>782</v>
      </c>
      <c r="E41" s="24">
        <v>39</v>
      </c>
      <c r="F41" s="596"/>
      <c r="G41" s="596"/>
      <c r="H41" s="176" t="s">
        <v>791</v>
      </c>
      <c r="I41" s="192"/>
      <c r="J41" s="42">
        <f>VLOOKUP($A41&amp;J$82,決統データ!$A$3:$DE$365,$E41+19,FALSE)</f>
        <v>1</v>
      </c>
      <c r="K41" s="42">
        <f>VLOOKUP($A41&amp;K$82,決統データ!$A$3:$DE$365,$E41+19,FALSE)</f>
        <v>45</v>
      </c>
      <c r="L41" s="275">
        <f t="shared" si="2"/>
        <v>46</v>
      </c>
    </row>
    <row r="42" spans="1:12" ht="18" customHeight="1">
      <c r="A42" s="27" t="str">
        <f t="shared" si="1"/>
        <v>1783201</v>
      </c>
      <c r="B42" s="28" t="s">
        <v>338</v>
      </c>
      <c r="C42" s="29">
        <v>32</v>
      </c>
      <c r="D42" s="28" t="s">
        <v>782</v>
      </c>
      <c r="E42" s="24">
        <v>40</v>
      </c>
      <c r="F42" s="596"/>
      <c r="G42" s="596"/>
      <c r="H42" s="596" t="s">
        <v>644</v>
      </c>
      <c r="I42" s="175" t="s">
        <v>1314</v>
      </c>
      <c r="J42" s="42">
        <f>VLOOKUP($A42&amp;J$82,決統データ!$A$3:$DE$365,$E42+19,FALSE)</f>
        <v>1</v>
      </c>
      <c r="K42" s="42">
        <f>VLOOKUP($A42&amp;K$82,決統データ!$A$3:$DE$365,$E42+19,FALSE)</f>
        <v>45</v>
      </c>
      <c r="L42" s="275">
        <f t="shared" si="2"/>
        <v>46</v>
      </c>
    </row>
    <row r="43" spans="1:12" ht="18" customHeight="1">
      <c r="A43" s="27" t="str">
        <f t="shared" si="1"/>
        <v>1783201</v>
      </c>
      <c r="B43" s="28" t="s">
        <v>338</v>
      </c>
      <c r="C43" s="29">
        <v>32</v>
      </c>
      <c r="D43" s="28" t="s">
        <v>782</v>
      </c>
      <c r="E43" s="24">
        <v>41</v>
      </c>
      <c r="F43" s="596"/>
      <c r="G43" s="596"/>
      <c r="H43" s="596"/>
      <c r="I43" s="175" t="s">
        <v>1313</v>
      </c>
      <c r="J43" s="42">
        <f>VLOOKUP($A43&amp;J$82,決統データ!$A$3:$DE$365,$E43+19,FALSE)</f>
        <v>0</v>
      </c>
      <c r="K43" s="42">
        <f>VLOOKUP($A43&amp;K$82,決統データ!$A$3:$DE$365,$E43+19,FALSE)</f>
        <v>0</v>
      </c>
      <c r="L43" s="275">
        <f t="shared" si="2"/>
        <v>0</v>
      </c>
    </row>
    <row r="44" spans="1:12" ht="18" customHeight="1">
      <c r="A44" s="27" t="str">
        <f t="shared" si="1"/>
        <v>1783201</v>
      </c>
      <c r="B44" s="28" t="s">
        <v>338</v>
      </c>
      <c r="C44" s="29">
        <v>32</v>
      </c>
      <c r="D44" s="28" t="s">
        <v>782</v>
      </c>
      <c r="E44" s="24">
        <v>42</v>
      </c>
      <c r="F44" s="596"/>
      <c r="G44" s="596"/>
      <c r="H44" s="596"/>
      <c r="I44" s="175" t="s">
        <v>731</v>
      </c>
      <c r="J44" s="42">
        <f>VLOOKUP($A44&amp;J$82,決統データ!$A$3:$DE$365,$E44+19,FALSE)</f>
        <v>0</v>
      </c>
      <c r="K44" s="42">
        <f>VLOOKUP($A44&amp;K$82,決統データ!$A$3:$DE$365,$E44+19,FALSE)</f>
        <v>0</v>
      </c>
      <c r="L44" s="275">
        <f t="shared" si="2"/>
        <v>0</v>
      </c>
    </row>
    <row r="45" spans="1:12" ht="18" customHeight="1">
      <c r="A45" s="27" t="str">
        <f t="shared" si="1"/>
        <v>1783201</v>
      </c>
      <c r="B45" s="28" t="s">
        <v>338</v>
      </c>
      <c r="C45" s="29">
        <v>32</v>
      </c>
      <c r="D45" s="28" t="s">
        <v>782</v>
      </c>
      <c r="E45" s="24">
        <v>43</v>
      </c>
      <c r="F45" s="596"/>
      <c r="G45" s="701" t="s">
        <v>503</v>
      </c>
      <c r="H45" s="702"/>
      <c r="I45" s="703"/>
      <c r="J45" s="42">
        <f>VLOOKUP($A45&amp;J$82,決統データ!$A$3:$DE$365,$E45+19,FALSE)</f>
        <v>2216</v>
      </c>
      <c r="K45" s="42">
        <f>VLOOKUP($A45&amp;K$82,決統データ!$A$3:$DE$365,$E45+19,FALSE)</f>
        <v>1903</v>
      </c>
      <c r="L45" s="275">
        <f t="shared" si="2"/>
        <v>4119</v>
      </c>
    </row>
    <row r="46" spans="1:12" ht="18" customHeight="1">
      <c r="A46" s="27" t="str">
        <f t="shared" si="1"/>
        <v>1783201</v>
      </c>
      <c r="B46" s="28" t="s">
        <v>338</v>
      </c>
      <c r="C46" s="29">
        <v>32</v>
      </c>
      <c r="D46" s="28" t="s">
        <v>782</v>
      </c>
      <c r="E46" s="24">
        <v>44</v>
      </c>
      <c r="F46" s="596"/>
      <c r="G46" s="596" t="s">
        <v>644</v>
      </c>
      <c r="H46" s="175" t="s">
        <v>1314</v>
      </c>
      <c r="I46" s="175"/>
      <c r="J46" s="42">
        <f>VLOOKUP($A46&amp;J$82,決統データ!$A$3:$DE$365,$E46+19,FALSE)</f>
        <v>2216</v>
      </c>
      <c r="K46" s="42">
        <f>VLOOKUP($A46&amp;K$82,決統データ!$A$3:$DE$365,$E46+19,FALSE)</f>
        <v>1903</v>
      </c>
      <c r="L46" s="275">
        <f t="shared" si="2"/>
        <v>4119</v>
      </c>
    </row>
    <row r="47" spans="1:12" ht="18" customHeight="1">
      <c r="A47" s="27" t="str">
        <f t="shared" si="1"/>
        <v>1783201</v>
      </c>
      <c r="B47" s="28" t="s">
        <v>338</v>
      </c>
      <c r="C47" s="29">
        <v>32</v>
      </c>
      <c r="D47" s="28" t="s">
        <v>782</v>
      </c>
      <c r="E47" s="24">
        <v>45</v>
      </c>
      <c r="F47" s="596"/>
      <c r="G47" s="596"/>
      <c r="H47" s="175" t="s">
        <v>1313</v>
      </c>
      <c r="I47" s="175"/>
      <c r="J47" s="42">
        <f>VLOOKUP($A47&amp;J$82,決統データ!$A$3:$DE$365,$E47+19,FALSE)</f>
        <v>0</v>
      </c>
      <c r="K47" s="42">
        <f>VLOOKUP($A47&amp;K$82,決統データ!$A$3:$DE$365,$E47+19,FALSE)</f>
        <v>0</v>
      </c>
      <c r="L47" s="275">
        <f t="shared" si="2"/>
        <v>0</v>
      </c>
    </row>
    <row r="48" spans="1:12" ht="18" customHeight="1">
      <c r="A48" s="27" t="str">
        <f t="shared" si="1"/>
        <v>1783201</v>
      </c>
      <c r="B48" s="28" t="s">
        <v>338</v>
      </c>
      <c r="C48" s="29">
        <v>32</v>
      </c>
      <c r="D48" s="28" t="s">
        <v>782</v>
      </c>
      <c r="E48" s="24">
        <v>46</v>
      </c>
      <c r="F48" s="596"/>
      <c r="G48" s="596"/>
      <c r="H48" s="175" t="s">
        <v>1324</v>
      </c>
      <c r="I48" s="175"/>
      <c r="J48" s="42">
        <f>VLOOKUP($A48&amp;J$82,決統データ!$A$3:$DE$365,$E48+19,FALSE)</f>
        <v>0</v>
      </c>
      <c r="K48" s="42">
        <f>VLOOKUP($A48&amp;K$82,決統データ!$A$3:$DE$365,$E48+19,FALSE)</f>
        <v>0</v>
      </c>
      <c r="L48" s="275">
        <f t="shared" si="2"/>
        <v>0</v>
      </c>
    </row>
    <row r="49" spans="1:12" ht="18" customHeight="1">
      <c r="A49" s="27" t="str">
        <f t="shared" si="1"/>
        <v>1783201</v>
      </c>
      <c r="B49" s="28" t="s">
        <v>338</v>
      </c>
      <c r="C49" s="29">
        <v>32</v>
      </c>
      <c r="D49" s="28" t="s">
        <v>782</v>
      </c>
      <c r="E49" s="24">
        <v>47</v>
      </c>
      <c r="F49" s="596"/>
      <c r="G49" s="596"/>
      <c r="H49" s="175" t="s">
        <v>1323</v>
      </c>
      <c r="I49" s="175"/>
      <c r="J49" s="42">
        <f>VLOOKUP($A49&amp;J$82,決統データ!$A$3:$DE$365,$E49+19,FALSE)</f>
        <v>0</v>
      </c>
      <c r="K49" s="42">
        <f>VLOOKUP($A49&amp;K$82,決統データ!$A$3:$DE$365,$E49+19,FALSE)</f>
        <v>0</v>
      </c>
      <c r="L49" s="275">
        <f t="shared" si="2"/>
        <v>0</v>
      </c>
    </row>
    <row r="50" spans="1:12" ht="18" customHeight="1">
      <c r="A50" s="27" t="str">
        <f t="shared" si="1"/>
        <v>1783201</v>
      </c>
      <c r="B50" s="28" t="s">
        <v>338</v>
      </c>
      <c r="C50" s="29">
        <v>32</v>
      </c>
      <c r="D50" s="28" t="s">
        <v>782</v>
      </c>
      <c r="E50" s="24">
        <v>48</v>
      </c>
      <c r="F50" s="596"/>
      <c r="G50" s="596"/>
      <c r="H50" s="175" t="s">
        <v>1322</v>
      </c>
      <c r="I50" s="175"/>
      <c r="J50" s="42">
        <f>VLOOKUP($A50&amp;J$82,決統データ!$A$3:$DE$365,$E50+19,FALSE)</f>
        <v>0</v>
      </c>
      <c r="K50" s="42">
        <f>VLOOKUP($A50&amp;K$82,決統データ!$A$3:$DE$365,$E50+19,FALSE)</f>
        <v>0</v>
      </c>
      <c r="L50" s="275">
        <f t="shared" si="2"/>
        <v>0</v>
      </c>
    </row>
    <row r="51" spans="1:12" ht="18" customHeight="1">
      <c r="A51" s="27" t="str">
        <f t="shared" si="1"/>
        <v>1783201</v>
      </c>
      <c r="B51" s="28" t="s">
        <v>338</v>
      </c>
      <c r="C51" s="29">
        <v>32</v>
      </c>
      <c r="D51" s="28" t="s">
        <v>782</v>
      </c>
      <c r="E51" s="24">
        <v>49</v>
      </c>
      <c r="F51" s="596"/>
      <c r="G51" s="596"/>
      <c r="H51" s="175" t="s">
        <v>1317</v>
      </c>
      <c r="I51" s="175"/>
      <c r="J51" s="42">
        <f>VLOOKUP($A51&amp;J$82,決統データ!$A$3:$DE$365,$E51+19,FALSE)</f>
        <v>0</v>
      </c>
      <c r="K51" s="42">
        <f>VLOOKUP($A51&amp;K$82,決統データ!$A$3:$DE$365,$E51+19,FALSE)</f>
        <v>0</v>
      </c>
      <c r="L51" s="275">
        <f t="shared" si="2"/>
        <v>0</v>
      </c>
    </row>
    <row r="52" spans="1:12" ht="18" customHeight="1">
      <c r="A52" s="27" t="str">
        <f t="shared" si="1"/>
        <v>1783201</v>
      </c>
      <c r="B52" s="28" t="s">
        <v>338</v>
      </c>
      <c r="C52" s="29">
        <v>32</v>
      </c>
      <c r="D52" s="28" t="s">
        <v>782</v>
      </c>
      <c r="E52" s="24">
        <v>50</v>
      </c>
      <c r="F52" s="596"/>
      <c r="G52" s="596"/>
      <c r="H52" s="176" t="s">
        <v>731</v>
      </c>
      <c r="I52" s="192"/>
      <c r="J52" s="42">
        <f>VLOOKUP($A52&amp;J$82,決統データ!$A$3:$DE$365,$E52+19,FALSE)</f>
        <v>0</v>
      </c>
      <c r="K52" s="42">
        <f>VLOOKUP($A52&amp;K$82,決統データ!$A$3:$DE$365,$E52+19,FALSE)</f>
        <v>0</v>
      </c>
      <c r="L52" s="275">
        <f t="shared" si="2"/>
        <v>0</v>
      </c>
    </row>
    <row r="53" spans="1:12" ht="18" customHeight="1">
      <c r="A53" s="27" t="str">
        <f t="shared" si="1"/>
        <v>1783201</v>
      </c>
      <c r="B53" s="28" t="s">
        <v>338</v>
      </c>
      <c r="C53" s="29">
        <v>32</v>
      </c>
      <c r="D53" s="28" t="s">
        <v>782</v>
      </c>
      <c r="E53" s="24">
        <v>51</v>
      </c>
      <c r="F53" s="596" t="s">
        <v>1321</v>
      </c>
      <c r="G53" s="175" t="s">
        <v>370</v>
      </c>
      <c r="H53" s="175"/>
      <c r="I53" s="175"/>
      <c r="J53" s="42">
        <f>VLOOKUP($A53&amp;J$82,決統データ!$A$3:$DE$365,$E53+19,FALSE)</f>
        <v>0</v>
      </c>
      <c r="K53" s="42">
        <f>VLOOKUP($A53&amp;K$82,決統データ!$A$3:$DE$365,$E53+19,FALSE)</f>
        <v>0</v>
      </c>
      <c r="L53" s="275">
        <f t="shared" si="2"/>
        <v>0</v>
      </c>
    </row>
    <row r="54" spans="1:12" ht="18" customHeight="1">
      <c r="A54" s="27" t="str">
        <f t="shared" si="1"/>
        <v>1783201</v>
      </c>
      <c r="B54" s="28" t="s">
        <v>338</v>
      </c>
      <c r="C54" s="29">
        <v>32</v>
      </c>
      <c r="D54" s="28" t="s">
        <v>782</v>
      </c>
      <c r="E54" s="24">
        <v>52</v>
      </c>
      <c r="F54" s="596"/>
      <c r="G54" s="596" t="s">
        <v>644</v>
      </c>
      <c r="H54" s="175" t="s">
        <v>1314</v>
      </c>
      <c r="I54" s="175"/>
      <c r="J54" s="42">
        <f>VLOOKUP($A54&amp;J$82,決統データ!$A$3:$DE$365,$E54+19,FALSE)</f>
        <v>0</v>
      </c>
      <c r="K54" s="42">
        <f>VLOOKUP($A54&amp;K$82,決統データ!$A$3:$DE$365,$E54+19,FALSE)</f>
        <v>0</v>
      </c>
      <c r="L54" s="275">
        <f t="shared" si="2"/>
        <v>0</v>
      </c>
    </row>
    <row r="55" spans="1:12" ht="18" customHeight="1">
      <c r="A55" s="27" t="str">
        <f t="shared" si="1"/>
        <v>1783201</v>
      </c>
      <c r="B55" s="28" t="s">
        <v>338</v>
      </c>
      <c r="C55" s="29">
        <v>32</v>
      </c>
      <c r="D55" s="28" t="s">
        <v>782</v>
      </c>
      <c r="E55" s="24">
        <v>53</v>
      </c>
      <c r="F55" s="596"/>
      <c r="G55" s="596"/>
      <c r="H55" s="175" t="s">
        <v>1313</v>
      </c>
      <c r="I55" s="175"/>
      <c r="J55" s="42">
        <f>VLOOKUP($A55&amp;J$82,決統データ!$A$3:$DE$365,$E55+19,FALSE)</f>
        <v>0</v>
      </c>
      <c r="K55" s="42">
        <f>VLOOKUP($A55&amp;K$82,決統データ!$A$3:$DE$365,$E55+19,FALSE)</f>
        <v>0</v>
      </c>
      <c r="L55" s="275">
        <f t="shared" si="2"/>
        <v>0</v>
      </c>
    </row>
    <row r="56" spans="1:12" ht="18" customHeight="1">
      <c r="A56" s="27" t="str">
        <f t="shared" si="1"/>
        <v>1783201</v>
      </c>
      <c r="B56" s="28" t="s">
        <v>338</v>
      </c>
      <c r="C56" s="29">
        <v>32</v>
      </c>
      <c r="D56" s="28" t="s">
        <v>782</v>
      </c>
      <c r="E56" s="24">
        <v>54</v>
      </c>
      <c r="F56" s="596"/>
      <c r="G56" s="596"/>
      <c r="H56" s="175" t="s">
        <v>1317</v>
      </c>
      <c r="I56" s="175"/>
      <c r="J56" s="42">
        <f>VLOOKUP($A56&amp;J$82,決統データ!$A$3:$DE$365,$E56+19,FALSE)</f>
        <v>0</v>
      </c>
      <c r="K56" s="42">
        <f>VLOOKUP($A56&amp;K$82,決統データ!$A$3:$DE$365,$E56+19,FALSE)</f>
        <v>0</v>
      </c>
      <c r="L56" s="275">
        <f t="shared" si="2"/>
        <v>0</v>
      </c>
    </row>
    <row r="57" spans="1:12" ht="18" customHeight="1">
      <c r="A57" s="27" t="str">
        <f t="shared" si="1"/>
        <v>1783201</v>
      </c>
      <c r="B57" s="28" t="s">
        <v>338</v>
      </c>
      <c r="C57" s="29">
        <v>32</v>
      </c>
      <c r="D57" s="28" t="s">
        <v>782</v>
      </c>
      <c r="E57" s="24">
        <v>55</v>
      </c>
      <c r="F57" s="596"/>
      <c r="G57" s="596"/>
      <c r="H57" s="175" t="s">
        <v>1316</v>
      </c>
      <c r="I57" s="175"/>
      <c r="J57" s="42">
        <f>VLOOKUP($A57&amp;J$82,決統データ!$A$3:$DE$365,$E57+19,FALSE)</f>
        <v>0</v>
      </c>
      <c r="K57" s="42">
        <f>VLOOKUP($A57&amp;K$82,決統データ!$A$3:$DE$365,$E57+19,FALSE)</f>
        <v>0</v>
      </c>
      <c r="L57" s="275">
        <f t="shared" si="2"/>
        <v>0</v>
      </c>
    </row>
    <row r="58" spans="1:12" ht="18" customHeight="1">
      <c r="A58" s="27" t="str">
        <f t="shared" si="1"/>
        <v>1783201</v>
      </c>
      <c r="B58" s="28" t="s">
        <v>338</v>
      </c>
      <c r="C58" s="29">
        <v>32</v>
      </c>
      <c r="D58" s="28" t="s">
        <v>782</v>
      </c>
      <c r="E58" s="24">
        <v>56</v>
      </c>
      <c r="F58" s="596"/>
      <c r="G58" s="596"/>
      <c r="H58" s="175" t="s">
        <v>1312</v>
      </c>
      <c r="I58" s="175"/>
      <c r="J58" s="42">
        <f>VLOOKUP($A58&amp;J$82,決統データ!$A$3:$DE$365,$E58+19,FALSE)</f>
        <v>0</v>
      </c>
      <c r="K58" s="42">
        <f>VLOOKUP($A58&amp;K$82,決統データ!$A$3:$DE$365,$E58+19,FALSE)</f>
        <v>0</v>
      </c>
      <c r="L58" s="275">
        <f t="shared" si="2"/>
        <v>0</v>
      </c>
    </row>
    <row r="59" spans="1:12" ht="18" customHeight="1">
      <c r="A59" s="27" t="str">
        <f t="shared" si="1"/>
        <v>1783201</v>
      </c>
      <c r="B59" s="28" t="s">
        <v>338</v>
      </c>
      <c r="C59" s="29">
        <v>32</v>
      </c>
      <c r="D59" s="28" t="s">
        <v>782</v>
      </c>
      <c r="E59" s="24">
        <v>57</v>
      </c>
      <c r="F59" s="596"/>
      <c r="G59" s="596"/>
      <c r="H59" s="175" t="s">
        <v>731</v>
      </c>
      <c r="I59" s="175"/>
      <c r="J59" s="42">
        <f>VLOOKUP($A59&amp;J$82,決統データ!$A$3:$DE$365,$E59+19,FALSE)</f>
        <v>0</v>
      </c>
      <c r="K59" s="42">
        <f>VLOOKUP($A59&amp;K$82,決統データ!$A$3:$DE$365,$E59+19,FALSE)</f>
        <v>0</v>
      </c>
      <c r="L59" s="275">
        <f t="shared" si="2"/>
        <v>0</v>
      </c>
    </row>
    <row r="60" spans="1:12" ht="18" customHeight="1">
      <c r="A60" s="27" t="str">
        <f t="shared" si="1"/>
        <v>1783201</v>
      </c>
      <c r="B60" s="28" t="s">
        <v>338</v>
      </c>
      <c r="C60" s="29">
        <v>32</v>
      </c>
      <c r="D60" s="28" t="s">
        <v>782</v>
      </c>
      <c r="E60" s="24">
        <v>58</v>
      </c>
      <c r="F60" s="596"/>
      <c r="G60" s="175" t="s">
        <v>1319</v>
      </c>
      <c r="H60" s="175"/>
      <c r="I60" s="175"/>
      <c r="J60" s="42">
        <f>VLOOKUP($A60&amp;J$82,決統データ!$A$3:$DE$365,$E60+19,FALSE)</f>
        <v>0</v>
      </c>
      <c r="K60" s="42">
        <f>VLOOKUP($A60&amp;K$82,決統データ!$A$3:$DE$365,$E60+19,FALSE)</f>
        <v>0</v>
      </c>
      <c r="L60" s="275">
        <f t="shared" si="2"/>
        <v>0</v>
      </c>
    </row>
    <row r="61" spans="1:12" ht="18" customHeight="1">
      <c r="A61" s="27" t="str">
        <f t="shared" si="1"/>
        <v>1783201</v>
      </c>
      <c r="B61" s="28" t="s">
        <v>338</v>
      </c>
      <c r="C61" s="29">
        <v>32</v>
      </c>
      <c r="D61" s="28" t="s">
        <v>782</v>
      </c>
      <c r="E61" s="24">
        <v>59</v>
      </c>
      <c r="F61" s="596"/>
      <c r="G61" s="621" t="s">
        <v>644</v>
      </c>
      <c r="H61" s="175" t="s">
        <v>1314</v>
      </c>
      <c r="I61" s="175"/>
      <c r="J61" s="42">
        <f>VLOOKUP($A61&amp;J$82,決統データ!$A$3:$DE$365,$E61+19,FALSE)</f>
        <v>0</v>
      </c>
      <c r="K61" s="42">
        <f>VLOOKUP($A61&amp;K$82,決統データ!$A$3:$DE$365,$E61+19,FALSE)</f>
        <v>0</v>
      </c>
      <c r="L61" s="275">
        <f t="shared" si="2"/>
        <v>0</v>
      </c>
    </row>
    <row r="62" spans="1:12" ht="18" customHeight="1">
      <c r="A62" s="27" t="str">
        <f t="shared" si="1"/>
        <v>1783201</v>
      </c>
      <c r="B62" s="28" t="s">
        <v>338</v>
      </c>
      <c r="C62" s="29">
        <v>32</v>
      </c>
      <c r="D62" s="28" t="s">
        <v>782</v>
      </c>
      <c r="E62" s="24">
        <v>60</v>
      </c>
      <c r="F62" s="596"/>
      <c r="G62" s="622"/>
      <c r="H62" s="175" t="s">
        <v>1313</v>
      </c>
      <c r="I62" s="175"/>
      <c r="J62" s="42">
        <f>VLOOKUP($A62&amp;J$82,決統データ!$A$3:$DE$365,$E62+19,FALSE)</f>
        <v>0</v>
      </c>
      <c r="K62" s="42">
        <f>VLOOKUP($A62&amp;K$82,決統データ!$A$3:$DE$365,$E62+19,FALSE)</f>
        <v>0</v>
      </c>
      <c r="L62" s="275">
        <f t="shared" si="2"/>
        <v>0</v>
      </c>
    </row>
    <row r="63" spans="1:12" ht="18" customHeight="1">
      <c r="A63" s="27" t="str">
        <f t="shared" ref="A63:A71" si="3">+B63&amp;C63&amp;D63</f>
        <v>1783202</v>
      </c>
      <c r="B63" s="28" t="s">
        <v>338</v>
      </c>
      <c r="C63" s="29">
        <v>32</v>
      </c>
      <c r="D63" s="28" t="s">
        <v>788</v>
      </c>
      <c r="E63" s="24">
        <v>1</v>
      </c>
      <c r="F63" s="596"/>
      <c r="G63" s="622"/>
      <c r="H63" s="175" t="s">
        <v>1317</v>
      </c>
      <c r="I63" s="175"/>
      <c r="J63" s="42">
        <f>VLOOKUP($A63&amp;J$82,決統データ!$A$3:$DE$365,$E63+19,FALSE)</f>
        <v>0</v>
      </c>
      <c r="K63" s="42">
        <f>VLOOKUP($A63&amp;K$82,決統データ!$A$3:$DE$365,$E63+19,FALSE)</f>
        <v>0</v>
      </c>
      <c r="L63" s="275">
        <f t="shared" ref="L63:L71" si="4">SUM(J63:K63)</f>
        <v>0</v>
      </c>
    </row>
    <row r="64" spans="1:12" ht="18" customHeight="1">
      <c r="A64" s="27" t="str">
        <f t="shared" si="3"/>
        <v>1783202</v>
      </c>
      <c r="B64" s="28" t="s">
        <v>338</v>
      </c>
      <c r="C64" s="29">
        <v>32</v>
      </c>
      <c r="D64" s="28" t="s">
        <v>788</v>
      </c>
      <c r="E64" s="24">
        <v>2</v>
      </c>
      <c r="F64" s="596"/>
      <c r="G64" s="622"/>
      <c r="H64" s="175" t="s">
        <v>1316</v>
      </c>
      <c r="I64" s="175"/>
      <c r="J64" s="42">
        <f>VLOOKUP($A64&amp;J$82,決統データ!$A$3:$DE$365,$E64+19,FALSE)</f>
        <v>0</v>
      </c>
      <c r="K64" s="42">
        <f>VLOOKUP($A64&amp;K$82,決統データ!$A$3:$DE$365,$E64+19,FALSE)</f>
        <v>0</v>
      </c>
      <c r="L64" s="275">
        <f t="shared" si="4"/>
        <v>0</v>
      </c>
    </row>
    <row r="65" spans="1:12" ht="18" customHeight="1">
      <c r="A65" s="27" t="str">
        <f t="shared" si="3"/>
        <v>1783202</v>
      </c>
      <c r="B65" s="28" t="s">
        <v>338</v>
      </c>
      <c r="C65" s="29">
        <v>32</v>
      </c>
      <c r="D65" s="28" t="s">
        <v>788</v>
      </c>
      <c r="E65" s="24">
        <v>3</v>
      </c>
      <c r="F65" s="596"/>
      <c r="G65" s="622"/>
      <c r="H65" s="175" t="s">
        <v>1312</v>
      </c>
      <c r="I65" s="175"/>
      <c r="J65" s="42">
        <f>VLOOKUP($A65&amp;J$82,決統データ!$A$3:$DE$365,$E65+19,FALSE)</f>
        <v>0</v>
      </c>
      <c r="K65" s="42">
        <f>VLOOKUP($A65&amp;K$82,決統データ!$A$3:$DE$365,$E65+19,FALSE)</f>
        <v>0</v>
      </c>
      <c r="L65" s="275">
        <f t="shared" si="4"/>
        <v>0</v>
      </c>
    </row>
    <row r="66" spans="1:12" ht="18" customHeight="1">
      <c r="A66" s="27" t="str">
        <f t="shared" si="3"/>
        <v>1783202</v>
      </c>
      <c r="B66" s="28" t="s">
        <v>338</v>
      </c>
      <c r="C66" s="29">
        <v>32</v>
      </c>
      <c r="D66" s="28" t="s">
        <v>566</v>
      </c>
      <c r="E66" s="24">
        <v>4</v>
      </c>
      <c r="F66" s="596"/>
      <c r="G66" s="622"/>
      <c r="H66" s="176" t="s">
        <v>731</v>
      </c>
      <c r="I66" s="192"/>
      <c r="J66" s="42">
        <f>VLOOKUP($A66&amp;J$82,決統データ!$A$3:$DE$365,$E66+19,FALSE)</f>
        <v>0</v>
      </c>
      <c r="K66" s="42">
        <f>VLOOKUP($A66&amp;K$82,決統データ!$A$3:$DE$365,$E66+19,FALSE)</f>
        <v>0</v>
      </c>
      <c r="L66" s="275">
        <f t="shared" si="4"/>
        <v>0</v>
      </c>
    </row>
    <row r="67" spans="1:12" ht="18" customHeight="1">
      <c r="A67" s="27" t="str">
        <f t="shared" si="3"/>
        <v>1783202</v>
      </c>
      <c r="B67" s="28" t="s">
        <v>338</v>
      </c>
      <c r="C67" s="29">
        <v>32</v>
      </c>
      <c r="D67" s="28" t="s">
        <v>566</v>
      </c>
      <c r="E67" s="24">
        <v>6</v>
      </c>
      <c r="F67" s="596"/>
      <c r="G67" s="175" t="s">
        <v>381</v>
      </c>
      <c r="H67" s="176"/>
      <c r="I67" s="192"/>
      <c r="J67" s="42">
        <f>VLOOKUP($A67&amp;J$82,決統データ!$A$3:$DE$365,$E67+19,FALSE)</f>
        <v>0</v>
      </c>
      <c r="K67" s="42">
        <f>VLOOKUP($A67&amp;K$82,決統データ!$A$3:$DE$365,$E67+19,FALSE)</f>
        <v>0</v>
      </c>
      <c r="L67" s="275">
        <f t="shared" si="4"/>
        <v>0</v>
      </c>
    </row>
    <row r="68" spans="1:12" ht="18" customHeight="1">
      <c r="A68" s="27" t="str">
        <f t="shared" si="3"/>
        <v>1783202</v>
      </c>
      <c r="B68" s="28" t="s">
        <v>338</v>
      </c>
      <c r="C68" s="29">
        <v>32</v>
      </c>
      <c r="D68" s="28" t="s">
        <v>566</v>
      </c>
      <c r="E68" s="24">
        <v>7</v>
      </c>
      <c r="F68" s="596"/>
      <c r="G68" s="175" t="s">
        <v>1318</v>
      </c>
      <c r="H68" s="176"/>
      <c r="I68" s="192"/>
      <c r="J68" s="42">
        <f>VLOOKUP($A68&amp;J$82,決統データ!$A$3:$DE$365,$E68+19,FALSE)</f>
        <v>0</v>
      </c>
      <c r="K68" s="42">
        <f>VLOOKUP($A68&amp;K$82,決統データ!$A$3:$DE$365,$E68+19,FALSE)</f>
        <v>0</v>
      </c>
      <c r="L68" s="275">
        <f t="shared" si="4"/>
        <v>0</v>
      </c>
    </row>
    <row r="69" spans="1:12" ht="18" customHeight="1">
      <c r="A69" s="27" t="str">
        <f t="shared" si="3"/>
        <v>1783202</v>
      </c>
      <c r="B69" s="28" t="s">
        <v>338</v>
      </c>
      <c r="C69" s="29">
        <v>32</v>
      </c>
      <c r="D69" s="28" t="s">
        <v>566</v>
      </c>
      <c r="E69" s="24">
        <v>8</v>
      </c>
      <c r="F69" s="596"/>
      <c r="G69" s="596" t="s">
        <v>644</v>
      </c>
      <c r="H69" s="176" t="s">
        <v>1314</v>
      </c>
      <c r="I69" s="192"/>
      <c r="J69" s="42">
        <f>VLOOKUP($A69&amp;J$82,決統データ!$A$3:$DE$365,$E69+19,FALSE)</f>
        <v>0</v>
      </c>
      <c r="K69" s="42">
        <f>VLOOKUP($A69&amp;K$82,決統データ!$A$3:$DE$365,$E69+19,FALSE)</f>
        <v>0</v>
      </c>
      <c r="L69" s="275">
        <f t="shared" si="4"/>
        <v>0</v>
      </c>
    </row>
    <row r="70" spans="1:12" ht="18" customHeight="1">
      <c r="A70" s="27" t="str">
        <f t="shared" si="3"/>
        <v>1783202</v>
      </c>
      <c r="B70" s="28" t="s">
        <v>338</v>
      </c>
      <c r="C70" s="29">
        <v>32</v>
      </c>
      <c r="D70" s="28" t="s">
        <v>566</v>
      </c>
      <c r="E70" s="24">
        <v>9</v>
      </c>
      <c r="F70" s="596"/>
      <c r="G70" s="596"/>
      <c r="H70" s="176" t="s">
        <v>1313</v>
      </c>
      <c r="I70" s="192"/>
      <c r="J70" s="42">
        <f>VLOOKUP($A70&amp;J$82,決統データ!$A$3:$DE$365,$E70+19,FALSE)</f>
        <v>0</v>
      </c>
      <c r="K70" s="42">
        <f>VLOOKUP($A70&amp;K$82,決統データ!$A$3:$DE$365,$E70+19,FALSE)</f>
        <v>0</v>
      </c>
      <c r="L70" s="275">
        <f t="shared" si="4"/>
        <v>0</v>
      </c>
    </row>
    <row r="71" spans="1:12" ht="18" customHeight="1">
      <c r="A71" s="27" t="str">
        <f t="shared" si="3"/>
        <v>1783202</v>
      </c>
      <c r="B71" s="28" t="s">
        <v>338</v>
      </c>
      <c r="C71" s="29">
        <v>32</v>
      </c>
      <c r="D71" s="28" t="s">
        <v>566</v>
      </c>
      <c r="E71" s="24">
        <v>10</v>
      </c>
      <c r="F71" s="596"/>
      <c r="G71" s="596"/>
      <c r="H71" s="176" t="s">
        <v>1317</v>
      </c>
      <c r="I71" s="192"/>
      <c r="J71" s="42">
        <f>VLOOKUP($A71&amp;J$82,決統データ!$A$3:$DE$365,$E71+19,FALSE)</f>
        <v>0</v>
      </c>
      <c r="K71" s="42">
        <f>VLOOKUP($A71&amp;K$82,決統データ!$A$3:$DE$365,$E71+19,FALSE)</f>
        <v>0</v>
      </c>
      <c r="L71" s="275">
        <f t="shared" si="4"/>
        <v>0</v>
      </c>
    </row>
    <row r="72" spans="1:12" ht="18" customHeight="1">
      <c r="A72" s="27" t="str">
        <f t="shared" si="1"/>
        <v>1783202</v>
      </c>
      <c r="B72" s="28" t="s">
        <v>338</v>
      </c>
      <c r="C72" s="29">
        <v>32</v>
      </c>
      <c r="D72" s="28" t="s">
        <v>566</v>
      </c>
      <c r="E72" s="24">
        <v>11</v>
      </c>
      <c r="F72" s="596"/>
      <c r="G72" s="596"/>
      <c r="H72" s="176" t="s">
        <v>1316</v>
      </c>
      <c r="I72" s="192"/>
      <c r="J72" s="42">
        <f>VLOOKUP($A72&amp;J$82,決統データ!$A$3:$DE$365,$E72+19,FALSE)</f>
        <v>0</v>
      </c>
      <c r="K72" s="42">
        <f>VLOOKUP($A72&amp;K$82,決統データ!$A$3:$DE$365,$E72+19,FALSE)</f>
        <v>0</v>
      </c>
      <c r="L72" s="275">
        <f t="shared" si="2"/>
        <v>0</v>
      </c>
    </row>
    <row r="73" spans="1:12" ht="18" customHeight="1">
      <c r="A73" s="27" t="str">
        <f t="shared" si="1"/>
        <v>1783202</v>
      </c>
      <c r="B73" s="28" t="s">
        <v>338</v>
      </c>
      <c r="C73" s="29">
        <v>32</v>
      </c>
      <c r="D73" s="28" t="s">
        <v>788</v>
      </c>
      <c r="E73" s="24">
        <v>12</v>
      </c>
      <c r="F73" s="596"/>
      <c r="G73" s="596"/>
      <c r="H73" s="175" t="s">
        <v>1312</v>
      </c>
      <c r="I73" s="175"/>
      <c r="J73" s="42">
        <f>VLOOKUP($A73&amp;J$82,決統データ!$A$3:$DE$365,$E73+19,FALSE)</f>
        <v>0</v>
      </c>
      <c r="K73" s="42">
        <f>VLOOKUP($A73&amp;K$82,決統データ!$A$3:$DE$365,$E73+19,FALSE)</f>
        <v>0</v>
      </c>
      <c r="L73" s="275">
        <f t="shared" si="2"/>
        <v>0</v>
      </c>
    </row>
    <row r="74" spans="1:12" ht="18" customHeight="1">
      <c r="A74" s="27" t="str">
        <f t="shared" si="1"/>
        <v>1783202</v>
      </c>
      <c r="B74" s="28" t="s">
        <v>338</v>
      </c>
      <c r="C74" s="29">
        <v>32</v>
      </c>
      <c r="D74" s="28" t="s">
        <v>566</v>
      </c>
      <c r="E74" s="24">
        <v>13</v>
      </c>
      <c r="F74" s="596"/>
      <c r="G74" s="596"/>
      <c r="H74" s="176" t="s">
        <v>731</v>
      </c>
      <c r="I74" s="192"/>
      <c r="J74" s="42">
        <f>VLOOKUP($A74&amp;J$82,決統データ!$A$3:$DE$365,$E74+19,FALSE)</f>
        <v>0</v>
      </c>
      <c r="K74" s="42">
        <f>VLOOKUP($A74&amp;K$82,決統データ!$A$3:$DE$365,$E74+19,FALSE)</f>
        <v>0</v>
      </c>
      <c r="L74" s="275">
        <f t="shared" si="2"/>
        <v>0</v>
      </c>
    </row>
    <row r="75" spans="1:12" ht="18" customHeight="1">
      <c r="A75" s="27" t="str">
        <f t="shared" si="1"/>
        <v>1783202</v>
      </c>
      <c r="B75" s="28" t="s">
        <v>338</v>
      </c>
      <c r="C75" s="29">
        <v>32</v>
      </c>
      <c r="D75" s="28" t="s">
        <v>566</v>
      </c>
      <c r="E75" s="24">
        <v>15</v>
      </c>
      <c r="F75" s="175" t="s">
        <v>1315</v>
      </c>
      <c r="G75" s="175"/>
      <c r="H75" s="176"/>
      <c r="I75" s="192"/>
      <c r="J75" s="42">
        <f>VLOOKUP($A75&amp;J$82,決統データ!$A$3:$DE$365,$E75+19,FALSE)</f>
        <v>2216</v>
      </c>
      <c r="K75" s="42">
        <f>VLOOKUP($A75&amp;K$82,決統データ!$A$3:$DE$365,$E75+19,FALSE)</f>
        <v>1903</v>
      </c>
      <c r="L75" s="275">
        <f t="shared" si="2"/>
        <v>4119</v>
      </c>
    </row>
    <row r="76" spans="1:12" ht="18" customHeight="1">
      <c r="A76" s="27" t="str">
        <f t="shared" si="1"/>
        <v>1783202</v>
      </c>
      <c r="B76" s="28" t="s">
        <v>338</v>
      </c>
      <c r="C76" s="29">
        <v>32</v>
      </c>
      <c r="D76" s="28" t="s">
        <v>566</v>
      </c>
      <c r="E76" s="24">
        <v>16</v>
      </c>
      <c r="F76" s="621" t="s">
        <v>644</v>
      </c>
      <c r="G76" s="192" t="s">
        <v>1314</v>
      </c>
      <c r="H76" s="176"/>
      <c r="I76" s="192"/>
      <c r="J76" s="42">
        <f>VLOOKUP($A76&amp;J$82,決統データ!$A$3:$DE$365,$E76+19,FALSE)</f>
        <v>2216</v>
      </c>
      <c r="K76" s="42">
        <f>VLOOKUP($A76&amp;K$82,決統データ!$A$3:$DE$365,$E76+19,FALSE)</f>
        <v>1903</v>
      </c>
      <c r="L76" s="275">
        <f>SUM(J76:K76)</f>
        <v>4119</v>
      </c>
    </row>
    <row r="77" spans="1:12" ht="18" customHeight="1">
      <c r="A77" s="27" t="str">
        <f>+B77&amp;C77&amp;D77</f>
        <v>1783202</v>
      </c>
      <c r="B77" s="28" t="s">
        <v>338</v>
      </c>
      <c r="C77" s="29">
        <v>32</v>
      </c>
      <c r="D77" s="28" t="s">
        <v>566</v>
      </c>
      <c r="E77" s="24">
        <v>17</v>
      </c>
      <c r="F77" s="622"/>
      <c r="G77" s="192" t="s">
        <v>1313</v>
      </c>
      <c r="H77" s="176"/>
      <c r="I77" s="192"/>
      <c r="J77" s="42">
        <f>VLOOKUP($A77&amp;J$82,決統データ!$A$3:$DE$365,$E77+19,FALSE)</f>
        <v>0</v>
      </c>
      <c r="K77" s="42">
        <f>VLOOKUP($A77&amp;K$82,決統データ!$A$3:$DE$365,$E77+19,FALSE)</f>
        <v>0</v>
      </c>
      <c r="L77" s="275">
        <f>SUM(J77:K77)</f>
        <v>0</v>
      </c>
    </row>
    <row r="78" spans="1:12" ht="18" customHeight="1">
      <c r="A78" s="27" t="str">
        <f>+B78&amp;C78&amp;D78</f>
        <v>1783202</v>
      </c>
      <c r="B78" s="28" t="s">
        <v>338</v>
      </c>
      <c r="C78" s="29">
        <v>32</v>
      </c>
      <c r="D78" s="28" t="s">
        <v>566</v>
      </c>
      <c r="E78" s="24">
        <v>18</v>
      </c>
      <c r="F78" s="623"/>
      <c r="G78" s="192" t="s">
        <v>731</v>
      </c>
      <c r="H78" s="176"/>
      <c r="I78" s="192"/>
      <c r="J78" s="42">
        <f>VLOOKUP($A78&amp;J$82,決統データ!$A$3:$DE$365,$E78+19,FALSE)</f>
        <v>0</v>
      </c>
      <c r="K78" s="42">
        <f>VLOOKUP($A78&amp;K$82,決統データ!$A$3:$DE$365,$E78+19,FALSE)</f>
        <v>0</v>
      </c>
      <c r="L78" s="275">
        <f>SUM(J78:K78)</f>
        <v>0</v>
      </c>
    </row>
    <row r="79" spans="1:12">
      <c r="F79" s="152"/>
      <c r="G79" s="152"/>
      <c r="H79" s="152"/>
      <c r="I79" s="152"/>
    </row>
    <row r="80" spans="1:12">
      <c r="F80" s="152"/>
      <c r="G80" s="152"/>
      <c r="H80" s="152"/>
      <c r="I80" s="152"/>
    </row>
    <row r="81" spans="6:11">
      <c r="F81" s="152"/>
      <c r="G81" s="152"/>
      <c r="H81" s="152"/>
      <c r="I81" s="152"/>
    </row>
    <row r="82" spans="6:11">
      <c r="F82" s="152"/>
      <c r="G82" s="152"/>
      <c r="H82" s="152"/>
      <c r="I82" s="152"/>
      <c r="J82" s="263" t="str">
        <f>+J83&amp;"000"</f>
        <v>262013000</v>
      </c>
      <c r="K82" s="263" t="str">
        <f>+K83&amp;"000"</f>
        <v>264075000</v>
      </c>
    </row>
    <row r="83" spans="6:11">
      <c r="J83" s="263" t="s">
        <v>580</v>
      </c>
      <c r="K83" s="263" t="s">
        <v>591</v>
      </c>
    </row>
    <row r="84" spans="6:11">
      <c r="J84" s="263" t="s">
        <v>469</v>
      </c>
      <c r="K84" s="263" t="s">
        <v>592</v>
      </c>
    </row>
  </sheetData>
  <customSheetViews>
    <customSheetView guid="{247A5D4D-80F1-4466-92F7-7A3BC78E450F}" fitToPage="1" printArea="1">
      <selection activeCell="C43" sqref="C43"/>
      <pageMargins left="0.98425196850393704" right="0.78740157480314965" top="0.78740157480314965" bottom="0.78740157480314965" header="0.51181102362204722" footer="0.51181102362204722"/>
      <pageSetup paperSize="9" scale="54" orientation="portrait" blackAndWhite="1" horizontalDpi="300" verticalDpi="300"/>
      <headerFooter alignWithMargins="0"/>
    </customSheetView>
  </customSheetViews>
  <mergeCells count="18">
    <mergeCell ref="F76:F78"/>
    <mergeCell ref="H42:H44"/>
    <mergeCell ref="G46:G52"/>
    <mergeCell ref="G45:I45"/>
    <mergeCell ref="F53:F74"/>
    <mergeCell ref="G54:G59"/>
    <mergeCell ref="G61:G66"/>
    <mergeCell ref="G69:G74"/>
    <mergeCell ref="F2:I2"/>
    <mergeCell ref="F3:F52"/>
    <mergeCell ref="G3:G12"/>
    <mergeCell ref="H10:H12"/>
    <mergeCell ref="G13:G24"/>
    <mergeCell ref="H22:H24"/>
    <mergeCell ref="G25:G36"/>
    <mergeCell ref="H34:H36"/>
    <mergeCell ref="G37:G44"/>
    <mergeCell ref="H38:I38"/>
  </mergeCells>
  <phoneticPr fontId="3"/>
  <pageMargins left="0.98425196850393704" right="0.78740157480314965" top="0.78740157480314965" bottom="0.78740157480314965" header="0.51181102362204722" footer="0.51181102362204722"/>
  <pageSetup paperSize="9" scale="55" orientation="portrait" blackAndWhite="1"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C000"/>
    <pageSetUpPr fitToPage="1"/>
  </sheetPr>
  <dimension ref="A1:N79"/>
  <sheetViews>
    <sheetView view="pageBreakPreview" topLeftCell="H1" zoomScaleNormal="100" zoomScaleSheetLayoutView="100" workbookViewId="0">
      <pane ySplit="2" topLeftCell="A63" activePane="bottomLeft" state="frozen"/>
      <selection pane="bottomLeft"/>
    </sheetView>
  </sheetViews>
  <sheetFormatPr defaultColWidth="9" defaultRowHeight="14.4"/>
  <cols>
    <col min="1" max="1" width="9.69921875" style="9" customWidth="1"/>
    <col min="2" max="2" width="4.296875" style="9" customWidth="1"/>
    <col min="3" max="4" width="3.296875" style="9" customWidth="1"/>
    <col min="5" max="5" width="6.296875" style="38" customWidth="1"/>
    <col min="6" max="6" width="5.19921875" style="9" customWidth="1"/>
    <col min="7" max="8" width="4.296875" style="9" customWidth="1"/>
    <col min="9" max="9" width="5.69921875" style="9" customWidth="1"/>
    <col min="10" max="10" width="15.796875" style="9" customWidth="1"/>
    <col min="11" max="11" width="10.69921875" style="9" customWidth="1"/>
    <col min="12" max="13" width="14.59765625" style="9" customWidth="1"/>
    <col min="14" max="14" width="14.59765625" style="220" customWidth="1"/>
    <col min="15" max="16384" width="9" style="9"/>
  </cols>
  <sheetData>
    <row r="1" spans="1:14">
      <c r="F1" s="9" t="s">
        <v>79</v>
      </c>
    </row>
    <row r="2" spans="1:14" ht="34.5" customHeight="1">
      <c r="A2" s="26"/>
      <c r="B2" s="67" t="s">
        <v>778</v>
      </c>
      <c r="C2" s="26" t="s">
        <v>779</v>
      </c>
      <c r="D2" s="26" t="s">
        <v>780</v>
      </c>
      <c r="E2" s="30" t="s">
        <v>781</v>
      </c>
      <c r="F2" s="516"/>
      <c r="G2" s="643"/>
      <c r="H2" s="643"/>
      <c r="I2" s="643"/>
      <c r="J2" s="643"/>
      <c r="K2" s="644"/>
      <c r="L2" s="11" t="s">
        <v>131</v>
      </c>
      <c r="M2" s="11" t="s">
        <v>596</v>
      </c>
      <c r="N2" s="11" t="s">
        <v>605</v>
      </c>
    </row>
    <row r="3" spans="1:14" ht="16.05" customHeight="1">
      <c r="A3" s="27"/>
      <c r="B3" s="28"/>
      <c r="C3" s="29"/>
      <c r="D3" s="28"/>
      <c r="E3" s="24"/>
      <c r="F3" s="631" t="s">
        <v>78</v>
      </c>
      <c r="G3" s="692" t="s">
        <v>77</v>
      </c>
      <c r="H3" s="879" t="s">
        <v>76</v>
      </c>
      <c r="I3" s="969" t="s">
        <v>75</v>
      </c>
      <c r="J3" s="969"/>
      <c r="K3" s="969"/>
      <c r="L3" s="271"/>
      <c r="M3" s="271"/>
      <c r="N3" s="275">
        <f>COUNTA(L3:M3)</f>
        <v>0</v>
      </c>
    </row>
    <row r="4" spans="1:14" ht="16.05" customHeight="1">
      <c r="E4" s="296"/>
      <c r="F4" s="631"/>
      <c r="G4" s="693"/>
      <c r="H4" s="879"/>
      <c r="I4" s="967" t="s">
        <v>191</v>
      </c>
      <c r="J4" s="967"/>
      <c r="K4" s="967"/>
      <c r="L4" s="268"/>
      <c r="M4" s="268"/>
      <c r="N4" s="275">
        <f>COUNTA(L4:M4)</f>
        <v>0</v>
      </c>
    </row>
    <row r="5" spans="1:14" ht="16.05" customHeight="1">
      <c r="E5" s="296"/>
      <c r="F5" s="631"/>
      <c r="G5" s="693"/>
      <c r="H5" s="879"/>
      <c r="I5" s="967" t="s">
        <v>190</v>
      </c>
      <c r="J5" s="1012"/>
      <c r="K5" s="1012"/>
      <c r="L5" s="268"/>
      <c r="M5" s="268"/>
      <c r="N5" s="275">
        <f>COUNTA(L5:M5)</f>
        <v>0</v>
      </c>
    </row>
    <row r="6" spans="1:14" ht="16.05" customHeight="1">
      <c r="E6" s="296"/>
      <c r="F6" s="631"/>
      <c r="G6" s="693"/>
      <c r="H6" s="879"/>
      <c r="I6" s="967" t="s">
        <v>72</v>
      </c>
      <c r="J6" s="967"/>
      <c r="K6" s="967"/>
      <c r="L6" s="268"/>
      <c r="M6" s="268"/>
      <c r="N6" s="275">
        <f>COUNTA(L6:M6)</f>
        <v>0</v>
      </c>
    </row>
    <row r="7" spans="1:14" ht="16.05" customHeight="1">
      <c r="E7" s="296"/>
      <c r="F7" s="631"/>
      <c r="G7" s="693"/>
      <c r="H7" s="880"/>
      <c r="I7" s="967" t="s">
        <v>71</v>
      </c>
      <c r="J7" s="967"/>
      <c r="K7" s="967"/>
      <c r="L7" s="268" t="s">
        <v>314</v>
      </c>
      <c r="M7" s="268" t="s">
        <v>314</v>
      </c>
      <c r="N7" s="275">
        <f>COUNTA(L7:M7)</f>
        <v>2</v>
      </c>
    </row>
    <row r="8" spans="1:14" ht="16.05" customHeight="1">
      <c r="A8" s="27" t="str">
        <f>+B8&amp;C8&amp;D8</f>
        <v>1783301</v>
      </c>
      <c r="B8" s="28" t="s">
        <v>338</v>
      </c>
      <c r="C8" s="29">
        <v>33</v>
      </c>
      <c r="D8" s="28" t="s">
        <v>782</v>
      </c>
      <c r="E8" s="38">
        <v>2</v>
      </c>
      <c r="F8" s="631"/>
      <c r="G8" s="694"/>
      <c r="H8" s="967" t="s">
        <v>70</v>
      </c>
      <c r="I8" s="967"/>
      <c r="J8" s="967"/>
      <c r="K8" s="967"/>
      <c r="L8" s="118">
        <f>VLOOKUP($A8&amp;L$77,決統データ!$A$3:$DE$365,$E8+19,FALSE)/10</f>
        <v>38.700000000000003</v>
      </c>
      <c r="M8" s="118">
        <f>VLOOKUP($A8&amp;M$77,決統データ!$A$3:$DE$365,$E8+19,FALSE)/10</f>
        <v>74.900000000000006</v>
      </c>
      <c r="N8" s="274">
        <f>SUM(L8:M8)/COUNTIF(I8:M8,"&gt;0")</f>
        <v>56.800000000000004</v>
      </c>
    </row>
    <row r="9" spans="1:14" ht="16.05" customHeight="1">
      <c r="E9" s="296"/>
      <c r="F9" s="631"/>
      <c r="G9" s="704" t="s">
        <v>69</v>
      </c>
      <c r="H9" s="967" t="s">
        <v>68</v>
      </c>
      <c r="I9" s="967"/>
      <c r="J9" s="967"/>
      <c r="K9" s="967"/>
      <c r="L9" s="271"/>
      <c r="M9" s="271"/>
      <c r="N9" s="275">
        <f t="shared" ref="N9:N14" si="0">COUNTA(L9:M9)</f>
        <v>0</v>
      </c>
    </row>
    <row r="10" spans="1:14" ht="16.05" customHeight="1">
      <c r="E10" s="296"/>
      <c r="F10" s="631"/>
      <c r="G10" s="705"/>
      <c r="H10" s="967" t="s">
        <v>67</v>
      </c>
      <c r="I10" s="967"/>
      <c r="J10" s="967"/>
      <c r="K10" s="967"/>
      <c r="L10" s="268" t="s">
        <v>314</v>
      </c>
      <c r="M10" s="268" t="s">
        <v>390</v>
      </c>
      <c r="N10" s="275">
        <f t="shared" si="0"/>
        <v>2</v>
      </c>
    </row>
    <row r="11" spans="1:14" ht="16.05" customHeight="1">
      <c r="E11" s="296"/>
      <c r="F11" s="631"/>
      <c r="G11" s="705"/>
      <c r="H11" s="967" t="s">
        <v>64</v>
      </c>
      <c r="I11" s="967"/>
      <c r="J11" s="967"/>
      <c r="K11" s="967"/>
      <c r="L11" s="268" t="s">
        <v>314</v>
      </c>
      <c r="M11" s="268"/>
      <c r="N11" s="275">
        <f t="shared" si="0"/>
        <v>1</v>
      </c>
    </row>
    <row r="12" spans="1:14" ht="16.05" customHeight="1">
      <c r="E12" s="296"/>
      <c r="F12" s="631"/>
      <c r="G12" s="705"/>
      <c r="H12" s="967" t="s">
        <v>66</v>
      </c>
      <c r="I12" s="967"/>
      <c r="J12" s="967"/>
      <c r="K12" s="967"/>
      <c r="L12" s="268"/>
      <c r="M12" s="268"/>
      <c r="N12" s="275">
        <f t="shared" si="0"/>
        <v>0</v>
      </c>
    </row>
    <row r="13" spans="1:14" ht="16.05" customHeight="1">
      <c r="E13" s="296"/>
      <c r="F13" s="631"/>
      <c r="G13" s="705"/>
      <c r="H13" s="967" t="s">
        <v>65</v>
      </c>
      <c r="I13" s="967"/>
      <c r="J13" s="967"/>
      <c r="K13" s="967"/>
      <c r="L13" s="268"/>
      <c r="M13" s="268"/>
      <c r="N13" s="275">
        <f t="shared" si="0"/>
        <v>0</v>
      </c>
    </row>
    <row r="14" spans="1:14" ht="16.05" customHeight="1">
      <c r="E14" s="296"/>
      <c r="F14" s="631"/>
      <c r="G14" s="706"/>
      <c r="H14" s="967" t="s">
        <v>731</v>
      </c>
      <c r="I14" s="967"/>
      <c r="J14" s="967"/>
      <c r="K14" s="967"/>
      <c r="L14" s="268"/>
      <c r="M14" s="268"/>
      <c r="N14" s="275">
        <f t="shared" si="0"/>
        <v>0</v>
      </c>
    </row>
    <row r="15" spans="1:14" ht="16.05" customHeight="1">
      <c r="A15" s="27" t="str">
        <f>+B15&amp;C15&amp;D15</f>
        <v>1783301</v>
      </c>
      <c r="B15" s="28" t="s">
        <v>338</v>
      </c>
      <c r="C15" s="29">
        <v>33</v>
      </c>
      <c r="D15" s="28" t="s">
        <v>782</v>
      </c>
      <c r="E15" s="38">
        <v>4</v>
      </c>
      <c r="F15" s="631"/>
      <c r="G15" s="692" t="s">
        <v>64</v>
      </c>
      <c r="H15" s="967" t="s">
        <v>63</v>
      </c>
      <c r="I15" s="967"/>
      <c r="J15" s="967"/>
      <c r="K15" s="967"/>
      <c r="L15" s="42">
        <f>VLOOKUP($A15&amp;L$77,決統データ!$A$3:$DE$365,$E15+19,FALSE)</f>
        <v>3</v>
      </c>
      <c r="M15" s="42">
        <f>VLOOKUP($A15&amp;M$77,決統データ!$A$3:$DE$365,$E15+19,FALSE)</f>
        <v>0</v>
      </c>
      <c r="N15" s="275">
        <f>SUM(L15:M15)/COUNTIF(L15:M15,"&gt;0")</f>
        <v>3</v>
      </c>
    </row>
    <row r="16" spans="1:14" ht="16.05" customHeight="1">
      <c r="A16" s="27" t="str">
        <f>+B16&amp;C16&amp;D16</f>
        <v>1783301</v>
      </c>
      <c r="B16" s="28" t="s">
        <v>338</v>
      </c>
      <c r="C16" s="29">
        <v>33</v>
      </c>
      <c r="D16" s="28" t="s">
        <v>782</v>
      </c>
      <c r="E16" s="38">
        <v>5</v>
      </c>
      <c r="F16" s="631"/>
      <c r="G16" s="693"/>
      <c r="H16" s="1007" t="s">
        <v>62</v>
      </c>
      <c r="I16" s="1008"/>
      <c r="J16" s="1008"/>
      <c r="K16" s="1009"/>
      <c r="L16" s="42">
        <f>VLOOKUP($A16&amp;L$77,決統データ!$A$3:$DE$365,$E16+19,FALSE)</f>
        <v>127</v>
      </c>
      <c r="M16" s="42">
        <f>VLOOKUP($A16&amp;M$77,決統データ!$A$3:$DE$365,$E16+19,FALSE)</f>
        <v>0</v>
      </c>
      <c r="N16" s="275">
        <f>SUM(L16:M16)/COUNTIF(L16:M16,"&gt;0")</f>
        <v>127</v>
      </c>
    </row>
    <row r="17" spans="1:14" ht="16.05" customHeight="1">
      <c r="A17" s="27" t="str">
        <f>+B17&amp;C17&amp;D17</f>
        <v>1783301</v>
      </c>
      <c r="B17" s="28" t="s">
        <v>338</v>
      </c>
      <c r="C17" s="29">
        <v>33</v>
      </c>
      <c r="D17" s="28" t="s">
        <v>782</v>
      </c>
      <c r="E17" s="38">
        <v>6</v>
      </c>
      <c r="F17" s="631"/>
      <c r="G17" s="693"/>
      <c r="H17" s="1007" t="s">
        <v>61</v>
      </c>
      <c r="I17" s="1010"/>
      <c r="J17" s="1010"/>
      <c r="K17" s="1011"/>
      <c r="L17" s="42">
        <f>VLOOKUP($A17&amp;L$77,決統データ!$A$3:$DE$365,$E17+19,FALSE)</f>
        <v>264</v>
      </c>
      <c r="M17" s="42">
        <f>VLOOKUP($A17&amp;M$77,決統データ!$A$3:$DE$365,$E17+19,FALSE)</f>
        <v>0</v>
      </c>
      <c r="N17" s="275">
        <f>SUM(L17:M17)/COUNTIF(L17:M17,"&gt;0")</f>
        <v>264</v>
      </c>
    </row>
    <row r="18" spans="1:14" ht="16.05" customHeight="1">
      <c r="A18" s="27" t="str">
        <f>+B18&amp;C18&amp;D18</f>
        <v>1783301</v>
      </c>
      <c r="B18" s="28" t="s">
        <v>338</v>
      </c>
      <c r="C18" s="29">
        <v>33</v>
      </c>
      <c r="D18" s="28" t="s">
        <v>782</v>
      </c>
      <c r="E18" s="38">
        <v>7</v>
      </c>
      <c r="F18" s="631"/>
      <c r="G18" s="694"/>
      <c r="H18" s="967" t="s">
        <v>60</v>
      </c>
      <c r="I18" s="967"/>
      <c r="J18" s="967"/>
      <c r="K18" s="967"/>
      <c r="L18" s="42">
        <f>VLOOKUP($A18&amp;L$77,決統データ!$A$3:$DE$365,$E18+19,FALSE)</f>
        <v>20</v>
      </c>
      <c r="M18" s="42">
        <f>VLOOKUP($A18&amp;M$77,決統データ!$A$3:$DE$365,$E18+19,FALSE)</f>
        <v>0</v>
      </c>
      <c r="N18" s="275">
        <f>SUM(L18:M18)/COUNTIF(L18:M18,"&gt;0")</f>
        <v>20</v>
      </c>
    </row>
    <row r="19" spans="1:14" ht="16.05" customHeight="1">
      <c r="E19" s="296"/>
      <c r="F19" s="631"/>
      <c r="G19" s="1003" t="s">
        <v>59</v>
      </c>
      <c r="H19" s="967" t="s">
        <v>58</v>
      </c>
      <c r="I19" s="967"/>
      <c r="J19" s="967"/>
      <c r="K19" s="967"/>
      <c r="L19" s="380" t="s">
        <v>1436</v>
      </c>
      <c r="M19" s="268" t="s">
        <v>314</v>
      </c>
      <c r="N19" s="275">
        <f t="shared" ref="N19:N31" si="1">COUNTA(L19:M19)</f>
        <v>2</v>
      </c>
    </row>
    <row r="20" spans="1:14" ht="16.05" customHeight="1">
      <c r="E20" s="296"/>
      <c r="F20" s="631"/>
      <c r="G20" s="1003"/>
      <c r="H20" s="967" t="s">
        <v>57</v>
      </c>
      <c r="I20" s="967"/>
      <c r="J20" s="967"/>
      <c r="K20" s="967"/>
      <c r="L20" s="380"/>
      <c r="M20" s="268"/>
      <c r="N20" s="275">
        <f t="shared" si="1"/>
        <v>0</v>
      </c>
    </row>
    <row r="21" spans="1:14" ht="16.05" customHeight="1">
      <c r="E21" s="296"/>
      <c r="F21" s="631"/>
      <c r="G21" s="1003"/>
      <c r="H21" s="967" t="s">
        <v>731</v>
      </c>
      <c r="I21" s="967"/>
      <c r="J21" s="967"/>
      <c r="K21" s="967"/>
      <c r="L21" s="268"/>
      <c r="M21" s="268"/>
      <c r="N21" s="275">
        <f t="shared" si="1"/>
        <v>0</v>
      </c>
    </row>
    <row r="22" spans="1:14" ht="16.05" customHeight="1">
      <c r="E22" s="296"/>
      <c r="F22" s="631"/>
      <c r="G22" s="692" t="s">
        <v>56</v>
      </c>
      <c r="H22" s="1004" t="s">
        <v>55</v>
      </c>
      <c r="I22" s="968" t="s">
        <v>54</v>
      </c>
      <c r="J22" s="972"/>
      <c r="K22" s="983"/>
      <c r="L22" s="271"/>
      <c r="M22" s="268"/>
      <c r="N22" s="275">
        <f t="shared" si="1"/>
        <v>0</v>
      </c>
    </row>
    <row r="23" spans="1:14" ht="16.05" customHeight="1">
      <c r="E23" s="296"/>
      <c r="F23" s="631"/>
      <c r="G23" s="693"/>
      <c r="H23" s="1005"/>
      <c r="I23" s="968" t="s">
        <v>53</v>
      </c>
      <c r="J23" s="972"/>
      <c r="K23" s="983"/>
      <c r="L23" s="268" t="s">
        <v>314</v>
      </c>
      <c r="M23" s="268" t="s">
        <v>314</v>
      </c>
      <c r="N23" s="275">
        <f t="shared" si="1"/>
        <v>2</v>
      </c>
    </row>
    <row r="24" spans="1:14" ht="16.05" customHeight="1">
      <c r="E24" s="296"/>
      <c r="F24" s="631"/>
      <c r="G24" s="693"/>
      <c r="H24" s="1005"/>
      <c r="I24" s="968" t="s">
        <v>52</v>
      </c>
      <c r="J24" s="972"/>
      <c r="K24" s="983"/>
      <c r="L24" s="268" t="s">
        <v>314</v>
      </c>
      <c r="M24" s="268" t="s">
        <v>314</v>
      </c>
      <c r="N24" s="275">
        <f>COUNTA(L24:M24)</f>
        <v>2</v>
      </c>
    </row>
    <row r="25" spans="1:14" ht="16.05" customHeight="1">
      <c r="E25" s="296"/>
      <c r="F25" s="631"/>
      <c r="G25" s="693"/>
      <c r="H25" s="1005"/>
      <c r="I25" s="968" t="s">
        <v>368</v>
      </c>
      <c r="J25" s="972"/>
      <c r="K25" s="983"/>
      <c r="L25" s="268" t="s">
        <v>314</v>
      </c>
      <c r="M25" s="268" t="s">
        <v>314</v>
      </c>
      <c r="N25" s="275">
        <f>COUNTA(L25:M25)</f>
        <v>2</v>
      </c>
    </row>
    <row r="26" spans="1:14" ht="16.05" customHeight="1">
      <c r="E26" s="296"/>
      <c r="F26" s="631"/>
      <c r="G26" s="693"/>
      <c r="H26" s="1005"/>
      <c r="I26" s="968" t="s">
        <v>369</v>
      </c>
      <c r="J26" s="972"/>
      <c r="K26" s="983"/>
      <c r="L26" s="268"/>
      <c r="M26" s="268"/>
      <c r="N26" s="275">
        <f t="shared" si="1"/>
        <v>0</v>
      </c>
    </row>
    <row r="27" spans="1:14" s="1" customFormat="1" ht="16.05" customHeight="1">
      <c r="E27" s="448"/>
      <c r="F27" s="631"/>
      <c r="G27" s="693"/>
      <c r="H27" s="1006"/>
      <c r="I27" s="445" t="s">
        <v>1565</v>
      </c>
      <c r="J27" s="447"/>
      <c r="K27" s="446"/>
      <c r="L27" s="268" t="s">
        <v>19</v>
      </c>
      <c r="M27" s="268"/>
      <c r="N27" s="273">
        <f>COUNTA(L27:L27)</f>
        <v>1</v>
      </c>
    </row>
    <row r="28" spans="1:14" ht="16.05" customHeight="1">
      <c r="E28" s="296"/>
      <c r="F28" s="631"/>
      <c r="G28" s="693"/>
      <c r="H28" s="639" t="s">
        <v>51</v>
      </c>
      <c r="I28" s="968" t="s">
        <v>50</v>
      </c>
      <c r="J28" s="972"/>
      <c r="K28" s="983"/>
      <c r="L28" s="268"/>
      <c r="M28" s="268" t="s">
        <v>314</v>
      </c>
      <c r="N28" s="275">
        <f t="shared" si="1"/>
        <v>1</v>
      </c>
    </row>
    <row r="29" spans="1:14" ht="16.05" customHeight="1">
      <c r="E29" s="296"/>
      <c r="F29" s="631"/>
      <c r="G29" s="693"/>
      <c r="H29" s="640"/>
      <c r="I29" s="968" t="s">
        <v>49</v>
      </c>
      <c r="J29" s="972"/>
      <c r="K29" s="983"/>
      <c r="L29" s="268"/>
      <c r="M29" s="268"/>
      <c r="N29" s="275">
        <f t="shared" si="1"/>
        <v>0</v>
      </c>
    </row>
    <row r="30" spans="1:14" ht="16.05" customHeight="1">
      <c r="E30" s="296"/>
      <c r="F30" s="631"/>
      <c r="G30" s="693"/>
      <c r="H30" s="640"/>
      <c r="I30" s="968" t="s">
        <v>48</v>
      </c>
      <c r="J30" s="972"/>
      <c r="K30" s="983"/>
      <c r="L30" s="268"/>
      <c r="M30" s="268"/>
      <c r="N30" s="275">
        <f t="shared" si="1"/>
        <v>0</v>
      </c>
    </row>
    <row r="31" spans="1:14" ht="16.05" customHeight="1">
      <c r="E31" s="296"/>
      <c r="F31" s="631"/>
      <c r="G31" s="694"/>
      <c r="H31" s="641"/>
      <c r="I31" s="968" t="s">
        <v>47</v>
      </c>
      <c r="J31" s="972"/>
      <c r="K31" s="983"/>
      <c r="L31" s="380" t="s">
        <v>1437</v>
      </c>
      <c r="M31" s="270"/>
      <c r="N31" s="275">
        <f t="shared" si="1"/>
        <v>1</v>
      </c>
    </row>
    <row r="32" spans="1:14" s="99" customFormat="1" ht="16.05" customHeight="1">
      <c r="A32" s="27" t="str">
        <f t="shared" ref="A32:A50" si="2">+B32&amp;C32&amp;D32</f>
        <v>1783301</v>
      </c>
      <c r="B32" s="28" t="s">
        <v>338</v>
      </c>
      <c r="C32" s="29">
        <v>33</v>
      </c>
      <c r="D32" s="28" t="s">
        <v>782</v>
      </c>
      <c r="E32" s="250">
        <v>11</v>
      </c>
      <c r="F32" s="631"/>
      <c r="G32" s="952" t="s">
        <v>46</v>
      </c>
      <c r="H32" s="953"/>
      <c r="I32" s="953"/>
      <c r="J32" s="953"/>
      <c r="K32" s="954"/>
      <c r="L32" s="287">
        <f>VLOOKUP($A32&amp;L$77,決統データ!$A$3:$DE$365,$E32+19,FALSE)</f>
        <v>4180101</v>
      </c>
      <c r="M32" s="287">
        <f>VLOOKUP($A32&amp;M$77,決統データ!$A$3:$DE$365,$E32+19,FALSE)</f>
        <v>4231001</v>
      </c>
      <c r="N32" s="298"/>
    </row>
    <row r="33" spans="1:14" s="99" customFormat="1" ht="16.05" customHeight="1">
      <c r="A33" s="27" t="str">
        <f t="shared" si="2"/>
        <v>1783301</v>
      </c>
      <c r="B33" s="28" t="s">
        <v>338</v>
      </c>
      <c r="C33" s="29">
        <v>33</v>
      </c>
      <c r="D33" s="28" t="s">
        <v>782</v>
      </c>
      <c r="E33" s="250">
        <v>12</v>
      </c>
      <c r="F33" s="631"/>
      <c r="G33" s="952" t="s">
        <v>45</v>
      </c>
      <c r="H33" s="953"/>
      <c r="I33" s="953"/>
      <c r="J33" s="953"/>
      <c r="K33" s="954"/>
      <c r="L33" s="287">
        <f>VLOOKUP($A33&amp;L$77,決統データ!$A$3:$DE$365,$E33+19,FALSE)</f>
        <v>4070308</v>
      </c>
      <c r="M33" s="287">
        <f>VLOOKUP($A33&amp;M$77,決統データ!$A$3:$DE$365,$E33+19,FALSE)</f>
        <v>4090401</v>
      </c>
      <c r="N33" s="298"/>
    </row>
    <row r="34" spans="1:14" ht="16.05" customHeight="1">
      <c r="A34" s="27" t="str">
        <f t="shared" si="2"/>
        <v>1783301</v>
      </c>
      <c r="B34" s="28" t="s">
        <v>338</v>
      </c>
      <c r="C34" s="29">
        <v>33</v>
      </c>
      <c r="D34" s="28" t="s">
        <v>782</v>
      </c>
      <c r="E34" s="38">
        <v>13</v>
      </c>
      <c r="F34" s="631"/>
      <c r="G34" s="679" t="s">
        <v>44</v>
      </c>
      <c r="H34" s="1002" t="s">
        <v>43</v>
      </c>
      <c r="I34" s="1002"/>
      <c r="J34" s="1002"/>
      <c r="K34" s="1002"/>
      <c r="L34" s="443">
        <f>VLOOKUP($A34&amp;L$77,決統データ!$A$3:$DE$365,$E34+19,FALSE)</f>
        <v>3718</v>
      </c>
      <c r="M34" s="443">
        <f>VLOOKUP($A34&amp;M$77,決統データ!$A$3:$DE$365,$E34+19,FALSE)</f>
        <v>4180</v>
      </c>
      <c r="N34" s="275">
        <f t="shared" ref="N34:N50" si="3">SUM(L34:M34)</f>
        <v>7898</v>
      </c>
    </row>
    <row r="35" spans="1:14" ht="16.05" customHeight="1">
      <c r="A35" s="27" t="str">
        <f t="shared" si="2"/>
        <v>1783301</v>
      </c>
      <c r="B35" s="28" t="s">
        <v>338</v>
      </c>
      <c r="C35" s="29">
        <v>33</v>
      </c>
      <c r="D35" s="28" t="s">
        <v>782</v>
      </c>
      <c r="E35" s="38">
        <v>14</v>
      </c>
      <c r="F35" s="631"/>
      <c r="G35" s="679"/>
      <c r="H35" s="1002" t="s">
        <v>42</v>
      </c>
      <c r="I35" s="1002"/>
      <c r="J35" s="1002"/>
      <c r="K35" s="1002"/>
      <c r="L35" s="443">
        <f>VLOOKUP($A35&amp;L$77,決統データ!$A$3:$DE$365,$E35+19,FALSE)</f>
        <v>24068</v>
      </c>
      <c r="M35" s="443">
        <f>VLOOKUP($A35&amp;M$77,決統データ!$A$3:$DE$365,$E35+19,FALSE)</f>
        <v>0</v>
      </c>
      <c r="N35" s="275">
        <f t="shared" si="3"/>
        <v>24068</v>
      </c>
    </row>
    <row r="36" spans="1:14" ht="16.05" customHeight="1">
      <c r="A36" s="27" t="str">
        <f t="shared" si="2"/>
        <v>1783301</v>
      </c>
      <c r="B36" s="28" t="s">
        <v>338</v>
      </c>
      <c r="C36" s="29">
        <v>33</v>
      </c>
      <c r="D36" s="28" t="s">
        <v>782</v>
      </c>
      <c r="E36" s="38">
        <v>15</v>
      </c>
      <c r="F36" s="631"/>
      <c r="G36" s="679"/>
      <c r="H36" s="1002" t="s">
        <v>319</v>
      </c>
      <c r="I36" s="1002"/>
      <c r="J36" s="1002"/>
      <c r="K36" s="1002"/>
      <c r="L36" s="443">
        <f>VLOOKUP($A36&amp;L$77,決統データ!$A$3:$DE$365,$E36+19,FALSE)</f>
        <v>129668</v>
      </c>
      <c r="M36" s="443">
        <f>VLOOKUP($A36&amp;M$77,決統データ!$A$3:$DE$365,$E36+19,FALSE)</f>
        <v>0</v>
      </c>
      <c r="N36" s="275">
        <f t="shared" si="3"/>
        <v>129668</v>
      </c>
    </row>
    <row r="37" spans="1:14" ht="16.05" customHeight="1">
      <c r="A37" s="27" t="str">
        <f t="shared" si="2"/>
        <v>1783301</v>
      </c>
      <c r="B37" s="28" t="s">
        <v>338</v>
      </c>
      <c r="C37" s="29">
        <v>33</v>
      </c>
      <c r="D37" s="28" t="s">
        <v>782</v>
      </c>
      <c r="E37" s="38">
        <v>16</v>
      </c>
      <c r="F37" s="631"/>
      <c r="G37" s="679"/>
      <c r="H37" s="1002" t="s">
        <v>318</v>
      </c>
      <c r="I37" s="1002"/>
      <c r="J37" s="1002"/>
      <c r="K37" s="1002"/>
      <c r="L37" s="443">
        <f>VLOOKUP($A37&amp;L$77,決統データ!$A$3:$DE$365,$E37+19,FALSE)</f>
        <v>261668</v>
      </c>
      <c r="M37" s="443">
        <f>VLOOKUP($A37&amp;M$77,決統データ!$A$3:$DE$365,$E37+19,FALSE)</f>
        <v>0</v>
      </c>
      <c r="N37" s="275">
        <f t="shared" si="3"/>
        <v>261668</v>
      </c>
    </row>
    <row r="38" spans="1:14" ht="16.05" customHeight="1">
      <c r="A38" s="27" t="str">
        <f t="shared" si="2"/>
        <v>1783301</v>
      </c>
      <c r="B38" s="28" t="s">
        <v>338</v>
      </c>
      <c r="C38" s="29">
        <v>33</v>
      </c>
      <c r="D38" s="28" t="s">
        <v>782</v>
      </c>
      <c r="E38" s="38">
        <v>17</v>
      </c>
      <c r="F38" s="631"/>
      <c r="G38" s="679"/>
      <c r="H38" s="1002" t="s">
        <v>317</v>
      </c>
      <c r="I38" s="1002"/>
      <c r="J38" s="1002"/>
      <c r="K38" s="1002"/>
      <c r="L38" s="443">
        <f>VLOOKUP($A38&amp;L$77,決統データ!$A$3:$DE$365,$E38+19,FALSE)</f>
        <v>1317668</v>
      </c>
      <c r="M38" s="443">
        <f>VLOOKUP($A38&amp;M$77,決統データ!$A$3:$DE$365,$E38+19,FALSE)</f>
        <v>0</v>
      </c>
      <c r="N38" s="275">
        <f t="shared" si="3"/>
        <v>1317668</v>
      </c>
    </row>
    <row r="39" spans="1:14" ht="16.05" customHeight="1">
      <c r="A39" s="27" t="str">
        <f t="shared" si="2"/>
        <v>1783301</v>
      </c>
      <c r="B39" s="28" t="s">
        <v>338</v>
      </c>
      <c r="C39" s="29">
        <v>33</v>
      </c>
      <c r="D39" s="28" t="s">
        <v>782</v>
      </c>
      <c r="E39" s="38">
        <v>18</v>
      </c>
      <c r="F39" s="631"/>
      <c r="G39" s="679"/>
      <c r="H39" s="1002" t="s">
        <v>316</v>
      </c>
      <c r="I39" s="1002"/>
      <c r="J39" s="1002"/>
      <c r="K39" s="1002"/>
      <c r="L39" s="443">
        <f>VLOOKUP($A39&amp;L$77,決統データ!$A$3:$DE$365,$E39+19,FALSE)</f>
        <v>2637668</v>
      </c>
      <c r="M39" s="443">
        <f>VLOOKUP($A39&amp;M$77,決統データ!$A$3:$DE$365,$E39+19,FALSE)</f>
        <v>0</v>
      </c>
      <c r="N39" s="275">
        <f t="shared" si="3"/>
        <v>2637668</v>
      </c>
    </row>
    <row r="40" spans="1:14" ht="16.05" customHeight="1">
      <c r="A40" s="27" t="str">
        <f t="shared" si="2"/>
        <v>1783301</v>
      </c>
      <c r="B40" s="28" t="s">
        <v>338</v>
      </c>
      <c r="C40" s="29">
        <v>33</v>
      </c>
      <c r="D40" s="28" t="s">
        <v>782</v>
      </c>
      <c r="E40" s="38">
        <v>19</v>
      </c>
      <c r="F40" s="631"/>
      <c r="G40" s="873" t="s">
        <v>37</v>
      </c>
      <c r="H40" s="967" t="s">
        <v>36</v>
      </c>
      <c r="I40" s="967"/>
      <c r="J40" s="967"/>
      <c r="K40" s="967"/>
      <c r="L40" s="443">
        <f>VLOOKUP($A40&amp;L$77,決統データ!$A$3:$DE$365,$E40+19,FALSE)</f>
        <v>1533</v>
      </c>
      <c r="M40" s="443">
        <f>VLOOKUP($A40&amp;M$77,決統データ!$A$3:$DE$365,$E40+19,FALSE)</f>
        <v>1142</v>
      </c>
      <c r="N40" s="275">
        <f t="shared" si="3"/>
        <v>2675</v>
      </c>
    </row>
    <row r="41" spans="1:14" ht="16.05" customHeight="1">
      <c r="A41" s="27" t="str">
        <f t="shared" si="2"/>
        <v>1783301</v>
      </c>
      <c r="B41" s="28" t="s">
        <v>338</v>
      </c>
      <c r="C41" s="29">
        <v>33</v>
      </c>
      <c r="D41" s="28" t="s">
        <v>782</v>
      </c>
      <c r="E41" s="38">
        <v>20</v>
      </c>
      <c r="F41" s="631"/>
      <c r="G41" s="873"/>
      <c r="H41" s="967" t="s">
        <v>35</v>
      </c>
      <c r="I41" s="967"/>
      <c r="J41" s="967"/>
      <c r="K41" s="967"/>
      <c r="L41" s="443">
        <f>VLOOKUP($A41&amp;L$77,決統データ!$A$3:$DE$365,$E41+19,FALSE)</f>
        <v>2123</v>
      </c>
      <c r="M41" s="443">
        <f>VLOOKUP($A41&amp;M$77,決統データ!$A$3:$DE$365,$E41+19,FALSE)</f>
        <v>1515</v>
      </c>
      <c r="N41" s="275">
        <f t="shared" si="3"/>
        <v>3638</v>
      </c>
    </row>
    <row r="42" spans="1:14" ht="16.05" customHeight="1">
      <c r="A42" s="27" t="str">
        <f t="shared" si="2"/>
        <v>1783301</v>
      </c>
      <c r="B42" s="28" t="s">
        <v>338</v>
      </c>
      <c r="C42" s="29">
        <v>33</v>
      </c>
      <c r="D42" s="28" t="s">
        <v>782</v>
      </c>
      <c r="E42" s="38">
        <v>21</v>
      </c>
      <c r="F42" s="631"/>
      <c r="G42" s="873"/>
      <c r="H42" s="967" t="s">
        <v>34</v>
      </c>
      <c r="I42" s="967"/>
      <c r="J42" s="967"/>
      <c r="K42" s="967"/>
      <c r="L42" s="443">
        <f>VLOOKUP($A42&amp;L$77,決統データ!$A$3:$DE$365,$E42+19,FALSE)</f>
        <v>0</v>
      </c>
      <c r="M42" s="443">
        <f>VLOOKUP($A42&amp;M$77,決統データ!$A$3:$DE$365,$E42+19,FALSE)</f>
        <v>0</v>
      </c>
      <c r="N42" s="275">
        <f t="shared" si="3"/>
        <v>0</v>
      </c>
    </row>
    <row r="43" spans="1:14" ht="16.05" customHeight="1">
      <c r="A43" s="27" t="str">
        <f t="shared" si="2"/>
        <v>1783301</v>
      </c>
      <c r="B43" s="28" t="s">
        <v>338</v>
      </c>
      <c r="C43" s="29">
        <v>33</v>
      </c>
      <c r="D43" s="28" t="s">
        <v>782</v>
      </c>
      <c r="E43" s="38">
        <v>22</v>
      </c>
      <c r="F43" s="631"/>
      <c r="G43" s="873"/>
      <c r="H43" s="967" t="s">
        <v>33</v>
      </c>
      <c r="I43" s="967"/>
      <c r="J43" s="967"/>
      <c r="K43" s="967"/>
      <c r="L43" s="443">
        <f>VLOOKUP($A43&amp;L$77,決統データ!$A$3:$DE$365,$E43+19,FALSE)</f>
        <v>0</v>
      </c>
      <c r="M43" s="443">
        <f>VLOOKUP($A43&amp;M$77,決統データ!$A$3:$DE$365,$E43+19,FALSE)</f>
        <v>0</v>
      </c>
      <c r="N43" s="275">
        <f t="shared" si="3"/>
        <v>0</v>
      </c>
    </row>
    <row r="44" spans="1:14" ht="16.05" customHeight="1">
      <c r="A44" s="27" t="str">
        <f t="shared" si="2"/>
        <v>1783301</v>
      </c>
      <c r="B44" s="28" t="s">
        <v>338</v>
      </c>
      <c r="C44" s="29">
        <v>33</v>
      </c>
      <c r="D44" s="28" t="s">
        <v>782</v>
      </c>
      <c r="E44" s="38">
        <v>23</v>
      </c>
      <c r="F44" s="631"/>
      <c r="G44" s="873"/>
      <c r="H44" s="967" t="s">
        <v>32</v>
      </c>
      <c r="I44" s="967"/>
      <c r="J44" s="967"/>
      <c r="K44" s="967"/>
      <c r="L44" s="443">
        <f>VLOOKUP($A44&amp;L$77,決統データ!$A$3:$DE$365,$E44+19,FALSE)</f>
        <v>0</v>
      </c>
      <c r="M44" s="443">
        <f>VLOOKUP($A44&amp;M$77,決統データ!$A$3:$DE$365,$E44+19,FALSE)</f>
        <v>0</v>
      </c>
      <c r="N44" s="275">
        <f t="shared" si="3"/>
        <v>0</v>
      </c>
    </row>
    <row r="45" spans="1:14" ht="16.05" customHeight="1">
      <c r="A45" s="27" t="str">
        <f t="shared" si="2"/>
        <v>1783301</v>
      </c>
      <c r="B45" s="28" t="s">
        <v>338</v>
      </c>
      <c r="C45" s="29">
        <v>33</v>
      </c>
      <c r="D45" s="28" t="s">
        <v>782</v>
      </c>
      <c r="E45" s="38">
        <v>24</v>
      </c>
      <c r="F45" s="631"/>
      <c r="G45" s="874"/>
      <c r="H45" s="967" t="s">
        <v>31</v>
      </c>
      <c r="I45" s="967"/>
      <c r="J45" s="967"/>
      <c r="K45" s="967"/>
      <c r="L45" s="443">
        <f>VLOOKUP($A45&amp;L$77,決統データ!$A$3:$DE$365,$E45+19,FALSE)</f>
        <v>0</v>
      </c>
      <c r="M45" s="443">
        <f>VLOOKUP($A45&amp;M$77,決統データ!$A$3:$DE$365,$E45+19,FALSE)</f>
        <v>0</v>
      </c>
      <c r="N45" s="275">
        <f t="shared" si="3"/>
        <v>0</v>
      </c>
    </row>
    <row r="46" spans="1:14" ht="16.05" customHeight="1">
      <c r="A46" s="27" t="str">
        <f t="shared" si="2"/>
        <v>1783301</v>
      </c>
      <c r="B46" s="28" t="s">
        <v>338</v>
      </c>
      <c r="C46" s="29">
        <v>33</v>
      </c>
      <c r="D46" s="28" t="s">
        <v>782</v>
      </c>
      <c r="E46" s="38">
        <v>25</v>
      </c>
      <c r="F46" s="731"/>
      <c r="G46" s="869" t="s">
        <v>315</v>
      </c>
      <c r="H46" s="983" t="s">
        <v>29</v>
      </c>
      <c r="I46" s="967"/>
      <c r="J46" s="967"/>
      <c r="K46" s="967"/>
      <c r="L46" s="443">
        <f>VLOOKUP($A46&amp;L$77,決統データ!$A$3:$DE$365,$E46+19,FALSE)</f>
        <v>0</v>
      </c>
      <c r="M46" s="443">
        <f>VLOOKUP($A46&amp;M$77,決統データ!$A$3:$DE$365,$E46+19,FALSE)</f>
        <v>0</v>
      </c>
      <c r="N46" s="275">
        <f t="shared" si="3"/>
        <v>0</v>
      </c>
    </row>
    <row r="47" spans="1:14" ht="16.05" customHeight="1">
      <c r="A47" s="27" t="str">
        <f t="shared" si="2"/>
        <v>1783301</v>
      </c>
      <c r="B47" s="28" t="s">
        <v>338</v>
      </c>
      <c r="C47" s="29">
        <v>33</v>
      </c>
      <c r="D47" s="28" t="s">
        <v>782</v>
      </c>
      <c r="E47" s="38">
        <v>26</v>
      </c>
      <c r="F47" s="731"/>
      <c r="G47" s="870"/>
      <c r="H47" s="983" t="s">
        <v>28</v>
      </c>
      <c r="I47" s="967"/>
      <c r="J47" s="967"/>
      <c r="K47" s="967"/>
      <c r="L47" s="443">
        <f>VLOOKUP($A47&amp;L$77,決統データ!$A$3:$DE$365,$E47+19,FALSE)</f>
        <v>0</v>
      </c>
      <c r="M47" s="443">
        <f>VLOOKUP($A47&amp;M$77,決統データ!$A$3:$DE$365,$E47+19,FALSE)</f>
        <v>0</v>
      </c>
      <c r="N47" s="275">
        <f t="shared" si="3"/>
        <v>0</v>
      </c>
    </row>
    <row r="48" spans="1:14" ht="16.05" customHeight="1">
      <c r="A48" s="27" t="str">
        <f t="shared" si="2"/>
        <v>1783301</v>
      </c>
      <c r="B48" s="28" t="s">
        <v>338</v>
      </c>
      <c r="C48" s="29">
        <v>33</v>
      </c>
      <c r="D48" s="28" t="s">
        <v>782</v>
      </c>
      <c r="E48" s="38">
        <v>32</v>
      </c>
      <c r="F48" s="631"/>
      <c r="G48" s="998" t="s">
        <v>228</v>
      </c>
      <c r="H48" s="1001" t="s">
        <v>26</v>
      </c>
      <c r="I48" s="1001"/>
      <c r="J48" s="72" t="s">
        <v>25</v>
      </c>
      <c r="K48" s="72"/>
      <c r="L48" s="287">
        <f>VLOOKUP($A48&amp;L$77,決統データ!$A$3:$DE$365,$E48+19,FALSE)</f>
        <v>0</v>
      </c>
      <c r="M48" s="287">
        <f>VLOOKUP($A48&amp;M$77,決統データ!$A$3:$DE$365,$E48+19,FALSE)</f>
        <v>0</v>
      </c>
      <c r="N48" s="274">
        <f t="shared" si="3"/>
        <v>0</v>
      </c>
    </row>
    <row r="49" spans="1:14" ht="16.05" customHeight="1">
      <c r="A49" s="27" t="str">
        <f t="shared" si="2"/>
        <v>1783301</v>
      </c>
      <c r="B49" s="28" t="s">
        <v>338</v>
      </c>
      <c r="C49" s="29">
        <v>33</v>
      </c>
      <c r="D49" s="28" t="s">
        <v>782</v>
      </c>
      <c r="E49" s="38">
        <v>33</v>
      </c>
      <c r="F49" s="631"/>
      <c r="G49" s="999"/>
      <c r="H49" s="1001"/>
      <c r="I49" s="1001"/>
      <c r="J49" s="968" t="s">
        <v>24</v>
      </c>
      <c r="K49" s="983"/>
      <c r="L49" s="287">
        <f>VLOOKUP($A49&amp;L$77,決統データ!$A$3:$DE$365,$E49+19,FALSE)</f>
        <v>0</v>
      </c>
      <c r="M49" s="287">
        <f>VLOOKUP($A49&amp;M$77,決統データ!$A$3:$DE$365,$E49+19,FALSE)</f>
        <v>0</v>
      </c>
      <c r="N49" s="274">
        <f t="shared" si="3"/>
        <v>0</v>
      </c>
    </row>
    <row r="50" spans="1:14" ht="16.05" customHeight="1">
      <c r="A50" s="27" t="str">
        <f t="shared" si="2"/>
        <v>1783301</v>
      </c>
      <c r="B50" s="28" t="s">
        <v>338</v>
      </c>
      <c r="C50" s="29">
        <v>33</v>
      </c>
      <c r="D50" s="28" t="s">
        <v>782</v>
      </c>
      <c r="E50" s="38">
        <v>34</v>
      </c>
      <c r="F50" s="631"/>
      <c r="G50" s="1000"/>
      <c r="H50" s="967" t="s">
        <v>23</v>
      </c>
      <c r="I50" s="967"/>
      <c r="J50" s="967"/>
      <c r="K50" s="967"/>
      <c r="L50" s="287">
        <f>VLOOKUP($A50&amp;L$77,決統データ!$A$3:$DE$365,$E50+19,FALSE)</f>
        <v>0</v>
      </c>
      <c r="M50" s="287">
        <f>VLOOKUP($A50&amp;M$77,決統データ!$A$3:$DE$365,$E50+19,FALSE)</f>
        <v>0</v>
      </c>
      <c r="N50" s="275">
        <f t="shared" si="3"/>
        <v>0</v>
      </c>
    </row>
    <row r="51" spans="1:14" ht="16.05" customHeight="1">
      <c r="E51" s="296"/>
      <c r="F51" s="631"/>
      <c r="G51" s="713" t="s">
        <v>22</v>
      </c>
      <c r="H51" s="714"/>
      <c r="I51" s="967" t="s">
        <v>367</v>
      </c>
      <c r="J51" s="967"/>
      <c r="K51" s="967"/>
      <c r="L51" s="270" t="s">
        <v>314</v>
      </c>
      <c r="M51" s="270" t="s">
        <v>813</v>
      </c>
      <c r="N51" s="275">
        <f>COUNTA(L51:M51)</f>
        <v>2</v>
      </c>
    </row>
    <row r="52" spans="1:14" ht="16.05" customHeight="1">
      <c r="E52" s="296"/>
      <c r="F52" s="631"/>
      <c r="G52" s="715"/>
      <c r="H52" s="716"/>
      <c r="I52" s="967" t="s">
        <v>21</v>
      </c>
      <c r="J52" s="967"/>
      <c r="K52" s="967"/>
      <c r="L52" s="267"/>
      <c r="M52" s="267"/>
      <c r="N52" s="275">
        <f>COUNTA(L52:M52)</f>
        <v>0</v>
      </c>
    </row>
    <row r="53" spans="1:14" ht="16.05" customHeight="1">
      <c r="E53" s="296"/>
      <c r="F53" s="632"/>
      <c r="G53" s="717"/>
      <c r="H53" s="718"/>
      <c r="I53" s="967" t="s">
        <v>20</v>
      </c>
      <c r="J53" s="967"/>
      <c r="K53" s="967"/>
      <c r="L53" s="267"/>
      <c r="M53" s="267"/>
      <c r="N53" s="275">
        <f>COUNTA(L53:M53)</f>
        <v>0</v>
      </c>
    </row>
    <row r="54" spans="1:14" ht="16.05" customHeight="1">
      <c r="E54" s="296"/>
      <c r="F54" s="721" t="s">
        <v>227</v>
      </c>
      <c r="G54" s="930" t="s">
        <v>17</v>
      </c>
      <c r="H54" s="932"/>
      <c r="I54" s="967" t="s">
        <v>16</v>
      </c>
      <c r="J54" s="967"/>
      <c r="K54" s="967"/>
      <c r="L54" s="267"/>
      <c r="M54" s="267"/>
      <c r="N54" s="275">
        <f t="shared" ref="N54:N60" si="4">SUM(L54:M54)</f>
        <v>0</v>
      </c>
    </row>
    <row r="55" spans="1:14" ht="16.05" customHeight="1">
      <c r="E55" s="296"/>
      <c r="F55" s="722"/>
      <c r="G55" s="938"/>
      <c r="H55" s="939"/>
      <c r="I55" s="967" t="s">
        <v>15</v>
      </c>
      <c r="J55" s="967"/>
      <c r="K55" s="967"/>
      <c r="L55" s="267"/>
      <c r="M55" s="267"/>
      <c r="N55" s="275">
        <f t="shared" si="4"/>
        <v>0</v>
      </c>
    </row>
    <row r="56" spans="1:14" ht="16.05" customHeight="1">
      <c r="E56" s="296"/>
      <c r="F56" s="722"/>
      <c r="G56" s="933"/>
      <c r="H56" s="935"/>
      <c r="I56" s="967" t="s">
        <v>731</v>
      </c>
      <c r="J56" s="967"/>
      <c r="K56" s="967"/>
      <c r="L56" s="267"/>
      <c r="M56" s="267"/>
      <c r="N56" s="275">
        <f t="shared" si="4"/>
        <v>0</v>
      </c>
    </row>
    <row r="57" spans="1:14" ht="16.05" customHeight="1">
      <c r="A57" s="27" t="str">
        <f t="shared" ref="A57:A73" si="5">+B57&amp;C57&amp;D57</f>
        <v>1783301</v>
      </c>
      <c r="B57" s="28" t="s">
        <v>338</v>
      </c>
      <c r="C57" s="29">
        <v>33</v>
      </c>
      <c r="D57" s="28" t="s">
        <v>782</v>
      </c>
      <c r="E57" s="38">
        <v>39</v>
      </c>
      <c r="F57" s="722"/>
      <c r="G57" s="496" t="s">
        <v>14</v>
      </c>
      <c r="H57" s="518"/>
      <c r="I57" s="518"/>
      <c r="J57" s="518"/>
      <c r="K57" s="510"/>
      <c r="L57" s="42">
        <f>VLOOKUP($A57&amp;L$77,決統データ!$A$3:$DE$365,$E57+19,FALSE)</f>
        <v>0</v>
      </c>
      <c r="M57" s="42">
        <f>VLOOKUP($A57&amp;M$77,決統データ!$A$3:$DE$365,$E57+19,FALSE)</f>
        <v>0</v>
      </c>
      <c r="N57" s="275">
        <v>0</v>
      </c>
    </row>
    <row r="58" spans="1:14" ht="16.05" customHeight="1">
      <c r="A58" s="27" t="str">
        <f t="shared" si="5"/>
        <v>1783301</v>
      </c>
      <c r="B58" s="28" t="s">
        <v>338</v>
      </c>
      <c r="C58" s="29">
        <v>33</v>
      </c>
      <c r="D58" s="28" t="s">
        <v>782</v>
      </c>
      <c r="E58" s="38">
        <v>40</v>
      </c>
      <c r="F58" s="722"/>
      <c r="G58" s="628" t="s">
        <v>13</v>
      </c>
      <c r="H58" s="628"/>
      <c r="I58" s="967" t="s">
        <v>12</v>
      </c>
      <c r="J58" s="967"/>
      <c r="K58" s="967"/>
      <c r="L58" s="118">
        <f>VLOOKUP($A58&amp;L$77,決統データ!$A$3:$DE$365,$E58+19,FALSE)</f>
        <v>0</v>
      </c>
      <c r="M58" s="118">
        <f>VLOOKUP($A58&amp;M$77,決統データ!$A$3:$DE$365,$E58+19,FALSE)</f>
        <v>0</v>
      </c>
      <c r="N58" s="274">
        <v>0</v>
      </c>
    </row>
    <row r="59" spans="1:14" ht="16.05" customHeight="1">
      <c r="A59" s="27" t="str">
        <f t="shared" si="5"/>
        <v>1783301</v>
      </c>
      <c r="B59" s="28" t="s">
        <v>338</v>
      </c>
      <c r="C59" s="29">
        <v>33</v>
      </c>
      <c r="D59" s="28" t="s">
        <v>782</v>
      </c>
      <c r="E59" s="38">
        <v>41</v>
      </c>
      <c r="F59" s="722"/>
      <c r="G59" s="628"/>
      <c r="H59" s="628"/>
      <c r="I59" s="967" t="s">
        <v>11</v>
      </c>
      <c r="J59" s="967"/>
      <c r="K59" s="967"/>
      <c r="L59" s="42">
        <f>VLOOKUP($A59&amp;L$77,決統データ!$A$3:$DE$365,$E59+19,FALSE)</f>
        <v>0</v>
      </c>
      <c r="M59" s="42">
        <f>VLOOKUP($A59&amp;M$77,決統データ!$A$3:$DE$365,$E59+19,FALSE)</f>
        <v>0</v>
      </c>
      <c r="N59" s="275">
        <v>0</v>
      </c>
    </row>
    <row r="60" spans="1:14" ht="16.05" customHeight="1">
      <c r="A60" s="27" t="str">
        <f t="shared" si="5"/>
        <v>1783301</v>
      </c>
      <c r="B60" s="28" t="s">
        <v>338</v>
      </c>
      <c r="C60" s="29">
        <v>33</v>
      </c>
      <c r="D60" s="28" t="s">
        <v>782</v>
      </c>
      <c r="E60" s="38">
        <v>42</v>
      </c>
      <c r="F60" s="723"/>
      <c r="G60" s="967" t="s">
        <v>10</v>
      </c>
      <c r="H60" s="967"/>
      <c r="I60" s="967"/>
      <c r="J60" s="967"/>
      <c r="K60" s="967"/>
      <c r="L60" s="42">
        <f>VLOOKUP($A60&amp;L$77,決統データ!$A$3:$DE$365,$E60+19,FALSE)</f>
        <v>0</v>
      </c>
      <c r="M60" s="42">
        <f>VLOOKUP($A60&amp;M$77,決統データ!$A$3:$DE$365,$E60+19,FALSE)</f>
        <v>0</v>
      </c>
      <c r="N60" s="275">
        <f t="shared" si="4"/>
        <v>0</v>
      </c>
    </row>
    <row r="61" spans="1:14" s="290" customFormat="1" ht="16.05" customHeight="1">
      <c r="A61" s="27" t="str">
        <f t="shared" si="5"/>
        <v>1783301</v>
      </c>
      <c r="B61" s="28" t="s">
        <v>338</v>
      </c>
      <c r="C61" s="29">
        <v>33</v>
      </c>
      <c r="D61" s="28" t="s">
        <v>782</v>
      </c>
      <c r="E61" s="38">
        <v>43</v>
      </c>
      <c r="F61" s="630" t="s">
        <v>9</v>
      </c>
      <c r="G61" s="692" t="s">
        <v>8</v>
      </c>
      <c r="H61" s="958" t="s">
        <v>7</v>
      </c>
      <c r="I61" s="959"/>
      <c r="J61" s="959"/>
      <c r="K61" s="960"/>
      <c r="L61" s="440">
        <f>VLOOKUP($A61&amp;L$77,決統データ!$A$3:$DE$365,$E61+19,FALSE)</f>
        <v>4070308</v>
      </c>
      <c r="M61" s="440">
        <f>VLOOKUP($A61&amp;M$77,決統データ!$A$3:$DE$365,$E61+19,FALSE)</f>
        <v>4010328</v>
      </c>
      <c r="N61" s="298"/>
    </row>
    <row r="62" spans="1:14" ht="16.05" customHeight="1">
      <c r="A62" s="27" t="str">
        <f t="shared" si="5"/>
        <v>1783301</v>
      </c>
      <c r="B62" s="28" t="s">
        <v>338</v>
      </c>
      <c r="C62" s="29">
        <v>33</v>
      </c>
      <c r="D62" s="28" t="s">
        <v>782</v>
      </c>
      <c r="E62" s="38">
        <v>44</v>
      </c>
      <c r="F62" s="631"/>
      <c r="G62" s="693"/>
      <c r="H62" s="487" t="s">
        <v>6</v>
      </c>
      <c r="I62" s="487"/>
      <c r="J62" s="75" t="s">
        <v>5</v>
      </c>
      <c r="K62" s="76"/>
      <c r="L62" s="118">
        <f>VLOOKUP($A62&amp;L$77,決統データ!$A$3:$DE$365,$E62+19,FALSE)/10</f>
        <v>0</v>
      </c>
      <c r="M62" s="118">
        <f>VLOOKUP($A62&amp;M$77,決統データ!$A$3:$DE$365,$E62+19,FALSE)/10</f>
        <v>2</v>
      </c>
      <c r="N62" s="274">
        <f t="shared" ref="N62" si="6">SUM(I62:M62)/COUNTIF(I62:M62,"&gt;0")</f>
        <v>2</v>
      </c>
    </row>
    <row r="63" spans="1:14" ht="16.05" customHeight="1">
      <c r="A63" s="27" t="str">
        <f t="shared" si="5"/>
        <v>1783301</v>
      </c>
      <c r="B63" s="28" t="s">
        <v>338</v>
      </c>
      <c r="C63" s="29">
        <v>33</v>
      </c>
      <c r="D63" s="28" t="s">
        <v>782</v>
      </c>
      <c r="E63" s="38">
        <v>45</v>
      </c>
      <c r="F63" s="631"/>
      <c r="G63" s="693"/>
      <c r="H63" s="487"/>
      <c r="I63" s="487"/>
      <c r="J63" s="968" t="s">
        <v>4</v>
      </c>
      <c r="K63" s="983"/>
      <c r="L63" s="42">
        <f>VLOOKUP($A63&amp;L$77,決統データ!$A$3:$DE$365,$E63+19,FALSE)</f>
        <v>0</v>
      </c>
      <c r="M63" s="42">
        <f>VLOOKUP($A63&amp;M$77,決統データ!$A$3:$DE$365,$E63+19,FALSE)</f>
        <v>0</v>
      </c>
      <c r="N63" s="274">
        <v>0</v>
      </c>
    </row>
    <row r="64" spans="1:14" ht="16.05" customHeight="1">
      <c r="A64" s="27" t="str">
        <f t="shared" si="5"/>
        <v>1783301</v>
      </c>
      <c r="B64" s="28" t="s">
        <v>338</v>
      </c>
      <c r="C64" s="29">
        <v>33</v>
      </c>
      <c r="D64" s="28" t="s">
        <v>782</v>
      </c>
      <c r="E64" s="38">
        <v>46</v>
      </c>
      <c r="F64" s="631"/>
      <c r="G64" s="693"/>
      <c r="H64" s="967" t="s">
        <v>3</v>
      </c>
      <c r="I64" s="967"/>
      <c r="J64" s="967"/>
      <c r="K64" s="967"/>
      <c r="L64" s="42">
        <f>VLOOKUP($A64&amp;L$77,決統データ!$A$3:$DE$365,$E64+19,FALSE)</f>
        <v>0</v>
      </c>
      <c r="M64" s="42">
        <f>VLOOKUP($A64&amp;M$77,決統データ!$A$3:$DE$365,$E64+19,FALSE)</f>
        <v>0</v>
      </c>
      <c r="N64" s="337">
        <v>0</v>
      </c>
    </row>
    <row r="65" spans="1:14" ht="16.05" customHeight="1">
      <c r="A65" s="27" t="str">
        <f t="shared" si="5"/>
        <v>1783301</v>
      </c>
      <c r="B65" s="28" t="s">
        <v>338</v>
      </c>
      <c r="C65" s="29">
        <v>33</v>
      </c>
      <c r="D65" s="28" t="s">
        <v>782</v>
      </c>
      <c r="E65" s="38">
        <v>47</v>
      </c>
      <c r="F65" s="631"/>
      <c r="G65" s="693"/>
      <c r="H65" s="967" t="s">
        <v>180</v>
      </c>
      <c r="I65" s="967"/>
      <c r="J65" s="967"/>
      <c r="K65" s="967"/>
      <c r="L65" s="42">
        <f>VLOOKUP($A65&amp;L$77,決統データ!$A$3:$DE$365,$E65+19,FALSE)</f>
        <v>0</v>
      </c>
      <c r="M65" s="42">
        <f>VLOOKUP($A65&amp;M$77,決統データ!$A$3:$DE$365,$E65+19,FALSE)</f>
        <v>0</v>
      </c>
      <c r="N65" s="337">
        <v>0</v>
      </c>
    </row>
    <row r="66" spans="1:14" ht="16.05" customHeight="1">
      <c r="A66" s="27" t="str">
        <f t="shared" si="5"/>
        <v>1783301</v>
      </c>
      <c r="B66" s="28" t="s">
        <v>338</v>
      </c>
      <c r="C66" s="29">
        <v>33</v>
      </c>
      <c r="D66" s="28" t="s">
        <v>782</v>
      </c>
      <c r="E66" s="38">
        <v>48</v>
      </c>
      <c r="F66" s="631"/>
      <c r="G66" s="693"/>
      <c r="H66" s="968" t="s">
        <v>1</v>
      </c>
      <c r="I66" s="972"/>
      <c r="J66" s="972"/>
      <c r="K66" s="983"/>
      <c r="L66" s="42">
        <f>VLOOKUP($A66&amp;L$77,決統データ!$A$3:$DE$365,$E66+19,FALSE)</f>
        <v>500000</v>
      </c>
      <c r="M66" s="42">
        <f>VLOOKUP($A66&amp;M$77,決統データ!$A$3:$DE$365,$E66+19,FALSE)</f>
        <v>1000000</v>
      </c>
      <c r="N66" s="337">
        <f>SUM(I66:M66)/COUNTIF(I66:M66,"&gt;0")</f>
        <v>750000</v>
      </c>
    </row>
    <row r="67" spans="1:14" s="290" customFormat="1" ht="16.05" customHeight="1">
      <c r="A67" s="27" t="str">
        <f t="shared" si="5"/>
        <v>1783301</v>
      </c>
      <c r="B67" s="28" t="s">
        <v>338</v>
      </c>
      <c r="C67" s="29">
        <v>33</v>
      </c>
      <c r="D67" s="28" t="s">
        <v>782</v>
      </c>
      <c r="E67" s="38">
        <v>49</v>
      </c>
      <c r="F67" s="631"/>
      <c r="G67" s="693"/>
      <c r="H67" s="860" t="s">
        <v>0</v>
      </c>
      <c r="I67" s="861"/>
      <c r="J67" s="861"/>
      <c r="K67" s="862"/>
      <c r="L67" s="440">
        <f>VLOOKUP($A67&amp;L$77,決統データ!$A$3:$DE$365,$E67+19,FALSE)</f>
        <v>4070308</v>
      </c>
      <c r="M67" s="440">
        <f>VLOOKUP($A67&amp;M$77,決統データ!$A$3:$DE$365,$E67+19,FALSE)</f>
        <v>4171011</v>
      </c>
      <c r="N67" s="275"/>
    </row>
    <row r="68" spans="1:14" ht="16.05" customHeight="1">
      <c r="A68" s="27" t="str">
        <f t="shared" si="5"/>
        <v>1783301</v>
      </c>
      <c r="B68" s="28" t="s">
        <v>338</v>
      </c>
      <c r="C68" s="29">
        <v>33</v>
      </c>
      <c r="D68" s="28" t="s">
        <v>782</v>
      </c>
      <c r="E68" s="38">
        <v>50</v>
      </c>
      <c r="F68" s="631"/>
      <c r="G68" s="694"/>
      <c r="H68" s="967" t="s">
        <v>1340</v>
      </c>
      <c r="I68" s="967"/>
      <c r="J68" s="967"/>
      <c r="K68" s="967"/>
      <c r="L68" s="42">
        <f>VLOOKUP($A68&amp;L$77,決統データ!$A$3:$DE$365,$E68+19,FALSE)</f>
        <v>0</v>
      </c>
      <c r="M68" s="42">
        <f>VLOOKUP($A68&amp;M$77,決統データ!$A$3:$DE$365,$E68+19,FALSE)</f>
        <v>0</v>
      </c>
      <c r="N68" s="275">
        <f>SUM(L68:M68)</f>
        <v>0</v>
      </c>
    </row>
    <row r="69" spans="1:14" ht="16.05" customHeight="1">
      <c r="A69" s="27" t="str">
        <f t="shared" si="5"/>
        <v>1783301</v>
      </c>
      <c r="B69" s="28" t="s">
        <v>338</v>
      </c>
      <c r="C69" s="29">
        <v>33</v>
      </c>
      <c r="D69" s="28" t="s">
        <v>782</v>
      </c>
      <c r="E69" s="38">
        <v>51</v>
      </c>
      <c r="F69" s="631"/>
      <c r="G69" s="724" t="s">
        <v>1339</v>
      </c>
      <c r="H69" s="858"/>
      <c r="I69" s="725"/>
      <c r="J69" s="967" t="s">
        <v>1338</v>
      </c>
      <c r="K69" s="967"/>
      <c r="L69" s="42">
        <f>VLOOKUP($A69&amp;L$77,決統データ!$A$3:$DE$365,$E69+19,FALSE)</f>
        <v>0</v>
      </c>
      <c r="M69" s="42">
        <f>VLOOKUP($A69&amp;M$77,決統データ!$A$3:$DE$365,$E69+19,FALSE)</f>
        <v>0</v>
      </c>
      <c r="N69" s="275"/>
    </row>
    <row r="70" spans="1:14" ht="16.05" customHeight="1">
      <c r="A70" s="27" t="str">
        <f t="shared" si="5"/>
        <v>1783301</v>
      </c>
      <c r="B70" s="28" t="s">
        <v>338</v>
      </c>
      <c r="C70" s="29">
        <v>33</v>
      </c>
      <c r="D70" s="28" t="s">
        <v>782</v>
      </c>
      <c r="E70" s="38">
        <v>52</v>
      </c>
      <c r="F70" s="631"/>
      <c r="G70" s="728"/>
      <c r="H70" s="859"/>
      <c r="I70" s="729"/>
      <c r="J70" s="967" t="s">
        <v>1337</v>
      </c>
      <c r="K70" s="967"/>
      <c r="L70" s="42">
        <f>VLOOKUP($A70&amp;L$77,決統データ!$A$3:$DE$365,$E70+19,FALSE)</f>
        <v>0</v>
      </c>
      <c r="M70" s="42">
        <f>VLOOKUP($A70&amp;M$77,決統データ!$A$3:$DE$365,$E70+19,FALSE)</f>
        <v>0</v>
      </c>
      <c r="N70" s="275">
        <f>SUM(L70:M70)</f>
        <v>0</v>
      </c>
    </row>
    <row r="71" spans="1:14" ht="16.05" customHeight="1">
      <c r="A71" s="27" t="str">
        <f t="shared" si="5"/>
        <v>1783301</v>
      </c>
      <c r="B71" s="28" t="s">
        <v>338</v>
      </c>
      <c r="C71" s="29">
        <v>33</v>
      </c>
      <c r="D71" s="28" t="s">
        <v>782</v>
      </c>
      <c r="E71" s="38">
        <v>53</v>
      </c>
      <c r="F71" s="631"/>
      <c r="G71" s="968" t="s">
        <v>1336</v>
      </c>
      <c r="H71" s="972"/>
      <c r="I71" s="972"/>
      <c r="J71" s="972"/>
      <c r="K71" s="983"/>
      <c r="L71" s="42">
        <f>VLOOKUP($A71&amp;L$77,決統データ!$A$3:$DE$365,$E71+19,FALSE)</f>
        <v>0</v>
      </c>
      <c r="M71" s="42">
        <f>VLOOKUP($A71&amp;M$77,決統データ!$A$3:$DE$365,$E71+19,FALSE)</f>
        <v>0</v>
      </c>
      <c r="N71" s="275">
        <f>SUM(L71:M71)</f>
        <v>0</v>
      </c>
    </row>
    <row r="72" spans="1:14" ht="16.05" customHeight="1">
      <c r="A72" s="27" t="str">
        <f t="shared" si="5"/>
        <v>1783301</v>
      </c>
      <c r="B72" s="28" t="s">
        <v>338</v>
      </c>
      <c r="C72" s="29">
        <v>33</v>
      </c>
      <c r="D72" s="28" t="s">
        <v>782</v>
      </c>
      <c r="E72" s="38">
        <v>54</v>
      </c>
      <c r="F72" s="632"/>
      <c r="G72" s="967" t="s">
        <v>1335</v>
      </c>
      <c r="H72" s="967"/>
      <c r="I72" s="967"/>
      <c r="J72" s="967"/>
      <c r="K72" s="967"/>
      <c r="L72" s="42">
        <f>VLOOKUP($A72&amp;L$77,決統データ!$A$3:$DE$365,$E72+19,FALSE)</f>
        <v>0</v>
      </c>
      <c r="M72" s="42">
        <f>VLOOKUP($A72&amp;M$77,決統データ!$A$3:$DE$365,$E72+19,FALSE)</f>
        <v>0</v>
      </c>
      <c r="N72" s="275">
        <f>SUM(L72:M72)</f>
        <v>0</v>
      </c>
    </row>
    <row r="73" spans="1:14" ht="16.05" customHeight="1">
      <c r="A73" s="27" t="str">
        <f t="shared" si="5"/>
        <v>1783302</v>
      </c>
      <c r="B73" s="28" t="s">
        <v>338</v>
      </c>
      <c r="C73" s="29">
        <v>33</v>
      </c>
      <c r="D73" s="28" t="s">
        <v>788</v>
      </c>
      <c r="E73" s="38">
        <v>5</v>
      </c>
      <c r="F73" s="967" t="s">
        <v>1334</v>
      </c>
      <c r="G73" s="967"/>
      <c r="H73" s="967"/>
      <c r="I73" s="967"/>
      <c r="J73" s="967"/>
      <c r="K73" s="967"/>
      <c r="L73" s="42">
        <f>VLOOKUP($A73&amp;L$77,決統データ!$A$3:$DE$365,$E73+19,FALSE)</f>
        <v>0</v>
      </c>
      <c r="M73" s="42">
        <f>VLOOKUP($A73&amp;M$77,決統データ!$A$3:$DE$365,$E73+19,FALSE)</f>
        <v>0</v>
      </c>
      <c r="N73" s="275">
        <f>SUM(L73:M73)</f>
        <v>0</v>
      </c>
    </row>
    <row r="74" spans="1:14">
      <c r="F74" s="9" t="s">
        <v>1333</v>
      </c>
    </row>
    <row r="75" spans="1:14">
      <c r="L75" s="9" t="s">
        <v>1599</v>
      </c>
      <c r="M75" s="9" t="s">
        <v>1599</v>
      </c>
    </row>
    <row r="77" spans="1:14">
      <c r="L77" s="263" t="str">
        <f>+L78&amp;"000"</f>
        <v>262013000</v>
      </c>
      <c r="M77" s="263" t="str">
        <f>+M78&amp;"000"</f>
        <v>264075000</v>
      </c>
    </row>
    <row r="78" spans="1:14">
      <c r="L78" s="263" t="s">
        <v>580</v>
      </c>
      <c r="M78" s="263" t="s">
        <v>591</v>
      </c>
    </row>
    <row r="79" spans="1:14">
      <c r="L79" s="263" t="s">
        <v>469</v>
      </c>
      <c r="M79" s="263" t="s">
        <v>592</v>
      </c>
    </row>
  </sheetData>
  <customSheetViews>
    <customSheetView guid="{247A5D4D-80F1-4466-92F7-7A3BC78E450F}" showPageBreaks="1" fitToPage="1" printArea="1">
      <selection activeCell="H15" sqref="H15:K15"/>
      <pageMargins left="0.98425196850393704" right="0.78740157480314965" top="0.78740157480314965" bottom="0.78740157480314965" header="0.51181102362204722" footer="0.51181102362204722"/>
      <pageSetup paperSize="9" scale="66" orientation="portrait" blackAndWhite="1" horizontalDpi="300" verticalDpi="300"/>
      <headerFooter alignWithMargins="0"/>
    </customSheetView>
  </customSheetViews>
  <mergeCells count="91">
    <mergeCell ref="F2:K2"/>
    <mergeCell ref="F3:F53"/>
    <mergeCell ref="G3:G8"/>
    <mergeCell ref="H3:H7"/>
    <mergeCell ref="I3:K3"/>
    <mergeCell ref="I4:K4"/>
    <mergeCell ref="I5:K5"/>
    <mergeCell ref="I6:K6"/>
    <mergeCell ref="I7:K7"/>
    <mergeCell ref="H8:K8"/>
    <mergeCell ref="G9:G14"/>
    <mergeCell ref="H9:K9"/>
    <mergeCell ref="H10:K10"/>
    <mergeCell ref="H11:K11"/>
    <mergeCell ref="H12:K12"/>
    <mergeCell ref="H13:K13"/>
    <mergeCell ref="H19:K19"/>
    <mergeCell ref="H20:K20"/>
    <mergeCell ref="H21:K21"/>
    <mergeCell ref="G15:G18"/>
    <mergeCell ref="H15:K15"/>
    <mergeCell ref="H16:K16"/>
    <mergeCell ref="H17:K17"/>
    <mergeCell ref="H18:K18"/>
    <mergeCell ref="H14:K14"/>
    <mergeCell ref="G19:G21"/>
    <mergeCell ref="I24:K24"/>
    <mergeCell ref="I25:K25"/>
    <mergeCell ref="G33:K33"/>
    <mergeCell ref="G22:G31"/>
    <mergeCell ref="I22:K22"/>
    <mergeCell ref="I23:K23"/>
    <mergeCell ref="I26:K26"/>
    <mergeCell ref="H28:H31"/>
    <mergeCell ref="G32:K32"/>
    <mergeCell ref="I30:K30"/>
    <mergeCell ref="I31:K31"/>
    <mergeCell ref="I28:K28"/>
    <mergeCell ref="I29:K29"/>
    <mergeCell ref="H22:H27"/>
    <mergeCell ref="G40:G45"/>
    <mergeCell ref="H40:K40"/>
    <mergeCell ref="H41:K41"/>
    <mergeCell ref="H42:K42"/>
    <mergeCell ref="H43:K43"/>
    <mergeCell ref="H44:K44"/>
    <mergeCell ref="H45:K45"/>
    <mergeCell ref="G34:G39"/>
    <mergeCell ref="H34:K34"/>
    <mergeCell ref="H35:K35"/>
    <mergeCell ref="H36:K36"/>
    <mergeCell ref="H37:K37"/>
    <mergeCell ref="H38:K38"/>
    <mergeCell ref="H39:K39"/>
    <mergeCell ref="G46:G47"/>
    <mergeCell ref="H46:K46"/>
    <mergeCell ref="H47:K47"/>
    <mergeCell ref="G48:G50"/>
    <mergeCell ref="H48:I49"/>
    <mergeCell ref="J49:K49"/>
    <mergeCell ref="H50:K50"/>
    <mergeCell ref="F54:F60"/>
    <mergeCell ref="G54:H56"/>
    <mergeCell ref="I54:K54"/>
    <mergeCell ref="I55:K55"/>
    <mergeCell ref="I56:K56"/>
    <mergeCell ref="G57:K57"/>
    <mergeCell ref="G58:H59"/>
    <mergeCell ref="I58:K58"/>
    <mergeCell ref="I59:K59"/>
    <mergeCell ref="G51:H53"/>
    <mergeCell ref="I51:K51"/>
    <mergeCell ref="I52:K52"/>
    <mergeCell ref="I53:K53"/>
    <mergeCell ref="G60:K60"/>
    <mergeCell ref="F73:K73"/>
    <mergeCell ref="G71:K71"/>
    <mergeCell ref="G72:K72"/>
    <mergeCell ref="F61:F72"/>
    <mergeCell ref="G61:G68"/>
    <mergeCell ref="H61:K61"/>
    <mergeCell ref="H62:I63"/>
    <mergeCell ref="J63:K63"/>
    <mergeCell ref="H64:K64"/>
    <mergeCell ref="H65:K65"/>
    <mergeCell ref="H66:K66"/>
    <mergeCell ref="H67:K67"/>
    <mergeCell ref="H68:K68"/>
    <mergeCell ref="G69:I70"/>
    <mergeCell ref="J69:K69"/>
    <mergeCell ref="J70:K70"/>
  </mergeCells>
  <phoneticPr fontId="3"/>
  <pageMargins left="0.98425196850393704" right="0.78740157480314965" top="0.78740157480314965" bottom="0.78740157480314965" header="0.51181102362204722" footer="0.51181102362204722"/>
  <pageSetup paperSize="9" scale="65" orientation="portrait" blackAndWhite="1"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C000"/>
    <pageSetUpPr fitToPage="1"/>
  </sheetPr>
  <dimension ref="A1:M145"/>
  <sheetViews>
    <sheetView view="pageBreakPreview" topLeftCell="E1" zoomScaleNormal="100" zoomScaleSheetLayoutView="100" workbookViewId="0">
      <pane ySplit="2" topLeftCell="A84" activePane="bottomLeft" state="frozen"/>
      <selection pane="bottomLeft"/>
    </sheetView>
  </sheetViews>
  <sheetFormatPr defaultColWidth="9" defaultRowHeight="14.4"/>
  <cols>
    <col min="1" max="1" width="9.69921875" style="1" customWidth="1"/>
    <col min="2" max="2" width="4.296875" style="1" customWidth="1"/>
    <col min="3" max="4" width="3.296875" style="1" customWidth="1"/>
    <col min="5" max="5" width="6.296875" style="24" customWidth="1"/>
    <col min="6" max="6" width="4.19921875" style="1" customWidth="1"/>
    <col min="7" max="7" width="4.69921875" style="1" customWidth="1"/>
    <col min="8" max="8" width="4.09765625" style="1" customWidth="1"/>
    <col min="9" max="9" width="17.296875" style="1" customWidth="1"/>
    <col min="10" max="10" width="15" style="1" bestFit="1" customWidth="1"/>
    <col min="11" max="13" width="14.59765625" style="152" customWidth="1"/>
    <col min="14" max="16384" width="9" style="1"/>
  </cols>
  <sheetData>
    <row r="1" spans="1:13">
      <c r="F1" s="1" t="s">
        <v>103</v>
      </c>
      <c r="M1" s="228" t="s">
        <v>529</v>
      </c>
    </row>
    <row r="2" spans="1:13" ht="29.25" customHeight="1">
      <c r="A2" s="26"/>
      <c r="B2" s="67" t="s">
        <v>778</v>
      </c>
      <c r="C2" s="26" t="s">
        <v>779</v>
      </c>
      <c r="D2" s="26" t="s">
        <v>780</v>
      </c>
      <c r="E2" s="30" t="s">
        <v>781</v>
      </c>
      <c r="F2" s="618"/>
      <c r="G2" s="618"/>
      <c r="H2" s="618"/>
      <c r="I2" s="618"/>
      <c r="J2" s="618"/>
      <c r="K2" s="11" t="s">
        <v>131</v>
      </c>
      <c r="L2" s="11" t="s">
        <v>596</v>
      </c>
      <c r="M2" s="11" t="s">
        <v>605</v>
      </c>
    </row>
    <row r="3" spans="1:13" ht="15.75" customHeight="1">
      <c r="A3" s="27" t="str">
        <f>+B3&amp;C3&amp;D3</f>
        <v>1784001</v>
      </c>
      <c r="B3" s="28" t="s">
        <v>338</v>
      </c>
      <c r="C3" s="29">
        <v>40</v>
      </c>
      <c r="D3" s="28" t="s">
        <v>782</v>
      </c>
      <c r="E3" s="24">
        <v>1</v>
      </c>
      <c r="F3" s="624" t="s">
        <v>970</v>
      </c>
      <c r="G3" s="786" t="s">
        <v>102</v>
      </c>
      <c r="H3" s="788" t="s">
        <v>1460</v>
      </c>
      <c r="I3" s="789"/>
      <c r="J3" s="212" t="s">
        <v>601</v>
      </c>
      <c r="K3" s="42">
        <f>VLOOKUP($A3&amp;K$109,決統データ!$A$3:$DE$365,$E3+19,FALSE)</f>
        <v>0</v>
      </c>
      <c r="L3" s="42">
        <f>VLOOKUP($A3&amp;L$109,決統データ!$A$3:$DE$365,$E3+19,FALSE)</f>
        <v>0</v>
      </c>
      <c r="M3" s="275">
        <f t="shared" ref="M3:M34" si="0">SUM(K3:L3)</f>
        <v>0</v>
      </c>
    </row>
    <row r="4" spans="1:13" ht="15.75" customHeight="1">
      <c r="A4" s="27" t="str">
        <f t="shared" ref="A4:A81" si="1">+B4&amp;C4&amp;D4</f>
        <v>1784001</v>
      </c>
      <c r="B4" s="28" t="s">
        <v>338</v>
      </c>
      <c r="C4" s="29">
        <v>40</v>
      </c>
      <c r="D4" s="28" t="s">
        <v>782</v>
      </c>
      <c r="E4" s="24">
        <v>2</v>
      </c>
      <c r="F4" s="625"/>
      <c r="G4" s="787"/>
      <c r="H4" s="790"/>
      <c r="I4" s="791"/>
      <c r="J4" s="212" t="s">
        <v>816</v>
      </c>
      <c r="K4" s="42">
        <f>VLOOKUP($A4&amp;K$109,決統データ!$A$3:$DE$365,$E4+19,FALSE)</f>
        <v>0</v>
      </c>
      <c r="L4" s="42">
        <f>VLOOKUP($A4&amp;L$109,決統データ!$A$3:$DE$365,$E4+19,FALSE)</f>
        <v>0</v>
      </c>
      <c r="M4" s="275">
        <f t="shared" si="0"/>
        <v>0</v>
      </c>
    </row>
    <row r="5" spans="1:13" ht="15.75" customHeight="1">
      <c r="A5" s="27" t="str">
        <f t="shared" si="1"/>
        <v>1784001</v>
      </c>
      <c r="B5" s="28" t="s">
        <v>338</v>
      </c>
      <c r="C5" s="29">
        <v>40</v>
      </c>
      <c r="D5" s="28" t="s">
        <v>782</v>
      </c>
      <c r="E5" s="24">
        <v>3</v>
      </c>
      <c r="F5" s="625"/>
      <c r="G5" s="624" t="s">
        <v>980</v>
      </c>
      <c r="H5" s="764" t="s">
        <v>969</v>
      </c>
      <c r="I5" s="766"/>
      <c r="J5" s="212" t="s">
        <v>601</v>
      </c>
      <c r="K5" s="42">
        <f>VLOOKUP($A5&amp;K$109,決統データ!$A$3:$DE$365,$E5+19,FALSE)</f>
        <v>0</v>
      </c>
      <c r="L5" s="42">
        <f>VLOOKUP($A5&amp;L$109,決統データ!$A$3:$DE$365,$E5+19,FALSE)</f>
        <v>0</v>
      </c>
      <c r="M5" s="275">
        <f t="shared" si="0"/>
        <v>0</v>
      </c>
    </row>
    <row r="6" spans="1:13" ht="15.75" customHeight="1">
      <c r="A6" s="27" t="str">
        <f t="shared" si="1"/>
        <v>1784001</v>
      </c>
      <c r="B6" s="28" t="s">
        <v>338</v>
      </c>
      <c r="C6" s="29">
        <v>40</v>
      </c>
      <c r="D6" s="28" t="s">
        <v>782</v>
      </c>
      <c r="E6" s="24">
        <v>4</v>
      </c>
      <c r="F6" s="625"/>
      <c r="G6" s="625"/>
      <c r="H6" s="770"/>
      <c r="I6" s="772"/>
      <c r="J6" s="212" t="s">
        <v>816</v>
      </c>
      <c r="K6" s="42">
        <f>VLOOKUP($A6&amp;K$109,決統データ!$A$3:$DE$365,$E6+19,FALSE)</f>
        <v>1385</v>
      </c>
      <c r="L6" s="42">
        <f>VLOOKUP($A6&amp;L$109,決統データ!$A$3:$DE$365,$E6+19,FALSE)</f>
        <v>1067</v>
      </c>
      <c r="M6" s="275">
        <f t="shared" si="0"/>
        <v>2452</v>
      </c>
    </row>
    <row r="7" spans="1:13" ht="15.75" customHeight="1">
      <c r="A7" s="27" t="str">
        <f t="shared" si="1"/>
        <v>1784001</v>
      </c>
      <c r="B7" s="28" t="s">
        <v>338</v>
      </c>
      <c r="C7" s="29">
        <v>40</v>
      </c>
      <c r="D7" s="28" t="s">
        <v>782</v>
      </c>
      <c r="E7" s="24">
        <v>5</v>
      </c>
      <c r="F7" s="625"/>
      <c r="G7" s="625"/>
      <c r="H7" s="624" t="s">
        <v>644</v>
      </c>
      <c r="I7" s="597" t="s">
        <v>1324</v>
      </c>
      <c r="J7" s="212" t="s">
        <v>601</v>
      </c>
      <c r="K7" s="42">
        <f>VLOOKUP($A7&amp;K$109,決統データ!$A$3:$DE$365,$E7+19,FALSE)</f>
        <v>0</v>
      </c>
      <c r="L7" s="42">
        <f>VLOOKUP($A7&amp;L$109,決統データ!$A$3:$DE$365,$E7+19,FALSE)</f>
        <v>0</v>
      </c>
      <c r="M7" s="275">
        <f t="shared" si="0"/>
        <v>0</v>
      </c>
    </row>
    <row r="8" spans="1:13" ht="15.75" customHeight="1">
      <c r="A8" s="27" t="str">
        <f t="shared" si="1"/>
        <v>1784001</v>
      </c>
      <c r="B8" s="28" t="s">
        <v>338</v>
      </c>
      <c r="C8" s="29">
        <v>40</v>
      </c>
      <c r="D8" s="28" t="s">
        <v>782</v>
      </c>
      <c r="E8" s="24">
        <v>6</v>
      </c>
      <c r="F8" s="625"/>
      <c r="G8" s="625"/>
      <c r="H8" s="625"/>
      <c r="I8" s="599"/>
      <c r="J8" s="212" t="s">
        <v>816</v>
      </c>
      <c r="K8" s="42">
        <f>VLOOKUP($A8&amp;K$109,決統データ!$A$3:$DE$365,$E8+19,FALSE)</f>
        <v>0</v>
      </c>
      <c r="L8" s="42">
        <f>VLOOKUP($A8&amp;L$109,決統データ!$A$3:$DE$365,$E8+19,FALSE)</f>
        <v>0</v>
      </c>
      <c r="M8" s="275">
        <f t="shared" si="0"/>
        <v>0</v>
      </c>
    </row>
    <row r="9" spans="1:13" ht="15.75" customHeight="1">
      <c r="A9" s="27" t="str">
        <f t="shared" si="1"/>
        <v>1784001</v>
      </c>
      <c r="B9" s="28" t="s">
        <v>338</v>
      </c>
      <c r="C9" s="29">
        <v>40</v>
      </c>
      <c r="D9" s="28" t="s">
        <v>782</v>
      </c>
      <c r="E9" s="24">
        <v>7</v>
      </c>
      <c r="F9" s="625"/>
      <c r="G9" s="625"/>
      <c r="H9" s="625"/>
      <c r="I9" s="594" t="s">
        <v>1323</v>
      </c>
      <c r="J9" s="212" t="s">
        <v>601</v>
      </c>
      <c r="K9" s="42">
        <f>VLOOKUP($A9&amp;K$109,決統データ!$A$3:$DE$365,$E9+19,FALSE)</f>
        <v>0</v>
      </c>
      <c r="L9" s="42">
        <f>VLOOKUP($A9&amp;L$109,決統データ!$A$3:$DE$365,$E9+19,FALSE)</f>
        <v>0</v>
      </c>
      <c r="M9" s="275">
        <f t="shared" si="0"/>
        <v>0</v>
      </c>
    </row>
    <row r="10" spans="1:13" ht="15.75" customHeight="1">
      <c r="A10" s="27" t="str">
        <f t="shared" si="1"/>
        <v>1784001</v>
      </c>
      <c r="B10" s="28" t="s">
        <v>338</v>
      </c>
      <c r="C10" s="29">
        <v>40</v>
      </c>
      <c r="D10" s="28" t="s">
        <v>782</v>
      </c>
      <c r="E10" s="24">
        <v>8</v>
      </c>
      <c r="F10" s="625"/>
      <c r="G10" s="625"/>
      <c r="H10" s="625"/>
      <c r="I10" s="595"/>
      <c r="J10" s="212" t="s">
        <v>816</v>
      </c>
      <c r="K10" s="42">
        <f>VLOOKUP($A10&amp;K$109,決統データ!$A$3:$DE$365,$E10+19,FALSE)</f>
        <v>0</v>
      </c>
      <c r="L10" s="42">
        <f>VLOOKUP($A10&amp;L$109,決統データ!$A$3:$DE$365,$E10+19,FALSE)</f>
        <v>0</v>
      </c>
      <c r="M10" s="275">
        <f t="shared" si="0"/>
        <v>0</v>
      </c>
    </row>
    <row r="11" spans="1:13" ht="15.75" customHeight="1">
      <c r="A11" s="27" t="str">
        <f t="shared" si="1"/>
        <v>1784001</v>
      </c>
      <c r="B11" s="28" t="s">
        <v>338</v>
      </c>
      <c r="C11" s="29">
        <v>40</v>
      </c>
      <c r="D11" s="28" t="s">
        <v>782</v>
      </c>
      <c r="E11" s="24">
        <v>9</v>
      </c>
      <c r="F11" s="625"/>
      <c r="G11" s="625"/>
      <c r="H11" s="625"/>
      <c r="I11" s="597" t="s">
        <v>1322</v>
      </c>
      <c r="J11" s="212" t="s">
        <v>601</v>
      </c>
      <c r="K11" s="42">
        <f>VLOOKUP($A11&amp;K$109,決統データ!$A$3:$DE$365,$E11+19,FALSE)</f>
        <v>0</v>
      </c>
      <c r="L11" s="42">
        <f>VLOOKUP($A11&amp;L$109,決統データ!$A$3:$DE$365,$E11+19,FALSE)</f>
        <v>0</v>
      </c>
      <c r="M11" s="275">
        <f t="shared" si="0"/>
        <v>0</v>
      </c>
    </row>
    <row r="12" spans="1:13" ht="15.75" customHeight="1">
      <c r="A12" s="27" t="str">
        <f t="shared" si="1"/>
        <v>1784001</v>
      </c>
      <c r="B12" s="28" t="s">
        <v>338</v>
      </c>
      <c r="C12" s="29">
        <v>40</v>
      </c>
      <c r="D12" s="28" t="s">
        <v>782</v>
      </c>
      <c r="E12" s="24">
        <v>10</v>
      </c>
      <c r="F12" s="625"/>
      <c r="G12" s="625"/>
      <c r="H12" s="625"/>
      <c r="I12" s="599"/>
      <c r="J12" s="212" t="s">
        <v>816</v>
      </c>
      <c r="K12" s="42">
        <f>VLOOKUP($A12&amp;K$109,決統データ!$A$3:$DE$365,$E12+19,FALSE)</f>
        <v>0</v>
      </c>
      <c r="L12" s="42">
        <f>VLOOKUP($A12&amp;L$109,決統データ!$A$3:$DE$365,$E12+19,FALSE)</f>
        <v>0</v>
      </c>
      <c r="M12" s="275">
        <f t="shared" si="0"/>
        <v>0</v>
      </c>
    </row>
    <row r="13" spans="1:13" ht="15.75" customHeight="1">
      <c r="A13" s="27" t="str">
        <f t="shared" si="1"/>
        <v>1784001</v>
      </c>
      <c r="B13" s="28" t="s">
        <v>338</v>
      </c>
      <c r="C13" s="29">
        <v>40</v>
      </c>
      <c r="D13" s="28" t="s">
        <v>782</v>
      </c>
      <c r="E13" s="24">
        <v>11</v>
      </c>
      <c r="F13" s="625"/>
      <c r="G13" s="625"/>
      <c r="H13" s="625"/>
      <c r="I13" s="748" t="s">
        <v>101</v>
      </c>
      <c r="J13" s="212" t="s">
        <v>601</v>
      </c>
      <c r="K13" s="42">
        <f>VLOOKUP($A13&amp;K$109,決統データ!$A$3:$DE$365,$E13+19,FALSE)</f>
        <v>0</v>
      </c>
      <c r="L13" s="42">
        <f>VLOOKUP($A13&amp;L$109,決統データ!$A$3:$DE$365,$E13+19,FALSE)</f>
        <v>0</v>
      </c>
      <c r="M13" s="275">
        <f t="shared" si="0"/>
        <v>0</v>
      </c>
    </row>
    <row r="14" spans="1:13" ht="15.75" customHeight="1">
      <c r="A14" s="27" t="str">
        <f t="shared" si="1"/>
        <v>1784001</v>
      </c>
      <c r="B14" s="28" t="s">
        <v>338</v>
      </c>
      <c r="C14" s="29">
        <v>40</v>
      </c>
      <c r="D14" s="28" t="s">
        <v>782</v>
      </c>
      <c r="E14" s="24">
        <v>12</v>
      </c>
      <c r="F14" s="625"/>
      <c r="G14" s="625"/>
      <c r="H14" s="625"/>
      <c r="I14" s="749"/>
      <c r="J14" s="212" t="s">
        <v>816</v>
      </c>
      <c r="K14" s="42">
        <f>VLOOKUP($A14&amp;K$109,決統データ!$A$3:$DE$365,$E14+19,FALSE)</f>
        <v>0</v>
      </c>
      <c r="L14" s="42">
        <f>VLOOKUP($A14&amp;L$109,決統データ!$A$3:$DE$365,$E14+19,FALSE)</f>
        <v>0</v>
      </c>
      <c r="M14" s="275">
        <f t="shared" si="0"/>
        <v>0</v>
      </c>
    </row>
    <row r="15" spans="1:13" ht="15.75" customHeight="1">
      <c r="A15" s="27" t="str">
        <f t="shared" si="1"/>
        <v>1784001</v>
      </c>
      <c r="B15" s="28" t="s">
        <v>338</v>
      </c>
      <c r="C15" s="29">
        <v>40</v>
      </c>
      <c r="D15" s="28" t="s">
        <v>782</v>
      </c>
      <c r="E15" s="24">
        <v>13</v>
      </c>
      <c r="F15" s="625"/>
      <c r="G15" s="625"/>
      <c r="H15" s="625"/>
      <c r="I15" s="597" t="s">
        <v>1316</v>
      </c>
      <c r="J15" s="212" t="s">
        <v>601</v>
      </c>
      <c r="K15" s="42">
        <f>VLOOKUP($A15&amp;K$109,決統データ!$A$3:$DE$365,$E15+19,FALSE)</f>
        <v>0</v>
      </c>
      <c r="L15" s="42">
        <f>VLOOKUP($A15&amp;L$109,決統データ!$A$3:$DE$365,$E15+19,FALSE)</f>
        <v>0</v>
      </c>
      <c r="M15" s="275">
        <f t="shared" si="0"/>
        <v>0</v>
      </c>
    </row>
    <row r="16" spans="1:13" ht="15.75" customHeight="1">
      <c r="A16" s="27" t="str">
        <f t="shared" si="1"/>
        <v>1784001</v>
      </c>
      <c r="B16" s="28" t="s">
        <v>338</v>
      </c>
      <c r="C16" s="29">
        <v>40</v>
      </c>
      <c r="D16" s="28" t="s">
        <v>782</v>
      </c>
      <c r="E16" s="24">
        <v>14</v>
      </c>
      <c r="F16" s="625"/>
      <c r="G16" s="625"/>
      <c r="H16" s="625"/>
      <c r="I16" s="599"/>
      <c r="J16" s="212" t="s">
        <v>816</v>
      </c>
      <c r="K16" s="42">
        <f>VLOOKUP($A16&amp;K$109,決統データ!$A$3:$DE$365,$E16+19,FALSE)</f>
        <v>0</v>
      </c>
      <c r="L16" s="42">
        <f>VLOOKUP($A16&amp;L$109,決統データ!$A$3:$DE$365,$E16+19,FALSE)</f>
        <v>0</v>
      </c>
      <c r="M16" s="275">
        <f t="shared" si="0"/>
        <v>0</v>
      </c>
    </row>
    <row r="17" spans="1:13" ht="15.75" customHeight="1">
      <c r="A17" s="27" t="str">
        <f t="shared" si="1"/>
        <v>1784001</v>
      </c>
      <c r="B17" s="28" t="s">
        <v>338</v>
      </c>
      <c r="C17" s="29">
        <v>40</v>
      </c>
      <c r="D17" s="28" t="s">
        <v>782</v>
      </c>
      <c r="E17" s="24">
        <v>15</v>
      </c>
      <c r="F17" s="625"/>
      <c r="G17" s="625"/>
      <c r="H17" s="625"/>
      <c r="I17" s="597" t="s">
        <v>976</v>
      </c>
      <c r="J17" s="212" t="s">
        <v>601</v>
      </c>
      <c r="K17" s="42">
        <f>VLOOKUP($A17&amp;K$109,決統データ!$A$3:$DE$365,$E17+19,FALSE)</f>
        <v>0</v>
      </c>
      <c r="L17" s="42">
        <f>VLOOKUP($A17&amp;L$109,決統データ!$A$3:$DE$365,$E17+19,FALSE)</f>
        <v>0</v>
      </c>
      <c r="M17" s="275">
        <f t="shared" si="0"/>
        <v>0</v>
      </c>
    </row>
    <row r="18" spans="1:13" ht="15.75" customHeight="1">
      <c r="A18" s="27" t="str">
        <f t="shared" si="1"/>
        <v>1784001</v>
      </c>
      <c r="B18" s="28" t="s">
        <v>338</v>
      </c>
      <c r="C18" s="29">
        <v>40</v>
      </c>
      <c r="D18" s="28" t="s">
        <v>782</v>
      </c>
      <c r="E18" s="24">
        <v>16</v>
      </c>
      <c r="F18" s="625"/>
      <c r="G18" s="625"/>
      <c r="H18" s="625"/>
      <c r="I18" s="599"/>
      <c r="J18" s="212" t="s">
        <v>816</v>
      </c>
      <c r="K18" s="42">
        <f>VLOOKUP($A18&amp;K$109,決統データ!$A$3:$DE$365,$E18+19,FALSE)</f>
        <v>0</v>
      </c>
      <c r="L18" s="42">
        <f>VLOOKUP($A18&amp;L$109,決統データ!$A$3:$DE$365,$E18+19,FALSE)</f>
        <v>0</v>
      </c>
      <c r="M18" s="275">
        <f t="shared" si="0"/>
        <v>0</v>
      </c>
    </row>
    <row r="19" spans="1:13" ht="15.75" customHeight="1">
      <c r="A19" s="27" t="str">
        <f t="shared" si="1"/>
        <v>1784001</v>
      </c>
      <c r="B19" s="28" t="s">
        <v>338</v>
      </c>
      <c r="C19" s="29">
        <v>40</v>
      </c>
      <c r="D19" s="28" t="s">
        <v>782</v>
      </c>
      <c r="E19" s="24">
        <v>17</v>
      </c>
      <c r="F19" s="625"/>
      <c r="G19" s="625"/>
      <c r="H19" s="625"/>
      <c r="I19" s="597" t="s">
        <v>100</v>
      </c>
      <c r="J19" s="212" t="s">
        <v>601</v>
      </c>
      <c r="K19" s="42">
        <f>VLOOKUP($A19&amp;K$109,決統データ!$A$3:$DE$365,$E19+19,FALSE)</f>
        <v>0</v>
      </c>
      <c r="L19" s="42">
        <f>VLOOKUP($A19&amp;L$109,決統データ!$A$3:$DE$365,$E19+19,FALSE)</f>
        <v>0</v>
      </c>
      <c r="M19" s="275">
        <f t="shared" si="0"/>
        <v>0</v>
      </c>
    </row>
    <row r="20" spans="1:13" ht="15.75" customHeight="1">
      <c r="A20" s="27" t="str">
        <f t="shared" si="1"/>
        <v>1784001</v>
      </c>
      <c r="B20" s="28" t="s">
        <v>338</v>
      </c>
      <c r="C20" s="29">
        <v>40</v>
      </c>
      <c r="D20" s="28" t="s">
        <v>782</v>
      </c>
      <c r="E20" s="24">
        <v>18</v>
      </c>
      <c r="F20" s="625"/>
      <c r="G20" s="625"/>
      <c r="H20" s="625"/>
      <c r="I20" s="599"/>
      <c r="J20" s="212" t="s">
        <v>816</v>
      </c>
      <c r="K20" s="42">
        <f>VLOOKUP($A20&amp;K$109,決統データ!$A$3:$DE$365,$E20+19,FALSE)</f>
        <v>0</v>
      </c>
      <c r="L20" s="42">
        <f>VLOOKUP($A20&amp;L$109,決統データ!$A$3:$DE$365,$E20+19,FALSE)</f>
        <v>0</v>
      </c>
      <c r="M20" s="275">
        <f t="shared" si="0"/>
        <v>0</v>
      </c>
    </row>
    <row r="21" spans="1:13" ht="15.75" customHeight="1">
      <c r="A21" s="27" t="str">
        <f t="shared" si="1"/>
        <v>1784001</v>
      </c>
      <c r="B21" s="28" t="s">
        <v>338</v>
      </c>
      <c r="C21" s="29">
        <v>40</v>
      </c>
      <c r="D21" s="28" t="s">
        <v>782</v>
      </c>
      <c r="E21" s="24">
        <v>19</v>
      </c>
      <c r="F21" s="625"/>
      <c r="G21" s="625"/>
      <c r="H21" s="625"/>
      <c r="I21" s="594" t="s">
        <v>84</v>
      </c>
      <c r="J21" s="212" t="s">
        <v>601</v>
      </c>
      <c r="K21" s="42">
        <f>VLOOKUP($A21&amp;K$109,決統データ!$A$3:$DE$365,$E21+19,FALSE)</f>
        <v>0</v>
      </c>
      <c r="L21" s="42">
        <f>VLOOKUP($A21&amp;L$109,決統データ!$A$3:$DE$365,$E21+19,FALSE)</f>
        <v>0</v>
      </c>
      <c r="M21" s="275">
        <f t="shared" si="0"/>
        <v>0</v>
      </c>
    </row>
    <row r="22" spans="1:13" ht="15.75" customHeight="1">
      <c r="A22" s="27" t="str">
        <f t="shared" si="1"/>
        <v>1784001</v>
      </c>
      <c r="B22" s="28" t="s">
        <v>338</v>
      </c>
      <c r="C22" s="29">
        <v>40</v>
      </c>
      <c r="D22" s="28" t="s">
        <v>782</v>
      </c>
      <c r="E22" s="24">
        <v>20</v>
      </c>
      <c r="F22" s="625"/>
      <c r="G22" s="625"/>
      <c r="H22" s="625"/>
      <c r="I22" s="595"/>
      <c r="J22" s="212" t="s">
        <v>816</v>
      </c>
      <c r="K22" s="42">
        <f>VLOOKUP($A22&amp;K$109,決統データ!$A$3:$DE$365,$E22+19,FALSE)</f>
        <v>0</v>
      </c>
      <c r="L22" s="42">
        <f>VLOOKUP($A22&amp;L$109,決統データ!$A$3:$DE$365,$E22+19,FALSE)</f>
        <v>0</v>
      </c>
      <c r="M22" s="275">
        <f t="shared" si="0"/>
        <v>0</v>
      </c>
    </row>
    <row r="23" spans="1:13" ht="15.75" customHeight="1">
      <c r="A23" s="27" t="str">
        <f t="shared" si="1"/>
        <v>1784001</v>
      </c>
      <c r="B23" s="28" t="s">
        <v>338</v>
      </c>
      <c r="C23" s="29">
        <v>40</v>
      </c>
      <c r="D23" s="28" t="s">
        <v>782</v>
      </c>
      <c r="E23" s="24">
        <v>21</v>
      </c>
      <c r="F23" s="625"/>
      <c r="G23" s="625"/>
      <c r="H23" s="625"/>
      <c r="I23" s="613" t="s">
        <v>83</v>
      </c>
      <c r="J23" s="212" t="s">
        <v>601</v>
      </c>
      <c r="K23" s="42">
        <f>VLOOKUP($A23&amp;K$109,決統データ!$A$3:$DE$365,$E23+19,FALSE)</f>
        <v>0</v>
      </c>
      <c r="L23" s="42">
        <f>VLOOKUP($A23&amp;L$109,決統データ!$A$3:$DE$365,$E23+19,FALSE)</f>
        <v>0</v>
      </c>
      <c r="M23" s="275">
        <f t="shared" si="0"/>
        <v>0</v>
      </c>
    </row>
    <row r="24" spans="1:13" ht="15.75" customHeight="1">
      <c r="A24" s="27" t="str">
        <f t="shared" si="1"/>
        <v>1784001</v>
      </c>
      <c r="B24" s="28" t="s">
        <v>338</v>
      </c>
      <c r="C24" s="29">
        <v>40</v>
      </c>
      <c r="D24" s="28" t="s">
        <v>782</v>
      </c>
      <c r="E24" s="24">
        <v>22</v>
      </c>
      <c r="F24" s="625"/>
      <c r="G24" s="625"/>
      <c r="H24" s="625"/>
      <c r="I24" s="615"/>
      <c r="J24" s="212" t="s">
        <v>816</v>
      </c>
      <c r="K24" s="42">
        <f>VLOOKUP($A24&amp;K$109,決統データ!$A$3:$DE$365,$E24+19,FALSE)</f>
        <v>0</v>
      </c>
      <c r="L24" s="42">
        <f>VLOOKUP($A24&amp;L$109,決統データ!$A$3:$DE$365,$E24+19,FALSE)</f>
        <v>0</v>
      </c>
      <c r="M24" s="275">
        <f t="shared" si="0"/>
        <v>0</v>
      </c>
    </row>
    <row r="25" spans="1:13" ht="15.75" customHeight="1">
      <c r="A25" s="27" t="str">
        <f t="shared" si="1"/>
        <v>1784001</v>
      </c>
      <c r="B25" s="28" t="s">
        <v>338</v>
      </c>
      <c r="C25" s="29">
        <v>40</v>
      </c>
      <c r="D25" s="28" t="s">
        <v>782</v>
      </c>
      <c r="E25" s="24">
        <v>23</v>
      </c>
      <c r="F25" s="625"/>
      <c r="G25" s="625"/>
      <c r="H25" s="625"/>
      <c r="I25" s="613" t="s">
        <v>1312</v>
      </c>
      <c r="J25" s="212" t="s">
        <v>601</v>
      </c>
      <c r="K25" s="42">
        <f>VLOOKUP($A25&amp;K$109,決統データ!$A$3:$DE$365,$E25+19,FALSE)</f>
        <v>0</v>
      </c>
      <c r="L25" s="42">
        <f>VLOOKUP($A25&amp;L$109,決統データ!$A$3:$DE$365,$E25+19,FALSE)</f>
        <v>0</v>
      </c>
      <c r="M25" s="275">
        <f t="shared" si="0"/>
        <v>0</v>
      </c>
    </row>
    <row r="26" spans="1:13" ht="15.75" customHeight="1">
      <c r="A26" s="27" t="str">
        <f t="shared" si="1"/>
        <v>1784001</v>
      </c>
      <c r="B26" s="28" t="s">
        <v>338</v>
      </c>
      <c r="C26" s="29">
        <v>40</v>
      </c>
      <c r="D26" s="28" t="s">
        <v>782</v>
      </c>
      <c r="E26" s="24">
        <v>24</v>
      </c>
      <c r="F26" s="625"/>
      <c r="G26" s="625"/>
      <c r="H26" s="625"/>
      <c r="I26" s="615"/>
      <c r="J26" s="212" t="s">
        <v>816</v>
      </c>
      <c r="K26" s="42">
        <f>VLOOKUP($A26&amp;K$109,決統データ!$A$3:$DE$365,$E26+19,FALSE)</f>
        <v>0</v>
      </c>
      <c r="L26" s="42">
        <f>VLOOKUP($A26&amp;L$109,決統データ!$A$3:$DE$365,$E26+19,FALSE)</f>
        <v>0</v>
      </c>
      <c r="M26" s="275">
        <f t="shared" si="0"/>
        <v>0</v>
      </c>
    </row>
    <row r="27" spans="1:13" ht="15.75" customHeight="1">
      <c r="A27" s="27" t="str">
        <f t="shared" si="1"/>
        <v>1784001</v>
      </c>
      <c r="B27" s="28" t="s">
        <v>338</v>
      </c>
      <c r="C27" s="29">
        <v>40</v>
      </c>
      <c r="D27" s="28" t="s">
        <v>782</v>
      </c>
      <c r="E27" s="24">
        <v>25</v>
      </c>
      <c r="F27" s="625"/>
      <c r="G27" s="625"/>
      <c r="H27" s="625"/>
      <c r="I27" s="594" t="s">
        <v>80</v>
      </c>
      <c r="J27" s="212" t="s">
        <v>601</v>
      </c>
      <c r="K27" s="42">
        <f>VLOOKUP($A27&amp;K$109,決統データ!$A$3:$DE$365,$E27+19,FALSE)</f>
        <v>0</v>
      </c>
      <c r="L27" s="42">
        <f>VLOOKUP($A27&amp;L$109,決統データ!$A$3:$DE$365,$E27+19,FALSE)</f>
        <v>0</v>
      </c>
      <c r="M27" s="275">
        <f t="shared" si="0"/>
        <v>0</v>
      </c>
    </row>
    <row r="28" spans="1:13" ht="15.75" customHeight="1">
      <c r="A28" s="27" t="str">
        <f t="shared" si="1"/>
        <v>1784001</v>
      </c>
      <c r="B28" s="28" t="s">
        <v>338</v>
      </c>
      <c r="C28" s="29">
        <v>40</v>
      </c>
      <c r="D28" s="28" t="s">
        <v>782</v>
      </c>
      <c r="E28" s="24">
        <v>26</v>
      </c>
      <c r="F28" s="625"/>
      <c r="G28" s="625"/>
      <c r="H28" s="625"/>
      <c r="I28" s="595"/>
      <c r="J28" s="212" t="s">
        <v>816</v>
      </c>
      <c r="K28" s="42">
        <f>VLOOKUP($A28&amp;K$109,決統データ!$A$3:$DE$365,$E28+19,FALSE)</f>
        <v>0</v>
      </c>
      <c r="L28" s="42">
        <f>VLOOKUP($A28&amp;L$109,決統データ!$A$3:$DE$365,$E28+19,FALSE)</f>
        <v>0</v>
      </c>
      <c r="M28" s="275">
        <f t="shared" si="0"/>
        <v>0</v>
      </c>
    </row>
    <row r="29" spans="1:13" ht="15.75" customHeight="1">
      <c r="A29" s="27" t="str">
        <f t="shared" si="1"/>
        <v>1784001</v>
      </c>
      <c r="B29" s="28" t="s">
        <v>338</v>
      </c>
      <c r="C29" s="29">
        <v>40</v>
      </c>
      <c r="D29" s="28" t="s">
        <v>782</v>
      </c>
      <c r="E29" s="24">
        <v>27</v>
      </c>
      <c r="F29" s="625"/>
      <c r="G29" s="625"/>
      <c r="H29" s="625"/>
      <c r="I29" s="597" t="s">
        <v>731</v>
      </c>
      <c r="J29" s="212" t="s">
        <v>601</v>
      </c>
      <c r="K29" s="42">
        <f>VLOOKUP($A29&amp;K$109,決統データ!$A$3:$DE$365,$E29+19,FALSE)</f>
        <v>0</v>
      </c>
      <c r="L29" s="42">
        <f>VLOOKUP($A29&amp;L$109,決統データ!$A$3:$DE$365,$E29+19,FALSE)</f>
        <v>0</v>
      </c>
      <c r="M29" s="275">
        <f t="shared" si="0"/>
        <v>0</v>
      </c>
    </row>
    <row r="30" spans="1:13" ht="15.75" customHeight="1">
      <c r="A30" s="27" t="str">
        <f t="shared" si="1"/>
        <v>1784001</v>
      </c>
      <c r="B30" s="28" t="s">
        <v>338</v>
      </c>
      <c r="C30" s="29">
        <v>40</v>
      </c>
      <c r="D30" s="28" t="s">
        <v>782</v>
      </c>
      <c r="E30" s="24">
        <v>28</v>
      </c>
      <c r="F30" s="773"/>
      <c r="G30" s="773"/>
      <c r="H30" s="773"/>
      <c r="I30" s="599"/>
      <c r="J30" s="212" t="s">
        <v>816</v>
      </c>
      <c r="K30" s="42">
        <f>VLOOKUP($A30&amp;K$109,決統データ!$A$3:$DE$365,$E30+19,FALSE)</f>
        <v>1385</v>
      </c>
      <c r="L30" s="42">
        <f>VLOOKUP($A30&amp;L$109,決統データ!$A$3:$DE$365,$E30+19,FALSE)</f>
        <v>1067</v>
      </c>
      <c r="M30" s="275">
        <f t="shared" si="0"/>
        <v>2452</v>
      </c>
    </row>
    <row r="31" spans="1:13" ht="15.75" customHeight="1">
      <c r="A31" s="27" t="str">
        <f t="shared" si="1"/>
        <v>1784001</v>
      </c>
      <c r="B31" s="28" t="s">
        <v>338</v>
      </c>
      <c r="C31" s="29">
        <v>40</v>
      </c>
      <c r="D31" s="28" t="s">
        <v>782</v>
      </c>
      <c r="E31" s="24">
        <v>31</v>
      </c>
      <c r="F31" s="624" t="s">
        <v>968</v>
      </c>
      <c r="G31" s="703" t="s">
        <v>966</v>
      </c>
      <c r="H31" s="616"/>
      <c r="I31" s="616"/>
      <c r="J31" s="212" t="s">
        <v>601</v>
      </c>
      <c r="K31" s="42">
        <f>VLOOKUP($A31&amp;K$109,決統データ!$A$3:$DE$365,$E31+19,FALSE)</f>
        <v>0</v>
      </c>
      <c r="L31" s="42">
        <f>VLOOKUP($A31&amp;L$109,決統データ!$A$3:$DE$365,$E31+19,FALSE)</f>
        <v>0</v>
      </c>
      <c r="M31" s="275">
        <f t="shared" si="0"/>
        <v>0</v>
      </c>
    </row>
    <row r="32" spans="1:13" ht="15.75" customHeight="1">
      <c r="A32" s="27" t="str">
        <f t="shared" si="1"/>
        <v>1784001</v>
      </c>
      <c r="B32" s="28" t="s">
        <v>338</v>
      </c>
      <c r="C32" s="29">
        <v>40</v>
      </c>
      <c r="D32" s="28" t="s">
        <v>782</v>
      </c>
      <c r="E32" s="24">
        <v>32</v>
      </c>
      <c r="F32" s="625"/>
      <c r="G32" s="703"/>
      <c r="H32" s="616"/>
      <c r="I32" s="616"/>
      <c r="J32" s="212" t="s">
        <v>816</v>
      </c>
      <c r="K32" s="42">
        <f>VLOOKUP($A32&amp;K$109,決統データ!$A$3:$DE$365,$E32+19,FALSE)</f>
        <v>0</v>
      </c>
      <c r="L32" s="42">
        <f>VLOOKUP($A32&amp;L$109,決統データ!$A$3:$DE$365,$E32+19,FALSE)</f>
        <v>0</v>
      </c>
      <c r="M32" s="275">
        <f t="shared" si="0"/>
        <v>0</v>
      </c>
    </row>
    <row r="33" spans="1:13" ht="15.75" customHeight="1">
      <c r="A33" s="27" t="str">
        <f t="shared" si="1"/>
        <v>1784001</v>
      </c>
      <c r="B33" s="28" t="s">
        <v>338</v>
      </c>
      <c r="C33" s="29">
        <v>40</v>
      </c>
      <c r="D33" s="28" t="s">
        <v>782</v>
      </c>
      <c r="E33" s="24">
        <v>33</v>
      </c>
      <c r="F33" s="625"/>
      <c r="G33" s="213"/>
      <c r="H33" s="740" t="s">
        <v>1461</v>
      </c>
      <c r="I33" s="684"/>
      <c r="J33" s="212" t="s">
        <v>601</v>
      </c>
      <c r="K33" s="42">
        <f>VLOOKUP($A33&amp;K$109,決統データ!$A$3:$DE$365,$E33+19,FALSE)</f>
        <v>0</v>
      </c>
      <c r="L33" s="42">
        <f>VLOOKUP($A33&amp;L$109,決統データ!$A$3:$DE$365,$E33+19,FALSE)</f>
        <v>0</v>
      </c>
      <c r="M33" s="275">
        <f t="shared" si="0"/>
        <v>0</v>
      </c>
    </row>
    <row r="34" spans="1:13" ht="15.75" customHeight="1">
      <c r="A34" s="27" t="str">
        <f t="shared" si="1"/>
        <v>1784001</v>
      </c>
      <c r="B34" s="28" t="s">
        <v>338</v>
      </c>
      <c r="C34" s="29">
        <v>40</v>
      </c>
      <c r="D34" s="28" t="s">
        <v>782</v>
      </c>
      <c r="E34" s="24">
        <v>34</v>
      </c>
      <c r="F34" s="625"/>
      <c r="G34" s="214"/>
      <c r="H34" s="740"/>
      <c r="I34" s="684"/>
      <c r="J34" s="212" t="s">
        <v>816</v>
      </c>
      <c r="K34" s="42">
        <f>VLOOKUP($A34&amp;K$109,決統データ!$A$3:$DE$365,$E34+19,FALSE)</f>
        <v>0</v>
      </c>
      <c r="L34" s="42">
        <f>VLOOKUP($A34&amp;L$109,決統データ!$A$3:$DE$365,$E34+19,FALSE)</f>
        <v>0</v>
      </c>
      <c r="M34" s="275">
        <f t="shared" si="0"/>
        <v>0</v>
      </c>
    </row>
    <row r="35" spans="1:13" ht="15.75" customHeight="1">
      <c r="A35" s="27" t="str">
        <f t="shared" si="1"/>
        <v>1784001</v>
      </c>
      <c r="B35" s="28" t="s">
        <v>338</v>
      </c>
      <c r="C35" s="29">
        <v>40</v>
      </c>
      <c r="D35" s="28" t="s">
        <v>782</v>
      </c>
      <c r="E35" s="24">
        <v>35</v>
      </c>
      <c r="F35" s="625"/>
      <c r="G35" s="213"/>
      <c r="H35" s="774" t="s">
        <v>372</v>
      </c>
      <c r="I35" s="742"/>
      <c r="J35" s="212" t="s">
        <v>601</v>
      </c>
      <c r="K35" s="42">
        <f>VLOOKUP($A35&amp;K$109,決統データ!$A$3:$DE$365,$E35+19,FALSE)</f>
        <v>0</v>
      </c>
      <c r="L35" s="42">
        <f>VLOOKUP($A35&amp;L$109,決統データ!$A$3:$DE$365,$E35+19,FALSE)</f>
        <v>0</v>
      </c>
      <c r="M35" s="275">
        <f t="shared" ref="M35:M105" si="2">SUM(K35:L35)</f>
        <v>0</v>
      </c>
    </row>
    <row r="36" spans="1:13" ht="15.75" customHeight="1">
      <c r="A36" s="27" t="str">
        <f t="shared" si="1"/>
        <v>1784001</v>
      </c>
      <c r="B36" s="28" t="s">
        <v>338</v>
      </c>
      <c r="C36" s="29">
        <v>40</v>
      </c>
      <c r="D36" s="28" t="s">
        <v>782</v>
      </c>
      <c r="E36" s="24">
        <v>36</v>
      </c>
      <c r="F36" s="625"/>
      <c r="G36" s="214"/>
      <c r="H36" s="775"/>
      <c r="I36" s="744"/>
      <c r="J36" s="212" t="s">
        <v>816</v>
      </c>
      <c r="K36" s="42">
        <f>VLOOKUP($A36&amp;K$109,決統データ!$A$3:$DE$365,$E36+19,FALSE)</f>
        <v>0</v>
      </c>
      <c r="L36" s="42">
        <f>VLOOKUP($A36&amp;L$109,決統データ!$A$3:$DE$365,$E36+19,FALSE)</f>
        <v>0</v>
      </c>
      <c r="M36" s="275">
        <f t="shared" si="2"/>
        <v>0</v>
      </c>
    </row>
    <row r="37" spans="1:13" ht="15.75" customHeight="1">
      <c r="A37" s="27" t="str">
        <f t="shared" si="1"/>
        <v>1784001</v>
      </c>
      <c r="B37" s="28" t="s">
        <v>338</v>
      </c>
      <c r="C37" s="29">
        <v>40</v>
      </c>
      <c r="D37" s="28" t="s">
        <v>782</v>
      </c>
      <c r="E37" s="24">
        <v>37</v>
      </c>
      <c r="F37" s="625"/>
      <c r="G37" s="213"/>
      <c r="H37" s="703" t="s">
        <v>976</v>
      </c>
      <c r="I37" s="616"/>
      <c r="J37" s="212" t="s">
        <v>601</v>
      </c>
      <c r="K37" s="42">
        <f>VLOOKUP($A37&amp;K$109,決統データ!$A$3:$DE$365,$E37+19,FALSE)</f>
        <v>0</v>
      </c>
      <c r="L37" s="42">
        <f>VLOOKUP($A37&amp;L$109,決統データ!$A$3:$DE$365,$E37+19,FALSE)</f>
        <v>0</v>
      </c>
      <c r="M37" s="275">
        <f t="shared" si="2"/>
        <v>0</v>
      </c>
    </row>
    <row r="38" spans="1:13" ht="15.75" customHeight="1">
      <c r="A38" s="27" t="str">
        <f t="shared" si="1"/>
        <v>1784001</v>
      </c>
      <c r="B38" s="28" t="s">
        <v>338</v>
      </c>
      <c r="C38" s="29">
        <v>40</v>
      </c>
      <c r="D38" s="28" t="s">
        <v>782</v>
      </c>
      <c r="E38" s="24">
        <v>38</v>
      </c>
      <c r="F38" s="625"/>
      <c r="G38" s="214"/>
      <c r="H38" s="703"/>
      <c r="I38" s="616"/>
      <c r="J38" s="212" t="s">
        <v>816</v>
      </c>
      <c r="K38" s="42">
        <f>VLOOKUP($A38&amp;K$109,決統データ!$A$3:$DE$365,$E38+19,FALSE)</f>
        <v>0</v>
      </c>
      <c r="L38" s="42">
        <f>VLOOKUP($A38&amp;L$109,決統データ!$A$3:$DE$365,$E38+19,FALSE)</f>
        <v>0</v>
      </c>
      <c r="M38" s="275">
        <f t="shared" si="2"/>
        <v>0</v>
      </c>
    </row>
    <row r="39" spans="1:13" ht="15.75" customHeight="1">
      <c r="A39" s="27" t="str">
        <f t="shared" si="1"/>
        <v>1784001</v>
      </c>
      <c r="B39" s="28" t="s">
        <v>338</v>
      </c>
      <c r="C39" s="29">
        <v>40</v>
      </c>
      <c r="D39" s="28" t="s">
        <v>782</v>
      </c>
      <c r="E39" s="24">
        <v>39</v>
      </c>
      <c r="F39" s="625"/>
      <c r="G39" s="213"/>
      <c r="H39" s="740" t="s">
        <v>86</v>
      </c>
      <c r="I39" s="684"/>
      <c r="J39" s="212" t="s">
        <v>601</v>
      </c>
      <c r="K39" s="42">
        <f>VLOOKUP($A39&amp;K$109,決統データ!$A$3:$DE$365,$E39+19,FALSE)</f>
        <v>0</v>
      </c>
      <c r="L39" s="42">
        <f>VLOOKUP($A39&amp;L$109,決統データ!$A$3:$DE$365,$E39+19,FALSE)</f>
        <v>0</v>
      </c>
      <c r="M39" s="275">
        <f t="shared" si="2"/>
        <v>0</v>
      </c>
    </row>
    <row r="40" spans="1:13" ht="15.75" customHeight="1">
      <c r="A40" s="27" t="str">
        <f t="shared" si="1"/>
        <v>1784001</v>
      </c>
      <c r="B40" s="28" t="s">
        <v>338</v>
      </c>
      <c r="C40" s="29">
        <v>40</v>
      </c>
      <c r="D40" s="28" t="s">
        <v>782</v>
      </c>
      <c r="E40" s="24">
        <v>40</v>
      </c>
      <c r="F40" s="625"/>
      <c r="G40" s="214"/>
      <c r="H40" s="740"/>
      <c r="I40" s="684"/>
      <c r="J40" s="212" t="s">
        <v>816</v>
      </c>
      <c r="K40" s="42">
        <f>VLOOKUP($A40&amp;K$109,決統データ!$A$3:$DE$365,$E40+19,FALSE)</f>
        <v>0</v>
      </c>
      <c r="L40" s="42">
        <f>VLOOKUP($A40&amp;L$109,決統データ!$A$3:$DE$365,$E40+19,FALSE)</f>
        <v>0</v>
      </c>
      <c r="M40" s="275">
        <f t="shared" si="2"/>
        <v>0</v>
      </c>
    </row>
    <row r="41" spans="1:13" ht="15.75" customHeight="1">
      <c r="A41" s="27" t="str">
        <f t="shared" si="1"/>
        <v>1784001</v>
      </c>
      <c r="B41" s="28" t="s">
        <v>338</v>
      </c>
      <c r="C41" s="29">
        <v>40</v>
      </c>
      <c r="D41" s="28" t="s">
        <v>782</v>
      </c>
      <c r="E41" s="24">
        <v>41</v>
      </c>
      <c r="F41" s="773"/>
      <c r="G41" s="215"/>
      <c r="H41" s="703" t="s">
        <v>731</v>
      </c>
      <c r="I41" s="616"/>
      <c r="J41" s="212" t="s">
        <v>816</v>
      </c>
      <c r="K41" s="42">
        <f>VLOOKUP($A41&amp;K$109,決統データ!$A$3:$DE$365,$E41+19,FALSE)</f>
        <v>0</v>
      </c>
      <c r="L41" s="42">
        <f>VLOOKUP($A41&amp;L$109,決統データ!$A$3:$DE$365,$E41+19,FALSE)</f>
        <v>0</v>
      </c>
      <c r="M41" s="275">
        <f t="shared" si="2"/>
        <v>0</v>
      </c>
    </row>
    <row r="42" spans="1:13" ht="15.75" customHeight="1">
      <c r="A42" s="27" t="str">
        <f t="shared" si="1"/>
        <v>1784001</v>
      </c>
      <c r="B42" s="28" t="s">
        <v>338</v>
      </c>
      <c r="C42" s="29">
        <v>40</v>
      </c>
      <c r="D42" s="28" t="s">
        <v>782</v>
      </c>
      <c r="E42" s="24">
        <v>42</v>
      </c>
      <c r="F42" s="616" t="s">
        <v>99</v>
      </c>
      <c r="G42" s="616"/>
      <c r="H42" s="616"/>
      <c r="I42" s="616"/>
      <c r="J42" s="212" t="s">
        <v>601</v>
      </c>
      <c r="K42" s="42">
        <f>VLOOKUP($A42&amp;K$109,決統データ!$A$3:$DE$365,$E42+19,FALSE)</f>
        <v>0</v>
      </c>
      <c r="L42" s="42">
        <f>VLOOKUP($A42&amp;L$109,決統データ!$A$3:$DE$365,$E42+19,FALSE)</f>
        <v>0</v>
      </c>
      <c r="M42" s="275">
        <f t="shared" si="2"/>
        <v>0</v>
      </c>
    </row>
    <row r="43" spans="1:13" ht="15.75" customHeight="1">
      <c r="A43" s="27" t="str">
        <f t="shared" si="1"/>
        <v>1784001</v>
      </c>
      <c r="B43" s="28" t="s">
        <v>338</v>
      </c>
      <c r="C43" s="29">
        <v>40</v>
      </c>
      <c r="D43" s="28" t="s">
        <v>782</v>
      </c>
      <c r="E43" s="24">
        <v>43</v>
      </c>
      <c r="F43" s="616"/>
      <c r="G43" s="616"/>
      <c r="H43" s="616"/>
      <c r="I43" s="616"/>
      <c r="J43" s="212" t="s">
        <v>816</v>
      </c>
      <c r="K43" s="42">
        <f>VLOOKUP($A43&amp;K$109,決統データ!$A$3:$DE$365,$E43+19,FALSE)</f>
        <v>1385</v>
      </c>
      <c r="L43" s="42">
        <f>VLOOKUP($A43&amp;L$109,決統データ!$A$3:$DE$365,$E43+19,FALSE)</f>
        <v>1067</v>
      </c>
      <c r="M43" s="275">
        <f t="shared" si="2"/>
        <v>2452</v>
      </c>
    </row>
    <row r="44" spans="1:13" ht="15.75" customHeight="1">
      <c r="A44" s="27" t="str">
        <f t="shared" si="1"/>
        <v>1784001</v>
      </c>
      <c r="B44" s="28" t="s">
        <v>338</v>
      </c>
      <c r="C44" s="29">
        <v>40</v>
      </c>
      <c r="D44" s="28" t="s">
        <v>782</v>
      </c>
      <c r="E44" s="24">
        <v>44</v>
      </c>
      <c r="F44" s="780" t="s">
        <v>971</v>
      </c>
      <c r="G44" s="781"/>
      <c r="H44" s="741" t="s">
        <v>970</v>
      </c>
      <c r="I44" s="742"/>
      <c r="J44" s="216" t="s">
        <v>98</v>
      </c>
      <c r="K44" s="42">
        <f>VLOOKUP($A44&amp;K$109,決統データ!$A$3:$DE$365,$E44+19,FALSE)</f>
        <v>0</v>
      </c>
      <c r="L44" s="42">
        <f>VLOOKUP($A44&amp;L$109,決統データ!$A$3:$DE$365,$E44+19,FALSE)</f>
        <v>0</v>
      </c>
      <c r="M44" s="275">
        <f t="shared" si="2"/>
        <v>0</v>
      </c>
    </row>
    <row r="45" spans="1:13" ht="15.75" customHeight="1">
      <c r="A45" s="27" t="str">
        <f t="shared" si="1"/>
        <v>1784001</v>
      </c>
      <c r="B45" s="28" t="s">
        <v>338</v>
      </c>
      <c r="C45" s="29">
        <v>40</v>
      </c>
      <c r="D45" s="28" t="s">
        <v>782</v>
      </c>
      <c r="E45" s="24">
        <v>45</v>
      </c>
      <c r="F45" s="782"/>
      <c r="G45" s="783"/>
      <c r="H45" s="743"/>
      <c r="I45" s="744"/>
      <c r="J45" s="217" t="s">
        <v>969</v>
      </c>
      <c r="K45" s="42">
        <f>VLOOKUP($A45&amp;K$109,決統データ!$A$3:$DE$365,$E45+19,FALSE)</f>
        <v>1385</v>
      </c>
      <c r="L45" s="42">
        <f>VLOOKUP($A45&amp;L$109,決統データ!$A$3:$DE$365,$E45+19,FALSE)</f>
        <v>1067</v>
      </c>
      <c r="M45" s="275">
        <f t="shared" si="2"/>
        <v>2452</v>
      </c>
    </row>
    <row r="46" spans="1:13" ht="15.75" customHeight="1">
      <c r="A46" s="27" t="str">
        <f t="shared" si="1"/>
        <v>1784001</v>
      </c>
      <c r="B46" s="28" t="s">
        <v>338</v>
      </c>
      <c r="C46" s="29">
        <v>40</v>
      </c>
      <c r="D46" s="28" t="s">
        <v>782</v>
      </c>
      <c r="E46" s="24">
        <v>46</v>
      </c>
      <c r="F46" s="782"/>
      <c r="G46" s="783"/>
      <c r="H46" s="776" t="s">
        <v>968</v>
      </c>
      <c r="I46" s="777"/>
      <c r="J46" s="453"/>
      <c r="K46" s="454"/>
      <c r="L46" s="454"/>
      <c r="M46" s="455"/>
    </row>
    <row r="47" spans="1:13" ht="15.75" customHeight="1">
      <c r="A47" s="27" t="str">
        <f t="shared" si="1"/>
        <v>1784001</v>
      </c>
      <c r="B47" s="28" t="s">
        <v>338</v>
      </c>
      <c r="C47" s="29">
        <v>40</v>
      </c>
      <c r="D47" s="28" t="s">
        <v>782</v>
      </c>
      <c r="E47" s="24">
        <v>47</v>
      </c>
      <c r="F47" s="782"/>
      <c r="G47" s="783"/>
      <c r="H47" s="778"/>
      <c r="I47" s="779"/>
      <c r="J47" s="212" t="s">
        <v>966</v>
      </c>
      <c r="K47" s="42">
        <f>VLOOKUP($A47&amp;K$109,決統データ!$A$3:$DE$365,$E47+19,FALSE)</f>
        <v>0</v>
      </c>
      <c r="L47" s="42">
        <f>VLOOKUP($A47&amp;L$109,決統データ!$A$3:$DE$365,$E47+19,FALSE)</f>
        <v>0</v>
      </c>
      <c r="M47" s="275">
        <f t="shared" si="2"/>
        <v>0</v>
      </c>
    </row>
    <row r="48" spans="1:13" ht="15.75" customHeight="1">
      <c r="A48" s="27" t="str">
        <f t="shared" si="1"/>
        <v>1784001</v>
      </c>
      <c r="B48" s="28" t="s">
        <v>338</v>
      </c>
      <c r="C48" s="29">
        <v>40</v>
      </c>
      <c r="D48" s="28" t="s">
        <v>782</v>
      </c>
      <c r="E48" s="24">
        <v>48</v>
      </c>
      <c r="F48" s="784"/>
      <c r="G48" s="785"/>
      <c r="H48" s="175" t="s">
        <v>97</v>
      </c>
      <c r="I48" s="176"/>
      <c r="J48" s="218"/>
      <c r="K48" s="42">
        <f>VLOOKUP($A48&amp;K$109,決統データ!$A$3:$DE$365,$E48+19,FALSE)</f>
        <v>1385</v>
      </c>
      <c r="L48" s="42">
        <f>VLOOKUP($A48&amp;L$109,決統データ!$A$3:$DE$365,$E48+19,FALSE)</f>
        <v>1067</v>
      </c>
      <c r="M48" s="275">
        <f t="shared" si="2"/>
        <v>2452</v>
      </c>
    </row>
    <row r="49" spans="1:13" ht="15.75" customHeight="1">
      <c r="A49" s="27" t="str">
        <f t="shared" si="1"/>
        <v>1784001</v>
      </c>
      <c r="B49" s="28" t="s">
        <v>338</v>
      </c>
      <c r="C49" s="29">
        <v>40</v>
      </c>
      <c r="D49" s="28" t="s">
        <v>782</v>
      </c>
      <c r="E49" s="24">
        <v>49</v>
      </c>
      <c r="F49" s="617" t="s">
        <v>96</v>
      </c>
      <c r="G49" s="617"/>
      <c r="H49" s="617"/>
      <c r="I49" s="176" t="s">
        <v>962</v>
      </c>
      <c r="J49" s="218"/>
      <c r="K49" s="42">
        <f>VLOOKUP($A49&amp;K$109,決統データ!$A$3:$DE$365,$E49+19,FALSE)</f>
        <v>0</v>
      </c>
      <c r="L49" s="42">
        <f>VLOOKUP($A49&amp;L$109,決統データ!$A$3:$DE$365,$E49+19,FALSE)</f>
        <v>0</v>
      </c>
      <c r="M49" s="275">
        <f t="shared" si="2"/>
        <v>0</v>
      </c>
    </row>
    <row r="50" spans="1:13" ht="15.75" customHeight="1">
      <c r="A50" s="27" t="str">
        <f t="shared" si="1"/>
        <v>1784001</v>
      </c>
      <c r="B50" s="28" t="s">
        <v>338</v>
      </c>
      <c r="C50" s="29">
        <v>40</v>
      </c>
      <c r="D50" s="28" t="s">
        <v>782</v>
      </c>
      <c r="E50" s="24">
        <v>50</v>
      </c>
      <c r="F50" s="617"/>
      <c r="G50" s="617"/>
      <c r="H50" s="617"/>
      <c r="I50" s="176" t="s">
        <v>95</v>
      </c>
      <c r="J50" s="218"/>
      <c r="K50" s="42">
        <f>VLOOKUP($A50&amp;K$109,決統データ!$A$3:$DE$365,$E50+19,FALSE)</f>
        <v>0</v>
      </c>
      <c r="L50" s="42">
        <f>VLOOKUP($A50&amp;L$109,決統データ!$A$3:$DE$365,$E50+19,FALSE)</f>
        <v>0</v>
      </c>
      <c r="M50" s="275">
        <f t="shared" si="2"/>
        <v>0</v>
      </c>
    </row>
    <row r="51" spans="1:13" ht="15.75" customHeight="1">
      <c r="A51" s="27" t="str">
        <f t="shared" si="1"/>
        <v>1784001</v>
      </c>
      <c r="B51" s="28" t="s">
        <v>338</v>
      </c>
      <c r="C51" s="29">
        <v>40</v>
      </c>
      <c r="D51" s="28" t="s">
        <v>782</v>
      </c>
      <c r="E51" s="24">
        <v>51</v>
      </c>
      <c r="F51" s="617" t="s">
        <v>94</v>
      </c>
      <c r="G51" s="617"/>
      <c r="H51" s="617"/>
      <c r="I51" s="176" t="s">
        <v>962</v>
      </c>
      <c r="J51" s="218"/>
      <c r="K51" s="42">
        <f>VLOOKUP($A51&amp;K$109,決統データ!$A$3:$DE$365,$E51+19,FALSE)</f>
        <v>0</v>
      </c>
      <c r="L51" s="42">
        <f>VLOOKUP($A51&amp;L$109,決統データ!$A$3:$DE$365,$E51+19,FALSE)</f>
        <v>0</v>
      </c>
      <c r="M51" s="275">
        <f t="shared" si="2"/>
        <v>0</v>
      </c>
    </row>
    <row r="52" spans="1:13" ht="15.75" customHeight="1">
      <c r="A52" s="27" t="str">
        <f t="shared" si="1"/>
        <v>1784001</v>
      </c>
      <c r="B52" s="28" t="s">
        <v>338</v>
      </c>
      <c r="C52" s="29">
        <v>40</v>
      </c>
      <c r="D52" s="28" t="s">
        <v>782</v>
      </c>
      <c r="E52" s="24">
        <v>52</v>
      </c>
      <c r="F52" s="617"/>
      <c r="G52" s="617"/>
      <c r="H52" s="617"/>
      <c r="I52" s="176" t="s">
        <v>93</v>
      </c>
      <c r="J52" s="218"/>
      <c r="K52" s="42">
        <f>VLOOKUP($A52&amp;K$109,決統データ!$A$3:$DE$365,$E52+19,FALSE)</f>
        <v>0</v>
      </c>
      <c r="L52" s="42">
        <f>VLOOKUP($A52&amp;L$109,決統データ!$A$3:$DE$365,$E52+19,FALSE)</f>
        <v>0</v>
      </c>
      <c r="M52" s="275">
        <f t="shared" si="2"/>
        <v>0</v>
      </c>
    </row>
    <row r="53" spans="1:13" ht="15.75" customHeight="1">
      <c r="A53" s="27" t="str">
        <f t="shared" si="1"/>
        <v>1784001</v>
      </c>
      <c r="B53" s="28" t="s">
        <v>338</v>
      </c>
      <c r="C53" s="29">
        <v>40</v>
      </c>
      <c r="D53" s="28" t="s">
        <v>782</v>
      </c>
      <c r="E53" s="24">
        <v>53</v>
      </c>
      <c r="F53" s="175" t="s">
        <v>92</v>
      </c>
      <c r="G53" s="175"/>
      <c r="H53" s="175"/>
      <c r="I53" s="176"/>
      <c r="J53" s="218"/>
      <c r="K53" s="42">
        <f>VLOOKUP($A53&amp;K$109,決統データ!$A$3:$DE$365,$E53+19,FALSE)</f>
        <v>1385</v>
      </c>
      <c r="L53" s="42">
        <f>VLOOKUP($A53&amp;L$109,決統データ!$A$3:$DE$365,$E53+19,FALSE)</f>
        <v>1067</v>
      </c>
      <c r="M53" s="275">
        <f t="shared" si="2"/>
        <v>2452</v>
      </c>
    </row>
    <row r="54" spans="1:13" ht="15.75" customHeight="1">
      <c r="A54" s="27" t="str">
        <f t="shared" si="1"/>
        <v>1784001</v>
      </c>
      <c r="B54" s="28" t="s">
        <v>338</v>
      </c>
      <c r="C54" s="29">
        <v>40</v>
      </c>
      <c r="D54" s="28" t="s">
        <v>782</v>
      </c>
      <c r="E54" s="24">
        <v>54</v>
      </c>
      <c r="F54" s="764" t="s">
        <v>91</v>
      </c>
      <c r="G54" s="765"/>
      <c r="H54" s="766"/>
      <c r="I54" s="597" t="s">
        <v>89</v>
      </c>
      <c r="J54" s="212" t="s">
        <v>601</v>
      </c>
      <c r="K54" s="42">
        <f>VLOOKUP($A54&amp;K$109,決統データ!$A$3:$DE$365,$E54+19,FALSE)</f>
        <v>0</v>
      </c>
      <c r="L54" s="42">
        <f>VLOOKUP($A54&amp;L$109,決統データ!$A$3:$DE$365,$E54+19,FALSE)</f>
        <v>0</v>
      </c>
      <c r="M54" s="275">
        <f t="shared" si="2"/>
        <v>0</v>
      </c>
    </row>
    <row r="55" spans="1:13" ht="15.75" customHeight="1">
      <c r="A55" s="27" t="str">
        <f t="shared" si="1"/>
        <v>1784001</v>
      </c>
      <c r="B55" s="28" t="s">
        <v>338</v>
      </c>
      <c r="C55" s="29">
        <v>40</v>
      </c>
      <c r="D55" s="28" t="s">
        <v>782</v>
      </c>
      <c r="E55" s="24">
        <v>55</v>
      </c>
      <c r="F55" s="767"/>
      <c r="G55" s="768"/>
      <c r="H55" s="769"/>
      <c r="I55" s="599"/>
      <c r="J55" s="212" t="s">
        <v>816</v>
      </c>
      <c r="K55" s="42">
        <f>VLOOKUP($A55&amp;K$109,決統データ!$A$3:$DE$365,$E55+19,FALSE)</f>
        <v>0</v>
      </c>
      <c r="L55" s="42">
        <f>VLOOKUP($A55&amp;L$109,決統データ!$A$3:$DE$365,$E55+19,FALSE)</f>
        <v>0</v>
      </c>
      <c r="M55" s="275">
        <f t="shared" si="2"/>
        <v>0</v>
      </c>
    </row>
    <row r="56" spans="1:13" ht="15.75" customHeight="1">
      <c r="A56" s="27" t="str">
        <f t="shared" si="1"/>
        <v>1784001</v>
      </c>
      <c r="B56" s="28" t="s">
        <v>338</v>
      </c>
      <c r="C56" s="29">
        <v>40</v>
      </c>
      <c r="D56" s="28" t="s">
        <v>782</v>
      </c>
      <c r="E56" s="24">
        <v>56</v>
      </c>
      <c r="F56" s="767"/>
      <c r="G56" s="768"/>
      <c r="H56" s="769"/>
      <c r="I56" s="597" t="s">
        <v>88</v>
      </c>
      <c r="J56" s="212" t="s">
        <v>601</v>
      </c>
      <c r="K56" s="42">
        <f>VLOOKUP($A56&amp;K$109,決統データ!$A$3:$DE$365,$E56+19,FALSE)</f>
        <v>0</v>
      </c>
      <c r="L56" s="42">
        <f>VLOOKUP($A56&amp;L$109,決統データ!$A$3:$DE$365,$E56+19,FALSE)</f>
        <v>0</v>
      </c>
      <c r="M56" s="275">
        <f t="shared" si="2"/>
        <v>0</v>
      </c>
    </row>
    <row r="57" spans="1:13" ht="15.75" customHeight="1">
      <c r="A57" s="27" t="str">
        <f t="shared" si="1"/>
        <v>1784001</v>
      </c>
      <c r="B57" s="28" t="s">
        <v>338</v>
      </c>
      <c r="C57" s="29">
        <v>40</v>
      </c>
      <c r="D57" s="28" t="s">
        <v>782</v>
      </c>
      <c r="E57" s="24">
        <v>57</v>
      </c>
      <c r="F57" s="770"/>
      <c r="G57" s="771"/>
      <c r="H57" s="772"/>
      <c r="I57" s="599"/>
      <c r="J57" s="212" t="s">
        <v>816</v>
      </c>
      <c r="K57" s="42">
        <f>VLOOKUP($A57&amp;K$109,決統データ!$A$3:$DE$365,$E57+19,FALSE)</f>
        <v>0</v>
      </c>
      <c r="L57" s="42">
        <f>VLOOKUP($A57&amp;L$109,決統データ!$A$3:$DE$365,$E57+19,FALSE)</f>
        <v>0</v>
      </c>
      <c r="M57" s="275">
        <f t="shared" si="2"/>
        <v>0</v>
      </c>
    </row>
    <row r="58" spans="1:13" ht="15.75" customHeight="1">
      <c r="A58" s="27" t="str">
        <f t="shared" si="1"/>
        <v>1784001</v>
      </c>
      <c r="B58" s="28" t="s">
        <v>338</v>
      </c>
      <c r="C58" s="29">
        <v>40</v>
      </c>
      <c r="D58" s="28" t="s">
        <v>782</v>
      </c>
      <c r="E58" s="24">
        <v>58</v>
      </c>
      <c r="F58" s="684" t="s">
        <v>90</v>
      </c>
      <c r="G58" s="684"/>
      <c r="H58" s="684"/>
      <c r="I58" s="616" t="s">
        <v>89</v>
      </c>
      <c r="J58" s="212" t="s">
        <v>601</v>
      </c>
      <c r="K58" s="42">
        <f>VLOOKUP($A58&amp;K$109,決統データ!$A$3:$DE$365,$E58+19,FALSE)</f>
        <v>0</v>
      </c>
      <c r="L58" s="42">
        <f>VLOOKUP($A58&amp;L$109,決統データ!$A$3:$DE$365,$E58+19,FALSE)</f>
        <v>0</v>
      </c>
      <c r="M58" s="275">
        <f t="shared" si="2"/>
        <v>0</v>
      </c>
    </row>
    <row r="59" spans="1:13" ht="15.75" customHeight="1">
      <c r="A59" s="27" t="str">
        <f t="shared" si="1"/>
        <v>1784001</v>
      </c>
      <c r="B59" s="28" t="s">
        <v>338</v>
      </c>
      <c r="C59" s="29">
        <v>40</v>
      </c>
      <c r="D59" s="28" t="s">
        <v>782</v>
      </c>
      <c r="E59" s="24">
        <v>59</v>
      </c>
      <c r="F59" s="684"/>
      <c r="G59" s="684"/>
      <c r="H59" s="684"/>
      <c r="I59" s="616"/>
      <c r="J59" s="212" t="s">
        <v>816</v>
      </c>
      <c r="K59" s="42">
        <f>VLOOKUP($A59&amp;K$109,決統データ!$A$3:$DE$365,$E59+19,FALSE)</f>
        <v>0</v>
      </c>
      <c r="L59" s="42">
        <f>VLOOKUP($A59&amp;L$109,決統データ!$A$3:$DE$365,$E59+19,FALSE)</f>
        <v>0</v>
      </c>
      <c r="M59" s="275">
        <f t="shared" si="2"/>
        <v>0</v>
      </c>
    </row>
    <row r="60" spans="1:13" ht="15.75" customHeight="1">
      <c r="A60" s="27" t="str">
        <f t="shared" si="1"/>
        <v>1784001</v>
      </c>
      <c r="B60" s="28" t="s">
        <v>338</v>
      </c>
      <c r="C60" s="29">
        <v>40</v>
      </c>
      <c r="D60" s="28" t="s">
        <v>782</v>
      </c>
      <c r="E60" s="24">
        <v>60</v>
      </c>
      <c r="F60" s="684"/>
      <c r="G60" s="684"/>
      <c r="H60" s="684"/>
      <c r="I60" s="616" t="s">
        <v>88</v>
      </c>
      <c r="J60" s="212" t="s">
        <v>601</v>
      </c>
      <c r="K60" s="42">
        <f>VLOOKUP($A60&amp;K$109,決統データ!$A$3:$DE$365,$E60+19,FALSE)</f>
        <v>0</v>
      </c>
      <c r="L60" s="42">
        <f>VLOOKUP($A60&amp;L$109,決統データ!$A$3:$DE$365,$E60+19,FALSE)</f>
        <v>0</v>
      </c>
      <c r="M60" s="275">
        <f t="shared" si="2"/>
        <v>0</v>
      </c>
    </row>
    <row r="61" spans="1:13" ht="15.75" customHeight="1">
      <c r="A61" s="27" t="str">
        <f t="shared" si="1"/>
        <v>1784001</v>
      </c>
      <c r="B61" s="28" t="s">
        <v>338</v>
      </c>
      <c r="C61" s="29">
        <v>40</v>
      </c>
      <c r="D61" s="28" t="s">
        <v>782</v>
      </c>
      <c r="E61" s="24">
        <v>61</v>
      </c>
      <c r="F61" s="684"/>
      <c r="G61" s="684"/>
      <c r="H61" s="684"/>
      <c r="I61" s="616"/>
      <c r="J61" s="212" t="s">
        <v>816</v>
      </c>
      <c r="K61" s="42">
        <f>VLOOKUP($A61&amp;K$109,決統データ!$A$3:$DE$365,$E61+19,FALSE)</f>
        <v>0</v>
      </c>
      <c r="L61" s="42">
        <f>VLOOKUP($A61&amp;L$109,決統データ!$A$3:$DE$365,$E61+19,FALSE)</f>
        <v>0</v>
      </c>
      <c r="M61" s="275">
        <f t="shared" si="2"/>
        <v>0</v>
      </c>
    </row>
    <row r="62" spans="1:13" ht="15.75" customHeight="1">
      <c r="A62" s="27" t="str">
        <f t="shared" si="1"/>
        <v>1784001</v>
      </c>
      <c r="B62" s="28" t="s">
        <v>338</v>
      </c>
      <c r="C62" s="29">
        <v>40</v>
      </c>
      <c r="D62" s="28" t="s">
        <v>782</v>
      </c>
      <c r="E62" s="24">
        <v>62</v>
      </c>
      <c r="F62" s="701" t="s">
        <v>87</v>
      </c>
      <c r="G62" s="702"/>
      <c r="H62" s="702"/>
      <c r="I62" s="702"/>
      <c r="J62" s="703"/>
      <c r="K62" s="42">
        <f>VLOOKUP($A62&amp;K$109,決統データ!$A$3:$DE$365,$E62+19,FALSE)</f>
        <v>0</v>
      </c>
      <c r="L62" s="42">
        <f>VLOOKUP($A62&amp;L$109,決統データ!$A$3:$DE$365,$E62+19,FALSE)</f>
        <v>0</v>
      </c>
      <c r="M62" s="275">
        <f t="shared" si="2"/>
        <v>0</v>
      </c>
    </row>
    <row r="63" spans="1:13" ht="15.75" customHeight="1">
      <c r="A63" s="27" t="str">
        <f t="shared" ref="A63" si="3">+B63&amp;C63&amp;D63</f>
        <v>1784001</v>
      </c>
      <c r="B63" s="28" t="s">
        <v>338</v>
      </c>
      <c r="C63" s="29">
        <v>40</v>
      </c>
      <c r="D63" s="28" t="s">
        <v>383</v>
      </c>
      <c r="E63" s="467">
        <v>63</v>
      </c>
      <c r="F63" s="468" t="s">
        <v>1583</v>
      </c>
      <c r="G63" s="213"/>
      <c r="H63" s="213"/>
      <c r="I63" s="213"/>
      <c r="J63" s="469"/>
      <c r="K63" s="42">
        <f>VLOOKUP($A63&amp;K$109,決統データ!$A$3:$DE$365,$E63+19,FALSE)</f>
        <v>0</v>
      </c>
      <c r="L63" s="42">
        <f>VLOOKUP($A63&amp;L$109,決統データ!$A$3:$DE$365,$E63+19,FALSE)</f>
        <v>0</v>
      </c>
      <c r="M63" s="275">
        <f t="shared" ref="M63" si="4">SUM(K63:L63)</f>
        <v>0</v>
      </c>
    </row>
    <row r="64" spans="1:13" ht="15.75" customHeight="1">
      <c r="A64" s="27" t="str">
        <f t="shared" si="1"/>
        <v>1784002</v>
      </c>
      <c r="B64" s="28" t="s">
        <v>338</v>
      </c>
      <c r="C64" s="29">
        <v>40</v>
      </c>
      <c r="D64" s="28" t="s">
        <v>788</v>
      </c>
      <c r="E64" s="24">
        <v>1</v>
      </c>
      <c r="F64" s="757" t="s">
        <v>376</v>
      </c>
      <c r="G64" s="758"/>
      <c r="H64" s="685" t="s">
        <v>373</v>
      </c>
      <c r="I64" s="687"/>
      <c r="J64" s="219" t="s">
        <v>601</v>
      </c>
      <c r="K64" s="42">
        <f>VLOOKUP($A64&amp;K$109,決統データ!$A$3:$DE$365,$E64+19,FALSE)</f>
        <v>0</v>
      </c>
      <c r="L64" s="42">
        <f>VLOOKUP($A64&amp;L$109,決統データ!$A$3:$DE$365,$E64+19,FALSE)</f>
        <v>0</v>
      </c>
      <c r="M64" s="275">
        <f t="shared" si="2"/>
        <v>0</v>
      </c>
    </row>
    <row r="65" spans="1:13" ht="15.75" customHeight="1">
      <c r="A65" s="27" t="str">
        <f t="shared" si="1"/>
        <v>1784002</v>
      </c>
      <c r="B65" s="28" t="s">
        <v>338</v>
      </c>
      <c r="C65" s="29">
        <v>40</v>
      </c>
      <c r="D65" s="28" t="s">
        <v>788</v>
      </c>
      <c r="E65" s="24">
        <v>2</v>
      </c>
      <c r="F65" s="759"/>
      <c r="G65" s="760"/>
      <c r="H65" s="688"/>
      <c r="I65" s="690"/>
      <c r="J65" s="212" t="s">
        <v>816</v>
      </c>
      <c r="K65" s="42">
        <f>VLOOKUP($A65&amp;K$109,決統データ!$A$3:$DE$365,$E65+19,FALSE)</f>
        <v>0</v>
      </c>
      <c r="L65" s="42">
        <f>VLOOKUP($A65&amp;L$109,決統データ!$A$3:$DE$365,$E65+19,FALSE)</f>
        <v>0</v>
      </c>
      <c r="M65" s="275">
        <f t="shared" si="2"/>
        <v>0</v>
      </c>
    </row>
    <row r="66" spans="1:13" ht="15.75" customHeight="1">
      <c r="A66" s="27" t="str">
        <f t="shared" si="1"/>
        <v>1784002</v>
      </c>
      <c r="B66" s="28" t="s">
        <v>338</v>
      </c>
      <c r="C66" s="29">
        <v>40</v>
      </c>
      <c r="D66" s="28" t="s">
        <v>788</v>
      </c>
      <c r="E66" s="24">
        <v>3</v>
      </c>
      <c r="F66" s="759"/>
      <c r="G66" s="760"/>
      <c r="H66" s="746" t="s">
        <v>374</v>
      </c>
      <c r="I66" s="747"/>
      <c r="J66" s="212" t="s">
        <v>601</v>
      </c>
      <c r="K66" s="42">
        <f>VLOOKUP($A66&amp;K$109,決統データ!$A$3:$DE$365,$E66+19,FALSE)</f>
        <v>0</v>
      </c>
      <c r="L66" s="42">
        <f>VLOOKUP($A66&amp;L$109,決統データ!$A$3:$DE$365,$E66+19,FALSE)</f>
        <v>0</v>
      </c>
      <c r="M66" s="275">
        <f t="shared" si="2"/>
        <v>0</v>
      </c>
    </row>
    <row r="67" spans="1:13" ht="15.75" customHeight="1">
      <c r="A67" s="27" t="str">
        <f t="shared" si="1"/>
        <v>1784002</v>
      </c>
      <c r="B67" s="28" t="s">
        <v>338</v>
      </c>
      <c r="C67" s="29">
        <v>40</v>
      </c>
      <c r="D67" s="28" t="s">
        <v>788</v>
      </c>
      <c r="E67" s="24">
        <v>4</v>
      </c>
      <c r="F67" s="759"/>
      <c r="G67" s="760"/>
      <c r="H67" s="688"/>
      <c r="I67" s="690"/>
      <c r="J67" s="212" t="s">
        <v>816</v>
      </c>
      <c r="K67" s="42">
        <f>VLOOKUP($A67&amp;K$109,決統データ!$A$3:$DE$365,$E67+19,FALSE)</f>
        <v>0</v>
      </c>
      <c r="L67" s="42">
        <f>VLOOKUP($A67&amp;L$109,決統データ!$A$3:$DE$365,$E67+19,FALSE)</f>
        <v>0</v>
      </c>
      <c r="M67" s="275">
        <f t="shared" si="2"/>
        <v>0</v>
      </c>
    </row>
    <row r="68" spans="1:13" ht="15.75" customHeight="1">
      <c r="A68" s="27" t="str">
        <f t="shared" si="1"/>
        <v>1784002</v>
      </c>
      <c r="B68" s="28" t="s">
        <v>338</v>
      </c>
      <c r="C68" s="29">
        <v>40</v>
      </c>
      <c r="D68" s="28" t="s">
        <v>788</v>
      </c>
      <c r="E68" s="24">
        <v>5</v>
      </c>
      <c r="F68" s="759"/>
      <c r="G68" s="760"/>
      <c r="H68" s="763" t="s">
        <v>375</v>
      </c>
      <c r="I68" s="756"/>
      <c r="J68" s="212" t="s">
        <v>601</v>
      </c>
      <c r="K68" s="42">
        <f>VLOOKUP($A68&amp;K$109,決統データ!$A$3:$DE$365,$E68+19,FALSE)</f>
        <v>0</v>
      </c>
      <c r="L68" s="42">
        <f>VLOOKUP($A68&amp;L$109,決統データ!$A$3:$DE$365,$E68+19,FALSE)</f>
        <v>0</v>
      </c>
      <c r="M68" s="275">
        <f t="shared" ref="M68:M91" si="5">SUM(K68:L68)</f>
        <v>0</v>
      </c>
    </row>
    <row r="69" spans="1:13" ht="15.75" customHeight="1">
      <c r="A69" s="27" t="str">
        <f t="shared" si="1"/>
        <v>1784002</v>
      </c>
      <c r="B69" s="28" t="s">
        <v>338</v>
      </c>
      <c r="C69" s="29">
        <v>40</v>
      </c>
      <c r="D69" s="28" t="s">
        <v>788</v>
      </c>
      <c r="E69" s="24">
        <v>6</v>
      </c>
      <c r="F69" s="759"/>
      <c r="G69" s="760"/>
      <c r="H69" s="763"/>
      <c r="I69" s="756"/>
      <c r="J69" s="212" t="s">
        <v>816</v>
      </c>
      <c r="K69" s="42">
        <f>VLOOKUP($A69&amp;K$109,決統データ!$A$3:$DE$365,$E69+19,FALSE)</f>
        <v>0</v>
      </c>
      <c r="L69" s="42">
        <f>VLOOKUP($A69&amp;L$109,決統データ!$A$3:$DE$365,$E69+19,FALSE)</f>
        <v>0</v>
      </c>
      <c r="M69" s="275">
        <f t="shared" si="5"/>
        <v>0</v>
      </c>
    </row>
    <row r="70" spans="1:13" ht="15.75" customHeight="1">
      <c r="A70" s="27" t="str">
        <f t="shared" si="1"/>
        <v>1784002</v>
      </c>
      <c r="B70" s="28" t="s">
        <v>338</v>
      </c>
      <c r="C70" s="29">
        <v>40</v>
      </c>
      <c r="D70" s="28" t="s">
        <v>788</v>
      </c>
      <c r="E70" s="24">
        <v>7</v>
      </c>
      <c r="F70" s="759"/>
      <c r="G70" s="760"/>
      <c r="H70" s="740" t="s">
        <v>85</v>
      </c>
      <c r="I70" s="684"/>
      <c r="J70" s="212" t="s">
        <v>601</v>
      </c>
      <c r="K70" s="42">
        <f>VLOOKUP($A70&amp;K$109,決統データ!$A$3:$DE$365,$E70+19,FALSE)</f>
        <v>0</v>
      </c>
      <c r="L70" s="42">
        <f>VLOOKUP($A70&amp;L$109,決統データ!$A$3:$DE$365,$E70+19,FALSE)</f>
        <v>0</v>
      </c>
      <c r="M70" s="275">
        <f t="shared" si="5"/>
        <v>0</v>
      </c>
    </row>
    <row r="71" spans="1:13" ht="15.75" customHeight="1">
      <c r="A71" s="27" t="str">
        <f t="shared" si="1"/>
        <v>1784002</v>
      </c>
      <c r="B71" s="28" t="s">
        <v>338</v>
      </c>
      <c r="C71" s="29">
        <v>40</v>
      </c>
      <c r="D71" s="28" t="s">
        <v>788</v>
      </c>
      <c r="E71" s="24">
        <v>8</v>
      </c>
      <c r="F71" s="759"/>
      <c r="G71" s="760"/>
      <c r="H71" s="740"/>
      <c r="I71" s="684"/>
      <c r="J71" s="212" t="s">
        <v>816</v>
      </c>
      <c r="K71" s="42">
        <f>VLOOKUP($A71&amp;K$109,決統データ!$A$3:$DE$365,$E71+19,FALSE)</f>
        <v>0</v>
      </c>
      <c r="L71" s="42">
        <f>VLOOKUP($A71&amp;L$109,決統データ!$A$3:$DE$365,$E71+19,FALSE)</f>
        <v>0</v>
      </c>
      <c r="M71" s="275">
        <f t="shared" si="5"/>
        <v>0</v>
      </c>
    </row>
    <row r="72" spans="1:13" ht="15.75" customHeight="1">
      <c r="A72" s="27" t="str">
        <f t="shared" si="1"/>
        <v>1784002</v>
      </c>
      <c r="B72" s="28" t="s">
        <v>338</v>
      </c>
      <c r="C72" s="29">
        <v>40</v>
      </c>
      <c r="D72" s="28" t="s">
        <v>788</v>
      </c>
      <c r="E72" s="24">
        <v>9</v>
      </c>
      <c r="F72" s="759"/>
      <c r="G72" s="760"/>
      <c r="H72" s="740" t="s">
        <v>84</v>
      </c>
      <c r="I72" s="684"/>
      <c r="J72" s="212" t="s">
        <v>601</v>
      </c>
      <c r="K72" s="42">
        <f>VLOOKUP($A72&amp;K$109,決統データ!$A$3:$DE$365,$E72+19,FALSE)</f>
        <v>0</v>
      </c>
      <c r="L72" s="42">
        <f>VLOOKUP($A72&amp;L$109,決統データ!$A$3:$DE$365,$E72+19,FALSE)</f>
        <v>0</v>
      </c>
      <c r="M72" s="275">
        <f t="shared" si="5"/>
        <v>0</v>
      </c>
    </row>
    <row r="73" spans="1:13" ht="15.75" customHeight="1">
      <c r="A73" s="27" t="str">
        <f t="shared" si="1"/>
        <v>1784002</v>
      </c>
      <c r="B73" s="28" t="s">
        <v>338</v>
      </c>
      <c r="C73" s="29">
        <v>40</v>
      </c>
      <c r="D73" s="28" t="s">
        <v>788</v>
      </c>
      <c r="E73" s="24">
        <v>10</v>
      </c>
      <c r="F73" s="759"/>
      <c r="G73" s="760"/>
      <c r="H73" s="740"/>
      <c r="I73" s="684"/>
      <c r="J73" s="212" t="s">
        <v>816</v>
      </c>
      <c r="K73" s="42">
        <f>VLOOKUP($A73&amp;K$109,決統データ!$A$3:$DE$365,$E73+19,FALSE)</f>
        <v>0</v>
      </c>
      <c r="L73" s="42">
        <f>VLOOKUP($A73&amp;L$109,決統データ!$A$3:$DE$365,$E73+19,FALSE)</f>
        <v>0</v>
      </c>
      <c r="M73" s="275">
        <f t="shared" si="5"/>
        <v>0</v>
      </c>
    </row>
    <row r="74" spans="1:13" ht="15.75" customHeight="1">
      <c r="A74" s="27" t="str">
        <f t="shared" si="1"/>
        <v>1784002</v>
      </c>
      <c r="B74" s="28" t="s">
        <v>338</v>
      </c>
      <c r="C74" s="29">
        <v>40</v>
      </c>
      <c r="D74" s="28" t="s">
        <v>788</v>
      </c>
      <c r="E74" s="24">
        <v>11</v>
      </c>
      <c r="F74" s="759"/>
      <c r="G74" s="760"/>
      <c r="H74" s="736" t="s">
        <v>83</v>
      </c>
      <c r="I74" s="628"/>
      <c r="J74" s="212" t="s">
        <v>601</v>
      </c>
      <c r="K74" s="42">
        <f>VLOOKUP($A74&amp;K$109,決統データ!$A$3:$DE$365,$E74+19,FALSE)</f>
        <v>0</v>
      </c>
      <c r="L74" s="42">
        <f>VLOOKUP($A74&amp;L$109,決統データ!$A$3:$DE$365,$E74+19,FALSE)</f>
        <v>0</v>
      </c>
      <c r="M74" s="275">
        <f t="shared" si="5"/>
        <v>0</v>
      </c>
    </row>
    <row r="75" spans="1:13" ht="15.75" customHeight="1">
      <c r="A75" s="27" t="str">
        <f t="shared" si="1"/>
        <v>1784002</v>
      </c>
      <c r="B75" s="28" t="s">
        <v>338</v>
      </c>
      <c r="C75" s="29">
        <v>40</v>
      </c>
      <c r="D75" s="28" t="s">
        <v>788</v>
      </c>
      <c r="E75" s="24">
        <v>12</v>
      </c>
      <c r="F75" s="759"/>
      <c r="G75" s="760"/>
      <c r="H75" s="736"/>
      <c r="I75" s="628"/>
      <c r="J75" s="212" t="s">
        <v>816</v>
      </c>
      <c r="K75" s="42">
        <f>VLOOKUP($A75&amp;K$109,決統データ!$A$3:$DE$365,$E75+19,FALSE)</f>
        <v>0</v>
      </c>
      <c r="L75" s="42">
        <f>VLOOKUP($A75&amp;L$109,決統データ!$A$3:$DE$365,$E75+19,FALSE)</f>
        <v>0</v>
      </c>
      <c r="M75" s="275">
        <f t="shared" si="5"/>
        <v>0</v>
      </c>
    </row>
    <row r="76" spans="1:13" ht="15.75" customHeight="1">
      <c r="A76" s="27" t="str">
        <f t="shared" ref="A76:A77" si="6">+B76&amp;C76&amp;D76</f>
        <v>1784002</v>
      </c>
      <c r="B76" s="28" t="s">
        <v>338</v>
      </c>
      <c r="C76" s="29">
        <v>40</v>
      </c>
      <c r="D76" s="28" t="s">
        <v>143</v>
      </c>
      <c r="E76" s="466">
        <v>13</v>
      </c>
      <c r="F76" s="759"/>
      <c r="G76" s="760"/>
      <c r="H76" s="740" t="s">
        <v>1350</v>
      </c>
      <c r="I76" s="684"/>
      <c r="J76" s="212" t="s">
        <v>601</v>
      </c>
      <c r="K76" s="42">
        <f>VLOOKUP($A76&amp;K$109,決統データ!$A$3:$DE$365,$E76+19,FALSE)</f>
        <v>0</v>
      </c>
      <c r="L76" s="42">
        <f>VLOOKUP($A76&amp;L$109,決統データ!$A$3:$DE$365,$E76+19,FALSE)</f>
        <v>0</v>
      </c>
      <c r="M76" s="275">
        <f t="shared" ref="M76:M77" si="7">SUM(K76:L76)</f>
        <v>0</v>
      </c>
    </row>
    <row r="77" spans="1:13" ht="15.75" customHeight="1">
      <c r="A77" s="27" t="str">
        <f t="shared" si="6"/>
        <v>1784002</v>
      </c>
      <c r="B77" s="28" t="s">
        <v>338</v>
      </c>
      <c r="C77" s="29">
        <v>40</v>
      </c>
      <c r="D77" s="28" t="s">
        <v>143</v>
      </c>
      <c r="E77" s="466">
        <v>14</v>
      </c>
      <c r="F77" s="759"/>
      <c r="G77" s="760"/>
      <c r="H77" s="740"/>
      <c r="I77" s="684"/>
      <c r="J77" s="212" t="s">
        <v>816</v>
      </c>
      <c r="K77" s="42">
        <f>VLOOKUP($A77&amp;K$109,決統データ!$A$3:$DE$365,$E77+19,FALSE)</f>
        <v>0</v>
      </c>
      <c r="L77" s="42">
        <f>VLOOKUP($A77&amp;L$109,決統データ!$A$3:$DE$365,$E77+19,FALSE)</f>
        <v>0</v>
      </c>
      <c r="M77" s="275">
        <f t="shared" si="7"/>
        <v>0</v>
      </c>
    </row>
    <row r="78" spans="1:13" ht="15.75" customHeight="1">
      <c r="A78" s="27" t="str">
        <f t="shared" si="1"/>
        <v>1784002</v>
      </c>
      <c r="B78" s="28" t="s">
        <v>338</v>
      </c>
      <c r="C78" s="29">
        <v>40</v>
      </c>
      <c r="D78" s="28" t="s">
        <v>788</v>
      </c>
      <c r="E78" s="24">
        <v>15</v>
      </c>
      <c r="F78" s="759"/>
      <c r="G78" s="760"/>
      <c r="H78" s="740" t="s">
        <v>82</v>
      </c>
      <c r="I78" s="684"/>
      <c r="J78" s="212" t="s">
        <v>601</v>
      </c>
      <c r="K78" s="42">
        <f>VLOOKUP($A78&amp;K$109,決統データ!$A$3:$DE$365,$E78+19,FALSE)</f>
        <v>0</v>
      </c>
      <c r="L78" s="42">
        <f>VLOOKUP($A78&amp;L$109,決統データ!$A$3:$DE$365,$E78+19,FALSE)</f>
        <v>0</v>
      </c>
      <c r="M78" s="275">
        <f t="shared" si="5"/>
        <v>0</v>
      </c>
    </row>
    <row r="79" spans="1:13" ht="15.75" customHeight="1">
      <c r="A79" s="27" t="str">
        <f t="shared" si="1"/>
        <v>1784002</v>
      </c>
      <c r="B79" s="28" t="s">
        <v>338</v>
      </c>
      <c r="C79" s="29">
        <v>40</v>
      </c>
      <c r="D79" s="28" t="s">
        <v>788</v>
      </c>
      <c r="E79" s="24">
        <v>16</v>
      </c>
      <c r="F79" s="759"/>
      <c r="G79" s="760"/>
      <c r="H79" s="740"/>
      <c r="I79" s="684"/>
      <c r="J79" s="212" t="s">
        <v>816</v>
      </c>
      <c r="K79" s="42">
        <f>VLOOKUP($A79&amp;K$109,決統データ!$A$3:$DE$365,$E79+19,FALSE)</f>
        <v>0</v>
      </c>
      <c r="L79" s="42">
        <f>VLOOKUP($A79&amp;L$109,決統データ!$A$3:$DE$365,$E79+19,FALSE)</f>
        <v>0</v>
      </c>
      <c r="M79" s="275">
        <f t="shared" si="5"/>
        <v>0</v>
      </c>
    </row>
    <row r="80" spans="1:13" ht="15.75" customHeight="1">
      <c r="A80" s="27" t="str">
        <f t="shared" si="1"/>
        <v>1784002</v>
      </c>
      <c r="B80" s="28" t="s">
        <v>338</v>
      </c>
      <c r="C80" s="29">
        <v>40</v>
      </c>
      <c r="D80" s="28" t="s">
        <v>788</v>
      </c>
      <c r="E80" s="24">
        <v>17</v>
      </c>
      <c r="F80" s="759"/>
      <c r="G80" s="760"/>
      <c r="H80" s="745" t="s">
        <v>81</v>
      </c>
      <c r="I80" s="611"/>
      <c r="J80" s="212" t="s">
        <v>601</v>
      </c>
      <c r="K80" s="42">
        <f>VLOOKUP($A80&amp;K$109,決統データ!$A$3:$DE$365,$E80+19,FALSE)</f>
        <v>0</v>
      </c>
      <c r="L80" s="42">
        <f>VLOOKUP($A80&amp;L$109,決統データ!$A$3:$DE$365,$E80+19,FALSE)</f>
        <v>0</v>
      </c>
      <c r="M80" s="275">
        <f t="shared" si="5"/>
        <v>0</v>
      </c>
    </row>
    <row r="81" spans="1:13" ht="15.75" customHeight="1">
      <c r="A81" s="27" t="str">
        <f t="shared" si="1"/>
        <v>1784002</v>
      </c>
      <c r="B81" s="28" t="s">
        <v>338</v>
      </c>
      <c r="C81" s="29">
        <v>40</v>
      </c>
      <c r="D81" s="28" t="s">
        <v>788</v>
      </c>
      <c r="E81" s="24">
        <v>18</v>
      </c>
      <c r="F81" s="759"/>
      <c r="G81" s="760"/>
      <c r="H81" s="745"/>
      <c r="I81" s="611"/>
      <c r="J81" s="212" t="s">
        <v>816</v>
      </c>
      <c r="K81" s="42">
        <f>VLOOKUP($A81&amp;K$109,決統データ!$A$3:$DE$365,$E81+19,FALSE)</f>
        <v>0</v>
      </c>
      <c r="L81" s="42">
        <f>VLOOKUP($A81&amp;L$109,決統データ!$A$3:$DE$365,$E81+19,FALSE)</f>
        <v>0</v>
      </c>
      <c r="M81" s="275">
        <f t="shared" si="5"/>
        <v>0</v>
      </c>
    </row>
    <row r="82" spans="1:13" ht="15.75" customHeight="1">
      <c r="A82" s="27" t="str">
        <f t="shared" ref="A82:A95" si="8">+B82&amp;C82&amp;D82</f>
        <v>1784002</v>
      </c>
      <c r="B82" s="28" t="s">
        <v>1468</v>
      </c>
      <c r="C82" s="29">
        <v>40</v>
      </c>
      <c r="D82" s="28" t="s">
        <v>566</v>
      </c>
      <c r="E82" s="429">
        <v>19</v>
      </c>
      <c r="F82" s="759"/>
      <c r="G82" s="760"/>
      <c r="H82" s="684" t="s">
        <v>378</v>
      </c>
      <c r="I82" s="684"/>
      <c r="J82" s="212" t="s">
        <v>601</v>
      </c>
      <c r="K82" s="42">
        <f>VLOOKUP($A82&amp;K$109,決統データ!$A$3:$DE$365,$E82+19,FALSE)</f>
        <v>0</v>
      </c>
      <c r="L82" s="42">
        <f>VLOOKUP($A82&amp;L$109,決統データ!$A$3:$DE$365,$E82+19,FALSE)</f>
        <v>0</v>
      </c>
      <c r="M82" s="275">
        <f t="shared" ref="M82:M87" si="9">SUM(K82:L82)</f>
        <v>0</v>
      </c>
    </row>
    <row r="83" spans="1:13" ht="15.75" customHeight="1">
      <c r="A83" s="27" t="str">
        <f t="shared" si="8"/>
        <v>1784002</v>
      </c>
      <c r="B83" s="28" t="s">
        <v>1468</v>
      </c>
      <c r="C83" s="29">
        <v>40</v>
      </c>
      <c r="D83" s="28" t="s">
        <v>566</v>
      </c>
      <c r="E83" s="429">
        <v>20</v>
      </c>
      <c r="F83" s="759"/>
      <c r="G83" s="760"/>
      <c r="H83" s="684"/>
      <c r="I83" s="684"/>
      <c r="J83" s="212" t="s">
        <v>816</v>
      </c>
      <c r="K83" s="42">
        <f>VLOOKUP($A83&amp;K$109,決統データ!$A$3:$DE$365,$E83+19,FALSE)</f>
        <v>0</v>
      </c>
      <c r="L83" s="42">
        <f>VLOOKUP($A83&amp;L$109,決統データ!$A$3:$DE$365,$E83+19,FALSE)</f>
        <v>0</v>
      </c>
      <c r="M83" s="275">
        <f t="shared" si="9"/>
        <v>0</v>
      </c>
    </row>
    <row r="84" spans="1:13" ht="15.75" customHeight="1">
      <c r="A84" s="27" t="str">
        <f t="shared" si="8"/>
        <v>1784002</v>
      </c>
      <c r="B84" s="28" t="s">
        <v>1468</v>
      </c>
      <c r="C84" s="29">
        <v>40</v>
      </c>
      <c r="D84" s="28" t="s">
        <v>566</v>
      </c>
      <c r="E84" s="429">
        <v>21</v>
      </c>
      <c r="F84" s="759"/>
      <c r="G84" s="760"/>
      <c r="H84" s="741" t="s">
        <v>1578</v>
      </c>
      <c r="I84" s="742"/>
      <c r="J84" s="212" t="s">
        <v>601</v>
      </c>
      <c r="K84" s="42">
        <f>VLOOKUP($A84&amp;K$109,決統データ!$A$3:$DE$365,$E84+19,FALSE)</f>
        <v>0</v>
      </c>
      <c r="L84" s="42">
        <f>VLOOKUP($A84&amp;L$109,決統データ!$A$3:$DE$365,$E84+19,FALSE)</f>
        <v>0</v>
      </c>
      <c r="M84" s="275">
        <f t="shared" si="9"/>
        <v>0</v>
      </c>
    </row>
    <row r="85" spans="1:13" ht="15.75" customHeight="1">
      <c r="A85" s="27" t="str">
        <f t="shared" si="8"/>
        <v>1784002</v>
      </c>
      <c r="B85" s="28" t="s">
        <v>1468</v>
      </c>
      <c r="C85" s="29">
        <v>40</v>
      </c>
      <c r="D85" s="28" t="s">
        <v>566</v>
      </c>
      <c r="E85" s="429">
        <v>22</v>
      </c>
      <c r="F85" s="759"/>
      <c r="G85" s="760"/>
      <c r="H85" s="743"/>
      <c r="I85" s="744"/>
      <c r="J85" s="212" t="s">
        <v>816</v>
      </c>
      <c r="K85" s="42">
        <f>VLOOKUP($A85&amp;K$109,決統データ!$A$3:$DE$365,$E85+19,FALSE)</f>
        <v>0</v>
      </c>
      <c r="L85" s="42">
        <f>VLOOKUP($A85&amp;L$109,決統データ!$A$3:$DE$365,$E85+19,FALSE)</f>
        <v>0</v>
      </c>
      <c r="M85" s="275">
        <f t="shared" si="9"/>
        <v>0</v>
      </c>
    </row>
    <row r="86" spans="1:13" ht="15.75" customHeight="1">
      <c r="A86" s="27" t="str">
        <f t="shared" si="8"/>
        <v>1784002</v>
      </c>
      <c r="B86" s="28" t="s">
        <v>1468</v>
      </c>
      <c r="C86" s="29">
        <v>40</v>
      </c>
      <c r="D86" s="28" t="s">
        <v>566</v>
      </c>
      <c r="E86" s="429">
        <v>23</v>
      </c>
      <c r="F86" s="759"/>
      <c r="G86" s="760"/>
      <c r="H86" s="741" t="s">
        <v>1463</v>
      </c>
      <c r="I86" s="742"/>
      <c r="J86" s="212" t="s">
        <v>601</v>
      </c>
      <c r="K86" s="42">
        <f>VLOOKUP($A86&amp;K$109,決統データ!$A$3:$DE$365,$E86+19,FALSE)</f>
        <v>0</v>
      </c>
      <c r="L86" s="42">
        <f>VLOOKUP($A86&amp;L$109,決統データ!$A$3:$DE$365,$E86+19,FALSE)</f>
        <v>0</v>
      </c>
      <c r="M86" s="275">
        <f t="shared" si="9"/>
        <v>0</v>
      </c>
    </row>
    <row r="87" spans="1:13" ht="15.75" customHeight="1">
      <c r="A87" s="27" t="str">
        <f t="shared" si="8"/>
        <v>1784002</v>
      </c>
      <c r="B87" s="28" t="s">
        <v>1468</v>
      </c>
      <c r="C87" s="29">
        <v>40</v>
      </c>
      <c r="D87" s="28" t="s">
        <v>566</v>
      </c>
      <c r="E87" s="429">
        <v>24</v>
      </c>
      <c r="F87" s="759"/>
      <c r="G87" s="760"/>
      <c r="H87" s="743"/>
      <c r="I87" s="744"/>
      <c r="J87" s="212" t="s">
        <v>816</v>
      </c>
      <c r="K87" s="42">
        <f>VLOOKUP($A87&amp;K$109,決統データ!$A$3:$DE$365,$E87+19,FALSE)</f>
        <v>0</v>
      </c>
      <c r="L87" s="42">
        <f>VLOOKUP($A87&amp;L$109,決統データ!$A$3:$DE$365,$E87+19,FALSE)</f>
        <v>0</v>
      </c>
      <c r="M87" s="275">
        <f t="shared" si="9"/>
        <v>0</v>
      </c>
    </row>
    <row r="88" spans="1:13" ht="15.75" customHeight="1">
      <c r="A88" s="27" t="str">
        <f t="shared" si="8"/>
        <v>1784002</v>
      </c>
      <c r="B88" s="28" t="s">
        <v>1468</v>
      </c>
      <c r="C88" s="29">
        <v>40</v>
      </c>
      <c r="D88" s="28" t="s">
        <v>566</v>
      </c>
      <c r="E88" s="429">
        <v>25</v>
      </c>
      <c r="F88" s="759"/>
      <c r="G88" s="760"/>
      <c r="H88" s="740" t="s">
        <v>80</v>
      </c>
      <c r="I88" s="684"/>
      <c r="J88" s="212" t="s">
        <v>601</v>
      </c>
      <c r="K88" s="42">
        <f>VLOOKUP($A88&amp;K$109,決統データ!$A$3:$DE$365,$E88+19,FALSE)</f>
        <v>0</v>
      </c>
      <c r="L88" s="42">
        <f>VLOOKUP($A88&amp;L$109,決統データ!$A$3:$DE$365,$E88+19,FALSE)</f>
        <v>0</v>
      </c>
      <c r="M88" s="275">
        <f t="shared" si="5"/>
        <v>0</v>
      </c>
    </row>
    <row r="89" spans="1:13" ht="15.75" customHeight="1">
      <c r="A89" s="27" t="str">
        <f t="shared" si="8"/>
        <v>1784002</v>
      </c>
      <c r="B89" s="28" t="s">
        <v>1468</v>
      </c>
      <c r="C89" s="29">
        <v>40</v>
      </c>
      <c r="D89" s="28" t="s">
        <v>566</v>
      </c>
      <c r="E89" s="429">
        <v>26</v>
      </c>
      <c r="F89" s="761"/>
      <c r="G89" s="762"/>
      <c r="H89" s="740"/>
      <c r="I89" s="684"/>
      <c r="J89" s="212" t="s">
        <v>816</v>
      </c>
      <c r="K89" s="42">
        <f>VLOOKUP($A89&amp;K$109,決統データ!$A$3:$DE$365,$E89+19,FALSE)</f>
        <v>0</v>
      </c>
      <c r="L89" s="42">
        <f>VLOOKUP($A89&amp;L$109,決統データ!$A$3:$DE$365,$E89+19,FALSE)</f>
        <v>0</v>
      </c>
      <c r="M89" s="275">
        <f t="shared" si="5"/>
        <v>0</v>
      </c>
    </row>
    <row r="90" spans="1:13" ht="15.75" customHeight="1">
      <c r="A90" s="27" t="str">
        <f t="shared" si="8"/>
        <v>1784002</v>
      </c>
      <c r="B90" s="28" t="s">
        <v>1468</v>
      </c>
      <c r="C90" s="29">
        <v>40</v>
      </c>
      <c r="D90" s="28" t="s">
        <v>566</v>
      </c>
      <c r="E90" s="429">
        <v>27</v>
      </c>
      <c r="F90" s="750" t="s">
        <v>377</v>
      </c>
      <c r="G90" s="751"/>
      <c r="H90" s="756" t="s">
        <v>374</v>
      </c>
      <c r="I90" s="756"/>
      <c r="J90" s="212" t="s">
        <v>601</v>
      </c>
      <c r="K90" s="42">
        <f>VLOOKUP($A90&amp;K$109,決統データ!$A$3:$DE$365,$E90+19,FALSE)</f>
        <v>0</v>
      </c>
      <c r="L90" s="42">
        <f>VLOOKUP($A90&amp;L$109,決統データ!$A$3:$DE$365,$E90+19,FALSE)</f>
        <v>0</v>
      </c>
      <c r="M90" s="275">
        <f t="shared" si="5"/>
        <v>0</v>
      </c>
    </row>
    <row r="91" spans="1:13" ht="15.75" customHeight="1">
      <c r="A91" s="27" t="str">
        <f t="shared" si="8"/>
        <v>1784002</v>
      </c>
      <c r="B91" s="28" t="s">
        <v>1468</v>
      </c>
      <c r="C91" s="29">
        <v>40</v>
      </c>
      <c r="D91" s="28" t="s">
        <v>566</v>
      </c>
      <c r="E91" s="429">
        <v>28</v>
      </c>
      <c r="F91" s="752"/>
      <c r="G91" s="753"/>
      <c r="H91" s="756"/>
      <c r="I91" s="756"/>
      <c r="J91" s="212" t="s">
        <v>816</v>
      </c>
      <c r="K91" s="42">
        <f>VLOOKUP($A91&amp;K$109,決統データ!$A$3:$DE$365,$E91+19,FALSE)</f>
        <v>0</v>
      </c>
      <c r="L91" s="42">
        <f>VLOOKUP($A91&amp;L$109,決統データ!$A$3:$DE$365,$E91+19,FALSE)</f>
        <v>0</v>
      </c>
      <c r="M91" s="275">
        <f t="shared" si="5"/>
        <v>0</v>
      </c>
    </row>
    <row r="92" spans="1:13" ht="15.75" customHeight="1">
      <c r="A92" s="27" t="str">
        <f t="shared" si="8"/>
        <v>1784002</v>
      </c>
      <c r="B92" s="28" t="s">
        <v>1468</v>
      </c>
      <c r="C92" s="29">
        <v>40</v>
      </c>
      <c r="D92" s="28" t="s">
        <v>566</v>
      </c>
      <c r="E92" s="429">
        <v>29</v>
      </c>
      <c r="F92" s="752"/>
      <c r="G92" s="753"/>
      <c r="H92" s="684" t="s">
        <v>375</v>
      </c>
      <c r="I92" s="684"/>
      <c r="J92" s="212" t="s">
        <v>601</v>
      </c>
      <c r="K92" s="42">
        <f>VLOOKUP($A92&amp;K$109,決統データ!$A$3:$DE$365,$E92+19,FALSE)</f>
        <v>0</v>
      </c>
      <c r="L92" s="42">
        <f>VLOOKUP($A92&amp;L$109,決統データ!$A$3:$DE$365,$E92+19,FALSE)</f>
        <v>0</v>
      </c>
      <c r="M92" s="275">
        <f t="shared" si="2"/>
        <v>0</v>
      </c>
    </row>
    <row r="93" spans="1:13" ht="15.75" customHeight="1">
      <c r="A93" s="27" t="str">
        <f t="shared" si="8"/>
        <v>1784002</v>
      </c>
      <c r="B93" s="28" t="s">
        <v>1468</v>
      </c>
      <c r="C93" s="29">
        <v>40</v>
      </c>
      <c r="D93" s="28" t="s">
        <v>566</v>
      </c>
      <c r="E93" s="429">
        <v>30</v>
      </c>
      <c r="F93" s="752"/>
      <c r="G93" s="753"/>
      <c r="H93" s="684"/>
      <c r="I93" s="684"/>
      <c r="J93" s="212" t="s">
        <v>816</v>
      </c>
      <c r="K93" s="42">
        <f>VLOOKUP($A93&amp;K$109,決統データ!$A$3:$DE$365,$E93+19,FALSE)</f>
        <v>0</v>
      </c>
      <c r="L93" s="42">
        <f>VLOOKUP($A93&amp;L$109,決統データ!$A$3:$DE$365,$E93+19,FALSE)</f>
        <v>0</v>
      </c>
      <c r="M93" s="275">
        <f t="shared" si="2"/>
        <v>0</v>
      </c>
    </row>
    <row r="94" spans="1:13" ht="15.75" customHeight="1">
      <c r="A94" s="27" t="str">
        <f t="shared" si="8"/>
        <v>1784002</v>
      </c>
      <c r="B94" s="28" t="s">
        <v>1468</v>
      </c>
      <c r="C94" s="29">
        <v>40</v>
      </c>
      <c r="D94" s="28" t="s">
        <v>566</v>
      </c>
      <c r="E94" s="429">
        <v>31</v>
      </c>
      <c r="F94" s="752"/>
      <c r="G94" s="753"/>
      <c r="H94" s="684" t="s">
        <v>378</v>
      </c>
      <c r="I94" s="684"/>
      <c r="J94" s="212" t="s">
        <v>601</v>
      </c>
      <c r="K94" s="42">
        <f>VLOOKUP($A94&amp;K$109,決統データ!$A$3:$DE$365,$E94+19,FALSE)</f>
        <v>0</v>
      </c>
      <c r="L94" s="42">
        <f>VLOOKUP($A94&amp;L$109,決統データ!$A$3:$DE$365,$E94+19,FALSE)</f>
        <v>0</v>
      </c>
      <c r="M94" s="275">
        <f t="shared" si="2"/>
        <v>0</v>
      </c>
    </row>
    <row r="95" spans="1:13" ht="15.75" customHeight="1">
      <c r="A95" s="27" t="str">
        <f t="shared" si="8"/>
        <v>1784002</v>
      </c>
      <c r="B95" s="28" t="s">
        <v>1468</v>
      </c>
      <c r="C95" s="29">
        <v>40</v>
      </c>
      <c r="D95" s="28" t="s">
        <v>566</v>
      </c>
      <c r="E95" s="429">
        <v>32</v>
      </c>
      <c r="F95" s="752"/>
      <c r="G95" s="753"/>
      <c r="H95" s="684"/>
      <c r="I95" s="684"/>
      <c r="J95" s="212" t="s">
        <v>816</v>
      </c>
      <c r="K95" s="42">
        <f>VLOOKUP($A95&amp;K$109,決統データ!$A$3:$DE$365,$E95+19,FALSE)</f>
        <v>0</v>
      </c>
      <c r="L95" s="42">
        <f>VLOOKUP($A95&amp;L$109,決統データ!$A$3:$DE$365,$E95+19,FALSE)</f>
        <v>0</v>
      </c>
      <c r="M95" s="275">
        <f t="shared" si="2"/>
        <v>0</v>
      </c>
    </row>
    <row r="96" spans="1:13" ht="15.75" customHeight="1">
      <c r="A96" s="27" t="str">
        <f t="shared" ref="A96:A105" si="10">+B96&amp;C96&amp;D96</f>
        <v>1784002</v>
      </c>
      <c r="B96" s="28" t="s">
        <v>1468</v>
      </c>
      <c r="C96" s="29">
        <v>40</v>
      </c>
      <c r="D96" s="28" t="s">
        <v>566</v>
      </c>
      <c r="E96" s="429">
        <v>33</v>
      </c>
      <c r="F96" s="752"/>
      <c r="G96" s="753"/>
      <c r="H96" s="741" t="s">
        <v>1578</v>
      </c>
      <c r="I96" s="742"/>
      <c r="J96" s="212" t="s">
        <v>601</v>
      </c>
      <c r="K96" s="42">
        <f>VLOOKUP($A96&amp;K$109,決統データ!$A$3:$DE$365,$E96+19,FALSE)</f>
        <v>0</v>
      </c>
      <c r="L96" s="42">
        <f>VLOOKUP($A96&amp;L$109,決統データ!$A$3:$DE$365,$E96+19,FALSE)</f>
        <v>0</v>
      </c>
      <c r="M96" s="275">
        <f>SUM(K96:L96)</f>
        <v>0</v>
      </c>
    </row>
    <row r="97" spans="1:13" ht="15.75" customHeight="1">
      <c r="A97" s="27" t="str">
        <f t="shared" si="10"/>
        <v>1784002</v>
      </c>
      <c r="B97" s="28" t="s">
        <v>1468</v>
      </c>
      <c r="C97" s="29">
        <v>40</v>
      </c>
      <c r="D97" s="28" t="s">
        <v>566</v>
      </c>
      <c r="E97" s="429">
        <v>34</v>
      </c>
      <c r="F97" s="752"/>
      <c r="G97" s="753"/>
      <c r="H97" s="743"/>
      <c r="I97" s="744"/>
      <c r="J97" s="212" t="s">
        <v>816</v>
      </c>
      <c r="K97" s="42">
        <f>VLOOKUP($A97&amp;K$109,決統データ!$A$3:$DE$365,$E97+19,FALSE)</f>
        <v>0</v>
      </c>
      <c r="L97" s="42">
        <f>VLOOKUP($A97&amp;L$109,決統データ!$A$3:$DE$365,$E97+19,FALSE)</f>
        <v>0</v>
      </c>
      <c r="M97" s="275">
        <f>SUM(K97:L97)</f>
        <v>0</v>
      </c>
    </row>
    <row r="98" spans="1:13" ht="15.75" customHeight="1">
      <c r="A98" s="27" t="str">
        <f t="shared" si="10"/>
        <v>1784002</v>
      </c>
      <c r="B98" s="28" t="s">
        <v>1468</v>
      </c>
      <c r="C98" s="29">
        <v>40</v>
      </c>
      <c r="D98" s="28" t="s">
        <v>566</v>
      </c>
      <c r="E98" s="429">
        <v>35</v>
      </c>
      <c r="F98" s="752"/>
      <c r="G98" s="753"/>
      <c r="H98" s="741" t="s">
        <v>1463</v>
      </c>
      <c r="I98" s="742"/>
      <c r="J98" s="212" t="s">
        <v>601</v>
      </c>
      <c r="K98" s="42">
        <f>VLOOKUP($A98&amp;K$109,決統データ!$A$3:$DE$365,$E98+19,FALSE)</f>
        <v>0</v>
      </c>
      <c r="L98" s="42">
        <f>VLOOKUP($A98&amp;L$109,決統データ!$A$3:$DE$365,$E98+19,FALSE)</f>
        <v>0</v>
      </c>
      <c r="M98" s="275">
        <f>SUM(K98:L98)</f>
        <v>0</v>
      </c>
    </row>
    <row r="99" spans="1:13" ht="15.75" customHeight="1">
      <c r="A99" s="27" t="str">
        <f t="shared" si="10"/>
        <v>1784002</v>
      </c>
      <c r="B99" s="28" t="s">
        <v>1468</v>
      </c>
      <c r="C99" s="29">
        <v>40</v>
      </c>
      <c r="D99" s="28" t="s">
        <v>566</v>
      </c>
      <c r="E99" s="429">
        <v>36</v>
      </c>
      <c r="F99" s="752"/>
      <c r="G99" s="753"/>
      <c r="H99" s="743"/>
      <c r="I99" s="744"/>
      <c r="J99" s="212" t="s">
        <v>816</v>
      </c>
      <c r="K99" s="42">
        <f>VLOOKUP($A99&amp;K$109,決統データ!$A$3:$DE$365,$E99+19,FALSE)</f>
        <v>0</v>
      </c>
      <c r="L99" s="42">
        <f>VLOOKUP($A99&amp;L$109,決統データ!$A$3:$DE$365,$E99+19,FALSE)</f>
        <v>0</v>
      </c>
      <c r="M99" s="275">
        <f>SUM(K99:L99)</f>
        <v>0</v>
      </c>
    </row>
    <row r="100" spans="1:13" ht="15.75" customHeight="1">
      <c r="A100" s="27" t="str">
        <f t="shared" si="10"/>
        <v>1784002</v>
      </c>
      <c r="B100" s="28" t="s">
        <v>1468</v>
      </c>
      <c r="C100" s="29">
        <v>40</v>
      </c>
      <c r="D100" s="28" t="s">
        <v>566</v>
      </c>
      <c r="E100" s="429">
        <v>37</v>
      </c>
      <c r="F100" s="752"/>
      <c r="G100" s="753"/>
      <c r="H100" s="628" t="s">
        <v>1350</v>
      </c>
      <c r="I100" s="628"/>
      <c r="J100" s="212" t="s">
        <v>601</v>
      </c>
      <c r="K100" s="42">
        <f>VLOOKUP($A100&amp;K$109,決統データ!$A$3:$DE$365,$E100+19,FALSE)</f>
        <v>0</v>
      </c>
      <c r="L100" s="42">
        <f>VLOOKUP($A100&amp;L$109,決統データ!$A$3:$DE$365,$E100+19,FALSE)</f>
        <v>0</v>
      </c>
      <c r="M100" s="275">
        <f t="shared" si="2"/>
        <v>0</v>
      </c>
    </row>
    <row r="101" spans="1:13" ht="15.75" customHeight="1">
      <c r="A101" s="27" t="str">
        <f t="shared" si="10"/>
        <v>1784002</v>
      </c>
      <c r="B101" s="28" t="s">
        <v>1468</v>
      </c>
      <c r="C101" s="29">
        <v>40</v>
      </c>
      <c r="D101" s="28" t="s">
        <v>566</v>
      </c>
      <c r="E101" s="429">
        <v>38</v>
      </c>
      <c r="F101" s="752"/>
      <c r="G101" s="753"/>
      <c r="H101" s="628"/>
      <c r="I101" s="628"/>
      <c r="J101" s="212" t="s">
        <v>816</v>
      </c>
      <c r="K101" s="42">
        <f>VLOOKUP($A101&amp;K$109,決統データ!$A$3:$DE$365,$E101+19,FALSE)</f>
        <v>0</v>
      </c>
      <c r="L101" s="42">
        <f>VLOOKUP($A101&amp;L$109,決統データ!$A$3:$DE$365,$E101+19,FALSE)</f>
        <v>0</v>
      </c>
      <c r="M101" s="275">
        <f t="shared" si="2"/>
        <v>0</v>
      </c>
    </row>
    <row r="102" spans="1:13" ht="15.75" customHeight="1">
      <c r="A102" s="27" t="str">
        <f t="shared" si="10"/>
        <v>1784002</v>
      </c>
      <c r="B102" s="28" t="s">
        <v>1468</v>
      </c>
      <c r="C102" s="29">
        <v>40</v>
      </c>
      <c r="D102" s="28" t="s">
        <v>566</v>
      </c>
      <c r="E102" s="429">
        <v>39</v>
      </c>
      <c r="F102" s="752"/>
      <c r="G102" s="753"/>
      <c r="H102" s="684" t="s">
        <v>373</v>
      </c>
      <c r="I102" s="684"/>
      <c r="J102" s="212" t="s">
        <v>601</v>
      </c>
      <c r="K102" s="42">
        <f>VLOOKUP($A102&amp;K$109,決統データ!$A$3:$DE$365,$E102+19,FALSE)</f>
        <v>0</v>
      </c>
      <c r="L102" s="42">
        <f>VLOOKUP($A102&amp;L$109,決統データ!$A$3:$DE$365,$E102+19,FALSE)</f>
        <v>0</v>
      </c>
      <c r="M102" s="275">
        <f t="shared" si="2"/>
        <v>0</v>
      </c>
    </row>
    <row r="103" spans="1:13" ht="15.75" customHeight="1">
      <c r="A103" s="27" t="str">
        <f t="shared" si="10"/>
        <v>1784002</v>
      </c>
      <c r="B103" s="28" t="s">
        <v>1468</v>
      </c>
      <c r="C103" s="29">
        <v>40</v>
      </c>
      <c r="D103" s="28" t="s">
        <v>566</v>
      </c>
      <c r="E103" s="429">
        <v>40</v>
      </c>
      <c r="F103" s="752"/>
      <c r="G103" s="753"/>
      <c r="H103" s="684"/>
      <c r="I103" s="684"/>
      <c r="J103" s="212" t="s">
        <v>816</v>
      </c>
      <c r="K103" s="42">
        <f>VLOOKUP($A103&amp;K$109,決統データ!$A$3:$DE$365,$E103+19,FALSE)</f>
        <v>0</v>
      </c>
      <c r="L103" s="42">
        <f>VLOOKUP($A103&amp;L$109,決統データ!$A$3:$DE$365,$E103+19,FALSE)</f>
        <v>0</v>
      </c>
      <c r="M103" s="275">
        <f t="shared" si="2"/>
        <v>0</v>
      </c>
    </row>
    <row r="104" spans="1:13" ht="15.75" customHeight="1">
      <c r="A104" s="27" t="str">
        <f t="shared" si="10"/>
        <v>1784002</v>
      </c>
      <c r="B104" s="28" t="s">
        <v>1468</v>
      </c>
      <c r="C104" s="29">
        <v>40</v>
      </c>
      <c r="D104" s="28" t="s">
        <v>566</v>
      </c>
      <c r="E104" s="429">
        <v>41</v>
      </c>
      <c r="F104" s="752"/>
      <c r="G104" s="753"/>
      <c r="H104" s="684" t="s">
        <v>731</v>
      </c>
      <c r="I104" s="684"/>
      <c r="J104" s="212" t="s">
        <v>601</v>
      </c>
      <c r="K104" s="42">
        <f>VLOOKUP($A104&amp;K$109,決統データ!$A$3:$DE$365,$E104+19,FALSE)</f>
        <v>0</v>
      </c>
      <c r="L104" s="42">
        <f>VLOOKUP($A104&amp;L$109,決統データ!$A$3:$DE$365,$E104+19,FALSE)</f>
        <v>0</v>
      </c>
      <c r="M104" s="275">
        <f t="shared" si="2"/>
        <v>0</v>
      </c>
    </row>
    <row r="105" spans="1:13" ht="15.75" customHeight="1">
      <c r="A105" s="27" t="str">
        <f t="shared" si="10"/>
        <v>1784002</v>
      </c>
      <c r="B105" s="28" t="s">
        <v>1468</v>
      </c>
      <c r="C105" s="29">
        <v>40</v>
      </c>
      <c r="D105" s="28" t="s">
        <v>566</v>
      </c>
      <c r="E105" s="429">
        <v>42</v>
      </c>
      <c r="F105" s="754"/>
      <c r="G105" s="755"/>
      <c r="H105" s="684"/>
      <c r="I105" s="684"/>
      <c r="J105" s="212" t="s">
        <v>816</v>
      </c>
      <c r="K105" s="42">
        <f>VLOOKUP($A105&amp;K$109,決統データ!$A$3:$DE$365,$E105+19,FALSE)</f>
        <v>1385</v>
      </c>
      <c r="L105" s="42">
        <f>VLOOKUP($A105&amp;L$109,決統データ!$A$3:$DE$365,$E105+19,FALSE)</f>
        <v>1067</v>
      </c>
      <c r="M105" s="275">
        <f t="shared" si="2"/>
        <v>2452</v>
      </c>
    </row>
    <row r="106" spans="1:13">
      <c r="F106" s="163"/>
    </row>
    <row r="107" spans="1:13">
      <c r="F107" s="163"/>
    </row>
    <row r="108" spans="1:13">
      <c r="F108" s="163"/>
    </row>
    <row r="109" spans="1:13">
      <c r="K109" s="263" t="str">
        <f>+K110&amp;"000"</f>
        <v>262013000</v>
      </c>
      <c r="L109" s="263" t="str">
        <f>+L110&amp;"000"</f>
        <v>264075000</v>
      </c>
    </row>
    <row r="110" spans="1:13">
      <c r="K110" s="263" t="s">
        <v>580</v>
      </c>
      <c r="L110" s="263" t="s">
        <v>591</v>
      </c>
    </row>
    <row r="111" spans="1:13">
      <c r="K111" s="263" t="s">
        <v>469</v>
      </c>
      <c r="L111" s="263" t="s">
        <v>592</v>
      </c>
    </row>
    <row r="134" spans="6:10">
      <c r="F134" s="152"/>
      <c r="G134" s="152"/>
      <c r="H134" s="152"/>
      <c r="I134" s="152"/>
      <c r="J134" s="152"/>
    </row>
    <row r="135" spans="6:10">
      <c r="F135" s="152"/>
      <c r="G135" s="152"/>
      <c r="H135" s="152"/>
      <c r="I135" s="152"/>
      <c r="J135" s="152"/>
    </row>
    <row r="136" spans="6:10">
      <c r="F136" s="152"/>
      <c r="G136" s="152"/>
      <c r="H136" s="152"/>
      <c r="I136" s="152"/>
      <c r="J136" s="152"/>
    </row>
    <row r="137" spans="6:10">
      <c r="F137" s="152"/>
      <c r="G137" s="152"/>
      <c r="H137" s="152"/>
      <c r="I137" s="152"/>
      <c r="J137" s="152"/>
    </row>
    <row r="138" spans="6:10">
      <c r="F138" s="152"/>
      <c r="G138" s="152"/>
      <c r="H138" s="152"/>
      <c r="I138" s="152"/>
      <c r="J138" s="152"/>
    </row>
    <row r="139" spans="6:10">
      <c r="F139" s="152"/>
      <c r="G139" s="152"/>
      <c r="H139" s="152"/>
      <c r="I139" s="152"/>
      <c r="J139" s="152"/>
    </row>
    <row r="140" spans="6:10">
      <c r="F140" s="152"/>
      <c r="G140" s="152"/>
      <c r="H140" s="152"/>
      <c r="I140" s="152"/>
      <c r="J140" s="152"/>
    </row>
    <row r="141" spans="6:10">
      <c r="F141" s="152"/>
      <c r="G141" s="152"/>
      <c r="H141" s="152"/>
      <c r="I141" s="152"/>
      <c r="J141" s="152"/>
    </row>
    <row r="142" spans="6:10">
      <c r="F142" s="152"/>
      <c r="G142" s="152"/>
      <c r="H142" s="152"/>
      <c r="I142" s="152"/>
      <c r="J142" s="152"/>
    </row>
    <row r="143" spans="6:10">
      <c r="F143" s="152"/>
      <c r="G143" s="152"/>
      <c r="H143" s="152"/>
      <c r="I143" s="152"/>
      <c r="J143" s="152"/>
    </row>
    <row r="144" spans="6:10">
      <c r="F144" s="152"/>
      <c r="G144" s="152"/>
      <c r="H144" s="152"/>
      <c r="I144" s="152"/>
      <c r="J144" s="152"/>
    </row>
    <row r="145" spans="6:10">
      <c r="F145" s="152"/>
      <c r="G145" s="152"/>
      <c r="H145" s="152"/>
      <c r="I145" s="152"/>
      <c r="J145" s="152"/>
    </row>
  </sheetData>
  <customSheetViews>
    <customSheetView guid="{247A5D4D-80F1-4466-92F7-7A3BC78E450F}" fitToPage="1" printArea="1" topLeftCell="A67">
      <selection activeCell="C43" sqref="C43"/>
      <pageMargins left="0.98425196850393704" right="0.78740157480314965" top="0.78740157480314965" bottom="0.78740157480314965" header="0.51181102362204722" footer="0.51181102362204722"/>
      <pageSetup paperSize="9" scale="47" orientation="portrait" blackAndWhite="1" horizontalDpi="300" verticalDpi="300"/>
      <headerFooter alignWithMargins="0"/>
    </customSheetView>
  </customSheetViews>
  <mergeCells count="62">
    <mergeCell ref="I17:I18"/>
    <mergeCell ref="I29:I30"/>
    <mergeCell ref="I25:I26"/>
    <mergeCell ref="F2:J2"/>
    <mergeCell ref="G3:G4"/>
    <mergeCell ref="H3:I4"/>
    <mergeCell ref="H5:I6"/>
    <mergeCell ref="F3:F30"/>
    <mergeCell ref="I27:I28"/>
    <mergeCell ref="I19:I20"/>
    <mergeCell ref="I21:I22"/>
    <mergeCell ref="I23:I24"/>
    <mergeCell ref="G5:G30"/>
    <mergeCell ref="I7:I8"/>
    <mergeCell ref="I9:I10"/>
    <mergeCell ref="I11:I12"/>
    <mergeCell ref="H7:H30"/>
    <mergeCell ref="I13:I14"/>
    <mergeCell ref="I15:I16"/>
    <mergeCell ref="F54:H57"/>
    <mergeCell ref="I54:I55"/>
    <mergeCell ref="I56:I57"/>
    <mergeCell ref="F42:I43"/>
    <mergeCell ref="F44:G48"/>
    <mergeCell ref="H46:I47"/>
    <mergeCell ref="H44:I45"/>
    <mergeCell ref="F49:H50"/>
    <mergeCell ref="F51:H52"/>
    <mergeCell ref="F31:F41"/>
    <mergeCell ref="G31:I32"/>
    <mergeCell ref="H37:I38"/>
    <mergeCell ref="H39:I40"/>
    <mergeCell ref="H41:I41"/>
    <mergeCell ref="H33:I34"/>
    <mergeCell ref="H35:I36"/>
    <mergeCell ref="H78:I79"/>
    <mergeCell ref="H80:I81"/>
    <mergeCell ref="F58:H61"/>
    <mergeCell ref="I58:I59"/>
    <mergeCell ref="I60:I61"/>
    <mergeCell ref="F62:J62"/>
    <mergeCell ref="F64:G89"/>
    <mergeCell ref="H64:I65"/>
    <mergeCell ref="H66:I67"/>
    <mergeCell ref="H88:I89"/>
    <mergeCell ref="H76:I77"/>
    <mergeCell ref="F90:G105"/>
    <mergeCell ref="H68:I69"/>
    <mergeCell ref="H70:I71"/>
    <mergeCell ref="H72:I73"/>
    <mergeCell ref="H74:I75"/>
    <mergeCell ref="H100:I101"/>
    <mergeCell ref="H102:I103"/>
    <mergeCell ref="H104:I105"/>
    <mergeCell ref="H90:I91"/>
    <mergeCell ref="H92:I93"/>
    <mergeCell ref="H94:I95"/>
    <mergeCell ref="H86:I87"/>
    <mergeCell ref="H84:I85"/>
    <mergeCell ref="H82:I83"/>
    <mergeCell ref="H98:I99"/>
    <mergeCell ref="H96:I97"/>
  </mergeCells>
  <phoneticPr fontId="3"/>
  <pageMargins left="0.98425196850393704" right="0.78740157480314965" top="0.78740157480314965" bottom="0.78740157480314965" header="0.51181102362204722" footer="0.51181102362204722"/>
  <pageSetup paperSize="9" scale="47" orientation="portrait" blackAndWhite="1"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0000"/>
    <pageSetUpPr fitToPage="1"/>
  </sheetPr>
  <dimension ref="A1:L42"/>
  <sheetViews>
    <sheetView view="pageBreakPreview" topLeftCell="F1" zoomScaleNormal="100" zoomScaleSheetLayoutView="100" workbookViewId="0">
      <pane ySplit="2" topLeftCell="A3" activePane="bottomLeft" state="frozen"/>
      <selection pane="bottomLeft"/>
    </sheetView>
  </sheetViews>
  <sheetFormatPr defaultColWidth="9" defaultRowHeight="14.4" outlineLevelRow="1"/>
  <cols>
    <col min="1" max="1" width="9.69921875" style="1" customWidth="1"/>
    <col min="2" max="2" width="4.296875" style="1" customWidth="1"/>
    <col min="3" max="4" width="3.296875" style="1" customWidth="1"/>
    <col min="5" max="5" width="6.296875" style="24" customWidth="1"/>
    <col min="6" max="6" width="5.19921875" style="1" customWidth="1"/>
    <col min="7" max="7" width="6" style="1" customWidth="1"/>
    <col min="8" max="8" width="4.796875" style="1" customWidth="1"/>
    <col min="9" max="9" width="28.19921875" style="1" customWidth="1"/>
    <col min="10" max="12" width="13.19921875" style="1" customWidth="1"/>
    <col min="13" max="16384" width="9" style="1"/>
  </cols>
  <sheetData>
    <row r="1" spans="1:12" ht="20.25" customHeight="1">
      <c r="F1" s="1" t="s">
        <v>132</v>
      </c>
      <c r="L1" s="164" t="s">
        <v>529</v>
      </c>
    </row>
    <row r="2" spans="1:12" ht="30" customHeight="1">
      <c r="A2" s="26"/>
      <c r="B2" s="67" t="s">
        <v>778</v>
      </c>
      <c r="C2" s="26" t="s">
        <v>779</v>
      </c>
      <c r="D2" s="26" t="s">
        <v>780</v>
      </c>
      <c r="E2" s="30" t="s">
        <v>781</v>
      </c>
      <c r="F2" s="618"/>
      <c r="G2" s="619"/>
      <c r="H2" s="619"/>
      <c r="I2" s="619"/>
      <c r="J2" s="198" t="s">
        <v>131</v>
      </c>
      <c r="K2" s="198" t="s">
        <v>197</v>
      </c>
      <c r="L2" s="198" t="s">
        <v>605</v>
      </c>
    </row>
    <row r="3" spans="1:12" ht="19.95" customHeight="1">
      <c r="A3" s="27" t="str">
        <f>+B3&amp;C3&amp;D3</f>
        <v>1785201</v>
      </c>
      <c r="B3" s="28" t="s">
        <v>338</v>
      </c>
      <c r="C3" s="29">
        <v>52</v>
      </c>
      <c r="D3" s="28" t="s">
        <v>782</v>
      </c>
      <c r="E3" s="24">
        <v>1</v>
      </c>
      <c r="F3" s="799" t="s">
        <v>128</v>
      </c>
      <c r="G3" s="800"/>
      <c r="H3" s="800"/>
      <c r="I3" s="801"/>
      <c r="J3" s="42">
        <f>VLOOKUP($A3&amp;J$40,決統データ!$A$3:$DE$365,$E3+19,FALSE)</f>
        <v>0</v>
      </c>
      <c r="K3" s="42">
        <f>VLOOKUP($A3&amp;K$40,決統データ!$A$3:$DE$365,$E3+19,FALSE)</f>
        <v>0</v>
      </c>
      <c r="L3" s="299">
        <f t="shared" ref="L3:L15" si="0">SUM(J3:K3)</f>
        <v>0</v>
      </c>
    </row>
    <row r="4" spans="1:12" ht="20.25" customHeight="1">
      <c r="A4" s="27" t="str">
        <f t="shared" ref="A4:A36" si="1">+B4&amp;C4&amp;D4</f>
        <v>1785201</v>
      </c>
      <c r="B4" s="28" t="s">
        <v>338</v>
      </c>
      <c r="C4" s="29">
        <v>52</v>
      </c>
      <c r="D4" s="28" t="s">
        <v>782</v>
      </c>
      <c r="E4" s="199">
        <v>2</v>
      </c>
      <c r="F4" s="201"/>
      <c r="G4" s="796" t="s">
        <v>320</v>
      </c>
      <c r="H4" s="202" t="s">
        <v>124</v>
      </c>
      <c r="I4" s="203"/>
      <c r="J4" s="42">
        <f>VLOOKUP($A4&amp;J$40,決統データ!$A$3:$DE$365,$E4+19,FALSE)</f>
        <v>0</v>
      </c>
      <c r="K4" s="42">
        <f>VLOOKUP($A4&amp;K$40,決統データ!$A$3:$DE$365,$E4+19,FALSE)</f>
        <v>0</v>
      </c>
      <c r="L4" s="299">
        <f t="shared" si="0"/>
        <v>0</v>
      </c>
    </row>
    <row r="5" spans="1:12" ht="20.25" customHeight="1">
      <c r="A5" s="27" t="str">
        <f t="shared" si="1"/>
        <v>1785201</v>
      </c>
      <c r="B5" s="28" t="s">
        <v>338</v>
      </c>
      <c r="C5" s="29">
        <v>52</v>
      </c>
      <c r="D5" s="28" t="s">
        <v>782</v>
      </c>
      <c r="E5" s="199">
        <v>3</v>
      </c>
      <c r="F5" s="201"/>
      <c r="G5" s="797"/>
      <c r="H5" s="204" t="s">
        <v>123</v>
      </c>
      <c r="I5" s="204"/>
      <c r="J5" s="42">
        <f>VLOOKUP($A5&amp;J$40,決統データ!$A$3:$DE$365,$E5+19,FALSE)</f>
        <v>0</v>
      </c>
      <c r="K5" s="42">
        <f>VLOOKUP($A5&amp;K$40,決統データ!$A$3:$DE$365,$E5+19,FALSE)</f>
        <v>0</v>
      </c>
      <c r="L5" s="299">
        <f t="shared" si="0"/>
        <v>0</v>
      </c>
    </row>
    <row r="6" spans="1:12" ht="20.25" customHeight="1">
      <c r="A6" s="27" t="str">
        <f t="shared" si="1"/>
        <v>1785201</v>
      </c>
      <c r="B6" s="28" t="s">
        <v>338</v>
      </c>
      <c r="C6" s="29">
        <v>52</v>
      </c>
      <c r="D6" s="28" t="s">
        <v>782</v>
      </c>
      <c r="E6" s="199">
        <v>4</v>
      </c>
      <c r="F6" s="201"/>
      <c r="G6" s="797"/>
      <c r="H6" s="202" t="s">
        <v>122</v>
      </c>
      <c r="I6" s="203"/>
      <c r="J6" s="42">
        <f>VLOOKUP($A6&amp;J$40,決統データ!$A$3:$DE$365,$E6+19,FALSE)</f>
        <v>0</v>
      </c>
      <c r="K6" s="42">
        <f>VLOOKUP($A6&amp;K$40,決統データ!$A$3:$DE$365,$E6+19,FALSE)</f>
        <v>0</v>
      </c>
      <c r="L6" s="299">
        <f t="shared" si="0"/>
        <v>0</v>
      </c>
    </row>
    <row r="7" spans="1:12" ht="20.25" customHeight="1">
      <c r="A7" s="27" t="str">
        <f t="shared" si="1"/>
        <v>1785201</v>
      </c>
      <c r="B7" s="28" t="s">
        <v>338</v>
      </c>
      <c r="C7" s="29">
        <v>52</v>
      </c>
      <c r="D7" s="28" t="s">
        <v>782</v>
      </c>
      <c r="E7" s="199">
        <v>5</v>
      </c>
      <c r="F7" s="205"/>
      <c r="G7" s="797"/>
      <c r="H7" s="202" t="s">
        <v>121</v>
      </c>
      <c r="I7" s="203"/>
      <c r="J7" s="42">
        <f>VLOOKUP($A7&amp;J$40,決統データ!$A$3:$DE$365,$E7+19,FALSE)</f>
        <v>0</v>
      </c>
      <c r="K7" s="42">
        <f>VLOOKUP($A7&amp;K$40,決統データ!$A$3:$DE$365,$E7+19,FALSE)</f>
        <v>0</v>
      </c>
      <c r="L7" s="299">
        <f t="shared" si="0"/>
        <v>0</v>
      </c>
    </row>
    <row r="8" spans="1:12" ht="20.25" customHeight="1">
      <c r="A8" s="27" t="str">
        <f t="shared" si="1"/>
        <v>1785201</v>
      </c>
      <c r="B8" s="28" t="s">
        <v>338</v>
      </c>
      <c r="C8" s="29">
        <v>52</v>
      </c>
      <c r="D8" s="28" t="s">
        <v>782</v>
      </c>
      <c r="E8" s="199">
        <v>6</v>
      </c>
      <c r="F8" s="206"/>
      <c r="G8" s="797"/>
      <c r="H8" s="202" t="s">
        <v>120</v>
      </c>
      <c r="I8" s="203"/>
      <c r="J8" s="42">
        <f>VLOOKUP($A8&amp;J$40,決統データ!$A$3:$DE$365,$E8+19,FALSE)</f>
        <v>0</v>
      </c>
      <c r="K8" s="42">
        <f>VLOOKUP($A8&amp;K$40,決統データ!$A$3:$DE$365,$E8+19,FALSE)</f>
        <v>0</v>
      </c>
      <c r="L8" s="299">
        <f t="shared" si="0"/>
        <v>0</v>
      </c>
    </row>
    <row r="9" spans="1:12" ht="20.25" customHeight="1">
      <c r="A9" s="27" t="str">
        <f t="shared" si="1"/>
        <v>1785201</v>
      </c>
      <c r="B9" s="28" t="s">
        <v>338</v>
      </c>
      <c r="C9" s="29">
        <v>52</v>
      </c>
      <c r="D9" s="28" t="s">
        <v>782</v>
      </c>
      <c r="E9" s="199">
        <v>7</v>
      </c>
      <c r="F9" s="206"/>
      <c r="G9" s="797"/>
      <c r="H9" s="204" t="s">
        <v>127</v>
      </c>
      <c r="I9" s="204"/>
      <c r="J9" s="42">
        <f>VLOOKUP($A9&amp;J$40,決統データ!$A$3:$DE$365,$E9+19,FALSE)</f>
        <v>0</v>
      </c>
      <c r="K9" s="42">
        <f>VLOOKUP($A9&amp;K$40,決統データ!$A$3:$DE$365,$E9+19,FALSE)</f>
        <v>0</v>
      </c>
      <c r="L9" s="299">
        <f t="shared" si="0"/>
        <v>0</v>
      </c>
    </row>
    <row r="10" spans="1:12" ht="20.25" customHeight="1">
      <c r="A10" s="27" t="str">
        <f t="shared" si="1"/>
        <v>1785201</v>
      </c>
      <c r="B10" s="28" t="s">
        <v>338</v>
      </c>
      <c r="C10" s="29">
        <v>52</v>
      </c>
      <c r="D10" s="28" t="s">
        <v>782</v>
      </c>
      <c r="E10" s="199">
        <v>8</v>
      </c>
      <c r="F10" s="206"/>
      <c r="G10" s="797"/>
      <c r="H10" s="202" t="s">
        <v>119</v>
      </c>
      <c r="I10" s="203"/>
      <c r="J10" s="42">
        <f>VLOOKUP($A10&amp;J$40,決統データ!$A$3:$DE$365,$E10+19,FALSE)</f>
        <v>0</v>
      </c>
      <c r="K10" s="42">
        <f>VLOOKUP($A10&amp;K$40,決統データ!$A$3:$DE$365,$E10+19,FALSE)</f>
        <v>0</v>
      </c>
      <c r="L10" s="299">
        <f t="shared" si="0"/>
        <v>0</v>
      </c>
    </row>
    <row r="11" spans="1:12" ht="20.25" customHeight="1">
      <c r="A11" s="27" t="str">
        <f t="shared" si="1"/>
        <v>1785201</v>
      </c>
      <c r="B11" s="28" t="s">
        <v>338</v>
      </c>
      <c r="C11" s="29">
        <v>52</v>
      </c>
      <c r="D11" s="28" t="s">
        <v>782</v>
      </c>
      <c r="E11" s="199">
        <v>9</v>
      </c>
      <c r="F11" s="206"/>
      <c r="G11" s="797"/>
      <c r="H11" s="202" t="s">
        <v>118</v>
      </c>
      <c r="I11" s="203"/>
      <c r="J11" s="42">
        <f>VLOOKUP($A11&amp;J$40,決統データ!$A$3:$DE$365,$E11+19,FALSE)</f>
        <v>0</v>
      </c>
      <c r="K11" s="42">
        <f>VLOOKUP($A11&amp;K$40,決統データ!$A$3:$DE$365,$E11+19,FALSE)</f>
        <v>0</v>
      </c>
      <c r="L11" s="299">
        <f t="shared" si="0"/>
        <v>0</v>
      </c>
    </row>
    <row r="12" spans="1:12" ht="20.25" customHeight="1">
      <c r="A12" s="27" t="str">
        <f t="shared" si="1"/>
        <v>1785201</v>
      </c>
      <c r="B12" s="28" t="s">
        <v>338</v>
      </c>
      <c r="C12" s="29">
        <v>52</v>
      </c>
      <c r="D12" s="28" t="s">
        <v>782</v>
      </c>
      <c r="E12" s="199">
        <v>10</v>
      </c>
      <c r="F12" s="205"/>
      <c r="G12" s="797"/>
      <c r="H12" s="202" t="s">
        <v>117</v>
      </c>
      <c r="I12" s="203"/>
      <c r="J12" s="42">
        <f>VLOOKUP($A12&amp;J$40,決統データ!$A$3:$DE$365,$E12+19,FALSE)</f>
        <v>0</v>
      </c>
      <c r="K12" s="42">
        <f>VLOOKUP($A12&amp;K$40,決統データ!$A$3:$DE$365,$E12+19,FALSE)</f>
        <v>0</v>
      </c>
      <c r="L12" s="299">
        <f t="shared" si="0"/>
        <v>0</v>
      </c>
    </row>
    <row r="13" spans="1:12" ht="20.25" customHeight="1">
      <c r="A13" s="27" t="str">
        <f t="shared" si="1"/>
        <v>1785201</v>
      </c>
      <c r="B13" s="28" t="s">
        <v>338</v>
      </c>
      <c r="C13" s="29">
        <v>52</v>
      </c>
      <c r="D13" s="28" t="s">
        <v>782</v>
      </c>
      <c r="E13" s="199">
        <v>11</v>
      </c>
      <c r="F13" s="207"/>
      <c r="G13" s="797"/>
      <c r="H13" s="204" t="s">
        <v>116</v>
      </c>
      <c r="I13" s="204"/>
      <c r="J13" s="42">
        <f>VLOOKUP($A13&amp;J$40,決統データ!$A$3:$DE$365,$E13+19,FALSE)</f>
        <v>0</v>
      </c>
      <c r="K13" s="42">
        <f>VLOOKUP($A13&amp;K$40,決統データ!$A$3:$DE$365,$E13+19,FALSE)</f>
        <v>0</v>
      </c>
      <c r="L13" s="299">
        <f t="shared" si="0"/>
        <v>0</v>
      </c>
    </row>
    <row r="14" spans="1:12" ht="20.25" customHeight="1">
      <c r="A14" s="27" t="str">
        <f t="shared" si="1"/>
        <v>1785201</v>
      </c>
      <c r="B14" s="28" t="s">
        <v>338</v>
      </c>
      <c r="C14" s="29">
        <v>52</v>
      </c>
      <c r="D14" s="28" t="s">
        <v>782</v>
      </c>
      <c r="E14" s="199">
        <v>12</v>
      </c>
      <c r="F14" s="207"/>
      <c r="G14" s="797"/>
      <c r="H14" s="208" t="s">
        <v>80</v>
      </c>
      <c r="I14" s="208"/>
      <c r="J14" s="42">
        <f>VLOOKUP($A14&amp;J$40,決統データ!$A$3:$DE$365,$E14+19,FALSE)</f>
        <v>0</v>
      </c>
      <c r="K14" s="42">
        <f>VLOOKUP($A14&amp;K$40,決統データ!$A$3:$DE$365,$E14+19,FALSE)</f>
        <v>0</v>
      </c>
      <c r="L14" s="299">
        <f t="shared" si="0"/>
        <v>0</v>
      </c>
    </row>
    <row r="15" spans="1:12" ht="20.25" customHeight="1" outlineLevel="1">
      <c r="A15" s="27" t="str">
        <f t="shared" si="1"/>
        <v>1785201</v>
      </c>
      <c r="B15" s="28" t="s">
        <v>338</v>
      </c>
      <c r="C15" s="29">
        <v>52</v>
      </c>
      <c r="D15" s="28" t="s">
        <v>782</v>
      </c>
      <c r="E15" s="199">
        <v>13</v>
      </c>
      <c r="F15" s="207"/>
      <c r="G15" s="798"/>
      <c r="H15" s="208" t="s">
        <v>196</v>
      </c>
      <c r="I15" s="208"/>
      <c r="J15" s="42">
        <f>VLOOKUP($A15&amp;J$40,決統データ!$A$3:$DE$365,$E15+19,FALSE)</f>
        <v>0</v>
      </c>
      <c r="K15" s="42">
        <f>VLOOKUP($A15&amp;K$40,決統データ!$A$3:$DE$365,$E15+19,FALSE)</f>
        <v>0</v>
      </c>
      <c r="L15" s="299">
        <f t="shared" si="0"/>
        <v>0</v>
      </c>
    </row>
    <row r="16" spans="1:12" ht="20.25" customHeight="1">
      <c r="A16" s="27" t="str">
        <f t="shared" si="1"/>
        <v>1785201</v>
      </c>
      <c r="B16" s="28" t="s">
        <v>338</v>
      </c>
      <c r="C16" s="29">
        <v>52</v>
      </c>
      <c r="D16" s="28" t="s">
        <v>782</v>
      </c>
      <c r="E16" s="199">
        <v>15</v>
      </c>
      <c r="F16" s="799" t="s">
        <v>126</v>
      </c>
      <c r="G16" s="800"/>
      <c r="H16" s="800"/>
      <c r="I16" s="801"/>
      <c r="J16" s="42">
        <f>VLOOKUP($A16&amp;J$40,決統データ!$A$3:$DE$365,$E16+19,FALSE)</f>
        <v>0</v>
      </c>
      <c r="K16" s="42">
        <f>VLOOKUP($A16&amp;K$40,決統データ!$A$3:$DE$365,$E16+19,FALSE)</f>
        <v>0</v>
      </c>
      <c r="L16" s="299">
        <f t="shared" ref="L16:L26" si="2">SUM(J16:K16)</f>
        <v>0</v>
      </c>
    </row>
    <row r="17" spans="1:12" ht="20.25" customHeight="1">
      <c r="A17" s="27" t="str">
        <f t="shared" si="1"/>
        <v>1785201</v>
      </c>
      <c r="B17" s="28" t="s">
        <v>338</v>
      </c>
      <c r="C17" s="29">
        <v>52</v>
      </c>
      <c r="D17" s="28" t="s">
        <v>782</v>
      </c>
      <c r="E17" s="199">
        <v>16</v>
      </c>
      <c r="F17" s="201"/>
      <c r="G17" s="796" t="s">
        <v>320</v>
      </c>
      <c r="H17" s="211" t="s">
        <v>124</v>
      </c>
      <c r="I17" s="203"/>
      <c r="J17" s="42">
        <f>VLOOKUP($A17&amp;J$40,決統データ!$A$3:$DE$365,$E17+19,FALSE)</f>
        <v>0</v>
      </c>
      <c r="K17" s="42">
        <f>VLOOKUP($A17&amp;K$40,決統データ!$A$3:$DE$365,$E17+19,FALSE)</f>
        <v>0</v>
      </c>
      <c r="L17" s="299">
        <f t="shared" si="2"/>
        <v>0</v>
      </c>
    </row>
    <row r="18" spans="1:12" ht="20.25" customHeight="1">
      <c r="A18" s="27" t="str">
        <f t="shared" si="1"/>
        <v>1785201</v>
      </c>
      <c r="B18" s="28" t="s">
        <v>338</v>
      </c>
      <c r="C18" s="29">
        <v>52</v>
      </c>
      <c r="D18" s="28" t="s">
        <v>782</v>
      </c>
      <c r="E18" s="199">
        <v>17</v>
      </c>
      <c r="F18" s="201"/>
      <c r="G18" s="797"/>
      <c r="H18" s="203" t="s">
        <v>123</v>
      </c>
      <c r="I18" s="204"/>
      <c r="J18" s="42">
        <f>VLOOKUP($A18&amp;J$40,決統データ!$A$3:$DE$365,$E18+19,FALSE)</f>
        <v>0</v>
      </c>
      <c r="K18" s="42">
        <f>VLOOKUP($A18&amp;K$40,決統データ!$A$3:$DE$365,$E18+19,FALSE)</f>
        <v>0</v>
      </c>
      <c r="L18" s="299">
        <f t="shared" si="2"/>
        <v>0</v>
      </c>
    </row>
    <row r="19" spans="1:12" ht="20.25" customHeight="1">
      <c r="A19" s="27" t="str">
        <f t="shared" si="1"/>
        <v>1785201</v>
      </c>
      <c r="B19" s="28" t="s">
        <v>338</v>
      </c>
      <c r="C19" s="29">
        <v>52</v>
      </c>
      <c r="D19" s="28" t="s">
        <v>782</v>
      </c>
      <c r="E19" s="199">
        <v>18</v>
      </c>
      <c r="F19" s="201"/>
      <c r="G19" s="797"/>
      <c r="H19" s="211" t="s">
        <v>122</v>
      </c>
      <c r="I19" s="203"/>
      <c r="J19" s="42">
        <f>VLOOKUP($A19&amp;J$40,決統データ!$A$3:$DE$365,$E19+19,FALSE)</f>
        <v>0</v>
      </c>
      <c r="K19" s="42">
        <f>VLOOKUP($A19&amp;K$40,決統データ!$A$3:$DE$365,$E19+19,FALSE)</f>
        <v>0</v>
      </c>
      <c r="L19" s="299">
        <f t="shared" si="2"/>
        <v>0</v>
      </c>
    </row>
    <row r="20" spans="1:12" ht="20.25" customHeight="1">
      <c r="A20" s="27" t="str">
        <f t="shared" si="1"/>
        <v>1785201</v>
      </c>
      <c r="B20" s="28" t="s">
        <v>338</v>
      </c>
      <c r="C20" s="29">
        <v>52</v>
      </c>
      <c r="D20" s="28" t="s">
        <v>782</v>
      </c>
      <c r="E20" s="199">
        <v>19</v>
      </c>
      <c r="F20" s="205"/>
      <c r="G20" s="797"/>
      <c r="H20" s="211" t="s">
        <v>121</v>
      </c>
      <c r="I20" s="203"/>
      <c r="J20" s="42">
        <f>VLOOKUP($A20&amp;J$40,決統データ!$A$3:$DE$365,$E20+19,FALSE)</f>
        <v>0</v>
      </c>
      <c r="K20" s="42">
        <f>VLOOKUP($A20&amp;K$40,決統データ!$A$3:$DE$365,$E20+19,FALSE)</f>
        <v>0</v>
      </c>
      <c r="L20" s="299">
        <f t="shared" si="2"/>
        <v>0</v>
      </c>
    </row>
    <row r="21" spans="1:12" ht="20.25" customHeight="1">
      <c r="A21" s="27" t="str">
        <f t="shared" si="1"/>
        <v>1785201</v>
      </c>
      <c r="B21" s="28" t="s">
        <v>338</v>
      </c>
      <c r="C21" s="29">
        <v>52</v>
      </c>
      <c r="D21" s="28" t="s">
        <v>782</v>
      </c>
      <c r="E21" s="199">
        <v>20</v>
      </c>
      <c r="F21" s="206"/>
      <c r="G21" s="797"/>
      <c r="H21" s="211" t="s">
        <v>120</v>
      </c>
      <c r="I21" s="203"/>
      <c r="J21" s="42">
        <f>VLOOKUP($A21&amp;J$40,決統データ!$A$3:$DE$365,$E21+19,FALSE)</f>
        <v>0</v>
      </c>
      <c r="K21" s="42">
        <f>VLOOKUP($A21&amp;K$40,決統データ!$A$3:$DE$365,$E21+19,FALSE)</f>
        <v>0</v>
      </c>
      <c r="L21" s="299">
        <f t="shared" si="2"/>
        <v>0</v>
      </c>
    </row>
    <row r="22" spans="1:12" ht="20.25" customHeight="1">
      <c r="A22" s="27" t="str">
        <f t="shared" si="1"/>
        <v>1785201</v>
      </c>
      <c r="B22" s="28" t="s">
        <v>338</v>
      </c>
      <c r="C22" s="29">
        <v>52</v>
      </c>
      <c r="D22" s="28" t="s">
        <v>782</v>
      </c>
      <c r="E22" s="199">
        <v>21</v>
      </c>
      <c r="F22" s="206"/>
      <c r="G22" s="797"/>
      <c r="H22" s="211" t="s">
        <v>119</v>
      </c>
      <c r="I22" s="203"/>
      <c r="J22" s="42">
        <f>VLOOKUP($A22&amp;J$40,決統データ!$A$3:$DE$365,$E22+19,FALSE)</f>
        <v>0</v>
      </c>
      <c r="K22" s="42">
        <f>VLOOKUP($A22&amp;K$40,決統データ!$A$3:$DE$365,$E22+19,FALSE)</f>
        <v>0</v>
      </c>
      <c r="L22" s="299">
        <f t="shared" si="2"/>
        <v>0</v>
      </c>
    </row>
    <row r="23" spans="1:12" ht="20.25" customHeight="1">
      <c r="A23" s="27" t="str">
        <f t="shared" si="1"/>
        <v>1785201</v>
      </c>
      <c r="B23" s="28" t="s">
        <v>338</v>
      </c>
      <c r="C23" s="29">
        <v>52</v>
      </c>
      <c r="D23" s="28" t="s">
        <v>782</v>
      </c>
      <c r="E23" s="199">
        <v>22</v>
      </c>
      <c r="F23" s="206"/>
      <c r="G23" s="797"/>
      <c r="H23" s="211" t="s">
        <v>118</v>
      </c>
      <c r="I23" s="203"/>
      <c r="J23" s="42">
        <f>VLOOKUP($A23&amp;J$40,決統データ!$A$3:$DE$365,$E23+19,FALSE)</f>
        <v>0</v>
      </c>
      <c r="K23" s="42">
        <f>VLOOKUP($A23&amp;K$40,決統データ!$A$3:$DE$365,$E23+19,FALSE)</f>
        <v>0</v>
      </c>
      <c r="L23" s="299">
        <f t="shared" si="2"/>
        <v>0</v>
      </c>
    </row>
    <row r="24" spans="1:12" ht="20.25" customHeight="1">
      <c r="A24" s="27" t="str">
        <f t="shared" si="1"/>
        <v>1785201</v>
      </c>
      <c r="B24" s="28" t="s">
        <v>338</v>
      </c>
      <c r="C24" s="29">
        <v>52</v>
      </c>
      <c r="D24" s="28" t="s">
        <v>782</v>
      </c>
      <c r="E24" s="199">
        <v>23</v>
      </c>
      <c r="F24" s="205"/>
      <c r="G24" s="797"/>
      <c r="H24" s="211" t="s">
        <v>117</v>
      </c>
      <c r="I24" s="203"/>
      <c r="J24" s="42">
        <f>VLOOKUP($A24&amp;J$40,決統データ!$A$3:$DE$365,$E24+19,FALSE)</f>
        <v>0</v>
      </c>
      <c r="K24" s="42">
        <f>VLOOKUP($A24&amp;K$40,決統データ!$A$3:$DE$365,$E24+19,FALSE)</f>
        <v>0</v>
      </c>
      <c r="L24" s="299">
        <f t="shared" si="2"/>
        <v>0</v>
      </c>
    </row>
    <row r="25" spans="1:12" ht="20.25" customHeight="1">
      <c r="A25" s="27" t="str">
        <f t="shared" si="1"/>
        <v>1785201</v>
      </c>
      <c r="B25" s="28" t="s">
        <v>338</v>
      </c>
      <c r="C25" s="29">
        <v>52</v>
      </c>
      <c r="D25" s="28" t="s">
        <v>782</v>
      </c>
      <c r="E25" s="199">
        <v>24</v>
      </c>
      <c r="F25" s="206"/>
      <c r="G25" s="797"/>
      <c r="H25" s="203" t="s">
        <v>116</v>
      </c>
      <c r="I25" s="204"/>
      <c r="J25" s="42">
        <f>VLOOKUP($A25&amp;J$40,決統データ!$A$3:$DE$365,$E25+19,FALSE)</f>
        <v>0</v>
      </c>
      <c r="K25" s="42">
        <f>VLOOKUP($A25&amp;K$40,決統データ!$A$3:$DE$365,$E25+19,FALSE)</f>
        <v>0</v>
      </c>
      <c r="L25" s="299">
        <f t="shared" si="2"/>
        <v>0</v>
      </c>
    </row>
    <row r="26" spans="1:12" ht="20.25" customHeight="1">
      <c r="A26" s="27" t="str">
        <f t="shared" si="1"/>
        <v>1785201</v>
      </c>
      <c r="B26" s="28" t="s">
        <v>338</v>
      </c>
      <c r="C26" s="29">
        <v>52</v>
      </c>
      <c r="D26" s="28" t="s">
        <v>782</v>
      </c>
      <c r="E26" s="199">
        <v>25</v>
      </c>
      <c r="F26" s="207"/>
      <c r="G26" s="797"/>
      <c r="H26" s="208" t="s">
        <v>80</v>
      </c>
      <c r="I26" s="208"/>
      <c r="J26" s="42">
        <f>VLOOKUP($A26&amp;J$40,決統データ!$A$3:$DE$365,$E26+19,FALSE)</f>
        <v>0</v>
      </c>
      <c r="K26" s="42">
        <f>VLOOKUP($A26&amp;K$40,決統データ!$A$3:$DE$365,$E26+19,FALSE)</f>
        <v>0</v>
      </c>
      <c r="L26" s="299">
        <f t="shared" si="2"/>
        <v>0</v>
      </c>
    </row>
    <row r="27" spans="1:12" ht="20.25" customHeight="1">
      <c r="A27" s="27" t="str">
        <f t="shared" si="1"/>
        <v>1785201</v>
      </c>
      <c r="B27" s="28" t="s">
        <v>338</v>
      </c>
      <c r="C27" s="29">
        <v>52</v>
      </c>
      <c r="D27" s="28" t="s">
        <v>782</v>
      </c>
      <c r="E27" s="199">
        <v>33</v>
      </c>
      <c r="F27" s="884" t="s">
        <v>115</v>
      </c>
      <c r="G27" s="884" t="s">
        <v>114</v>
      </c>
      <c r="H27" s="794" t="s">
        <v>113</v>
      </c>
      <c r="I27" s="887"/>
      <c r="J27" s="42">
        <f>VLOOKUP($A27&amp;J$40,決統データ!$A$3:$DE$365,$E27+19,FALSE)</f>
        <v>0</v>
      </c>
      <c r="K27" s="42">
        <f>VLOOKUP($A27&amp;K$40,決統データ!$A$3:$DE$365,$E27+19,FALSE)</f>
        <v>0</v>
      </c>
      <c r="L27" s="299">
        <f t="shared" ref="L27:L36" si="3">SUM(J27:K27)</f>
        <v>0</v>
      </c>
    </row>
    <row r="28" spans="1:12" ht="20.25" customHeight="1">
      <c r="A28" s="27" t="str">
        <f t="shared" si="1"/>
        <v>1785201</v>
      </c>
      <c r="B28" s="28" t="s">
        <v>338</v>
      </c>
      <c r="C28" s="29">
        <v>52</v>
      </c>
      <c r="D28" s="28" t="s">
        <v>782</v>
      </c>
      <c r="E28" s="199">
        <v>34</v>
      </c>
      <c r="F28" s="885"/>
      <c r="G28" s="885"/>
      <c r="H28" s="884" t="s">
        <v>320</v>
      </c>
      <c r="I28" s="203" t="s">
        <v>112</v>
      </c>
      <c r="J28" s="42">
        <f>VLOOKUP($A28&amp;J$40,決統データ!$A$3:$DE$365,$E28+19,FALSE)</f>
        <v>0</v>
      </c>
      <c r="K28" s="42">
        <f>VLOOKUP($A28&amp;K$40,決統データ!$A$3:$DE$365,$E28+19,FALSE)</f>
        <v>0</v>
      </c>
      <c r="L28" s="299">
        <f t="shared" si="3"/>
        <v>0</v>
      </c>
    </row>
    <row r="29" spans="1:12" ht="20.25" customHeight="1">
      <c r="A29" s="27" t="str">
        <f t="shared" si="1"/>
        <v>1785201</v>
      </c>
      <c r="B29" s="28" t="s">
        <v>338</v>
      </c>
      <c r="C29" s="29">
        <v>52</v>
      </c>
      <c r="D29" s="28" t="s">
        <v>782</v>
      </c>
      <c r="E29" s="199">
        <v>35</v>
      </c>
      <c r="F29" s="885"/>
      <c r="G29" s="885"/>
      <c r="H29" s="885"/>
      <c r="I29" s="203" t="s">
        <v>105</v>
      </c>
      <c r="J29" s="42">
        <f>VLOOKUP($A29&amp;J$40,決統データ!$A$3:$DE$365,$E29+19,FALSE)</f>
        <v>0</v>
      </c>
      <c r="K29" s="42">
        <f>VLOOKUP($A29&amp;K$40,決統データ!$A$3:$DE$365,$E29+19,FALSE)</f>
        <v>0</v>
      </c>
      <c r="L29" s="299">
        <f t="shared" si="3"/>
        <v>0</v>
      </c>
    </row>
    <row r="30" spans="1:12" ht="20.25" customHeight="1">
      <c r="A30" s="27" t="str">
        <f t="shared" si="1"/>
        <v>1785201</v>
      </c>
      <c r="B30" s="28" t="s">
        <v>338</v>
      </c>
      <c r="C30" s="29">
        <v>52</v>
      </c>
      <c r="D30" s="28" t="s">
        <v>782</v>
      </c>
      <c r="E30" s="199">
        <v>37</v>
      </c>
      <c r="F30" s="885"/>
      <c r="G30" s="885"/>
      <c r="H30" s="885"/>
      <c r="I30" s="203" t="s">
        <v>111</v>
      </c>
      <c r="J30" s="42">
        <f>VLOOKUP($A30&amp;J$40,決統データ!$A$3:$DE$365,$E30+19,FALSE)</f>
        <v>0</v>
      </c>
      <c r="K30" s="42">
        <f>VLOOKUP($A30&amp;K$40,決統データ!$A$3:$DE$365,$E30+19,FALSE)</f>
        <v>0</v>
      </c>
      <c r="L30" s="299">
        <f t="shared" si="3"/>
        <v>0</v>
      </c>
    </row>
    <row r="31" spans="1:12" ht="20.25" customHeight="1">
      <c r="A31" s="27" t="str">
        <f t="shared" si="1"/>
        <v>1785201</v>
      </c>
      <c r="B31" s="28" t="s">
        <v>338</v>
      </c>
      <c r="C31" s="29">
        <v>52</v>
      </c>
      <c r="D31" s="28" t="s">
        <v>782</v>
      </c>
      <c r="E31" s="199">
        <v>38</v>
      </c>
      <c r="F31" s="885"/>
      <c r="G31" s="885"/>
      <c r="H31" s="885"/>
      <c r="I31" s="203" t="s">
        <v>110</v>
      </c>
      <c r="J31" s="42">
        <f>VLOOKUP($A31&amp;J$40,決統データ!$A$3:$DE$365,$E31+19,FALSE)</f>
        <v>0</v>
      </c>
      <c r="K31" s="42">
        <f>VLOOKUP($A31&amp;K$40,決統データ!$A$3:$DE$365,$E31+19,FALSE)</f>
        <v>0</v>
      </c>
      <c r="L31" s="299">
        <f t="shared" si="3"/>
        <v>0</v>
      </c>
    </row>
    <row r="32" spans="1:12" ht="20.25" customHeight="1">
      <c r="A32" s="27" t="str">
        <f t="shared" si="1"/>
        <v>1785201</v>
      </c>
      <c r="B32" s="28" t="s">
        <v>338</v>
      </c>
      <c r="C32" s="29">
        <v>52</v>
      </c>
      <c r="D32" s="28" t="s">
        <v>782</v>
      </c>
      <c r="E32" s="199">
        <v>39</v>
      </c>
      <c r="F32" s="885"/>
      <c r="G32" s="885"/>
      <c r="H32" s="886"/>
      <c r="I32" s="64" t="s">
        <v>109</v>
      </c>
      <c r="J32" s="42">
        <f>VLOOKUP($A32&amp;J$40,決統データ!$A$3:$DE$365,$E32+19,FALSE)</f>
        <v>0</v>
      </c>
      <c r="K32" s="42">
        <f>VLOOKUP($A32&amp;K$40,決統データ!$A$3:$DE$365,$E32+19,FALSE)</f>
        <v>0</v>
      </c>
      <c r="L32" s="299">
        <f t="shared" si="3"/>
        <v>0</v>
      </c>
    </row>
    <row r="33" spans="1:12" ht="20.25" customHeight="1">
      <c r="A33" s="27" t="str">
        <f t="shared" si="1"/>
        <v>1785201</v>
      </c>
      <c r="B33" s="28" t="s">
        <v>338</v>
      </c>
      <c r="C33" s="29">
        <v>52</v>
      </c>
      <c r="D33" s="28" t="s">
        <v>782</v>
      </c>
      <c r="E33" s="199">
        <v>41</v>
      </c>
      <c r="F33" s="885"/>
      <c r="G33" s="885"/>
      <c r="H33" s="795" t="s">
        <v>108</v>
      </c>
      <c r="I33" s="888"/>
      <c r="J33" s="42">
        <f>VLOOKUP($A33&amp;J$40,決統データ!$A$3:$DE$365,$E33+19,FALSE)</f>
        <v>0</v>
      </c>
      <c r="K33" s="42">
        <f>VLOOKUP($A33&amp;K$40,決統データ!$A$3:$DE$365,$E33+19,FALSE)</f>
        <v>0</v>
      </c>
      <c r="L33" s="299">
        <f t="shared" si="3"/>
        <v>0</v>
      </c>
    </row>
    <row r="34" spans="1:12" ht="20.25" customHeight="1">
      <c r="A34" s="27" t="str">
        <f t="shared" si="1"/>
        <v>1785201</v>
      </c>
      <c r="B34" s="28" t="s">
        <v>338</v>
      </c>
      <c r="C34" s="29">
        <v>52</v>
      </c>
      <c r="D34" s="28" t="s">
        <v>782</v>
      </c>
      <c r="E34" s="199">
        <v>42</v>
      </c>
      <c r="F34" s="885"/>
      <c r="G34" s="885"/>
      <c r="H34" s="604" t="s">
        <v>320</v>
      </c>
      <c r="I34" s="64" t="s">
        <v>106</v>
      </c>
      <c r="J34" s="42">
        <f>VLOOKUP($A34&amp;J$40,決統データ!$A$3:$DE$365,$E34+19,FALSE)</f>
        <v>0</v>
      </c>
      <c r="K34" s="42">
        <f>VLOOKUP($A34&amp;K$40,決統データ!$A$3:$DE$365,$E34+19,FALSE)</f>
        <v>0</v>
      </c>
      <c r="L34" s="299">
        <f t="shared" si="3"/>
        <v>0</v>
      </c>
    </row>
    <row r="35" spans="1:12" ht="20.25" customHeight="1">
      <c r="A35" s="27" t="str">
        <f t="shared" si="1"/>
        <v>1785201</v>
      </c>
      <c r="B35" s="28" t="s">
        <v>338</v>
      </c>
      <c r="C35" s="29">
        <v>52</v>
      </c>
      <c r="D35" s="28" t="s">
        <v>782</v>
      </c>
      <c r="E35" s="199">
        <v>43</v>
      </c>
      <c r="F35" s="885"/>
      <c r="G35" s="885"/>
      <c r="H35" s="605"/>
      <c r="I35" s="64" t="s">
        <v>105</v>
      </c>
      <c r="J35" s="42">
        <f>VLOOKUP($A35&amp;J$40,決統データ!$A$3:$DE$365,$E35+19,FALSE)</f>
        <v>0</v>
      </c>
      <c r="K35" s="42">
        <f>VLOOKUP($A35&amp;K$40,決統データ!$A$3:$DE$365,$E35+19,FALSE)</f>
        <v>0</v>
      </c>
      <c r="L35" s="299">
        <f t="shared" si="3"/>
        <v>0</v>
      </c>
    </row>
    <row r="36" spans="1:12" ht="20.25" customHeight="1">
      <c r="A36" s="27" t="str">
        <f t="shared" si="1"/>
        <v>1785201</v>
      </c>
      <c r="B36" s="28" t="s">
        <v>338</v>
      </c>
      <c r="C36" s="29">
        <v>52</v>
      </c>
      <c r="D36" s="28" t="s">
        <v>782</v>
      </c>
      <c r="E36" s="199">
        <v>45</v>
      </c>
      <c r="F36" s="886"/>
      <c r="G36" s="886"/>
      <c r="H36" s="606"/>
      <c r="I36" s="64" t="s">
        <v>104</v>
      </c>
      <c r="J36" s="42">
        <f>VLOOKUP($A36&amp;J$40,決統データ!$A$3:$DE$365,$E36+19,FALSE)</f>
        <v>0</v>
      </c>
      <c r="K36" s="42">
        <f>VLOOKUP($A36&amp;K$40,決統データ!$A$3:$DE$365,$E36+19,FALSE)</f>
        <v>0</v>
      </c>
      <c r="L36" s="299">
        <f t="shared" si="3"/>
        <v>0</v>
      </c>
    </row>
    <row r="40" spans="1:12">
      <c r="J40" s="263" t="str">
        <f>+J41&amp;"000"</f>
        <v>262013000</v>
      </c>
      <c r="K40" s="263" t="str">
        <f>+K41&amp;"000"</f>
        <v>264075000</v>
      </c>
    </row>
    <row r="41" spans="1:12">
      <c r="J41" s="263" t="s">
        <v>580</v>
      </c>
      <c r="K41" s="263" t="s">
        <v>591</v>
      </c>
    </row>
    <row r="42" spans="1:12">
      <c r="J42" s="263" t="s">
        <v>469</v>
      </c>
      <c r="K42" s="263" t="s">
        <v>592</v>
      </c>
    </row>
  </sheetData>
  <customSheetViews>
    <customSheetView guid="{247A5D4D-80F1-4466-92F7-7A3BC78E450F}" fitToPage="1" printArea="1" topLeftCell="A22">
      <selection activeCell="C43" sqref="C43"/>
      <pageMargins left="0.98425196850393704" right="0.78740157480314965" top="0.78740157480314965" bottom="0.78740157480314965" header="0.51181102362204722" footer="0.51181102362204722"/>
      <pageSetup paperSize="9" scale="92" orientation="portrait" blackAndWhite="1" horizontalDpi="300" verticalDpi="300"/>
      <headerFooter alignWithMargins="0"/>
    </customSheetView>
  </customSheetViews>
  <mergeCells count="11">
    <mergeCell ref="F27:F36"/>
    <mergeCell ref="G27:G36"/>
    <mergeCell ref="H27:I27"/>
    <mergeCell ref="H28:H32"/>
    <mergeCell ref="H33:I33"/>
    <mergeCell ref="H34:H36"/>
    <mergeCell ref="F2:I2"/>
    <mergeCell ref="F3:I3"/>
    <mergeCell ref="G17:G26"/>
    <mergeCell ref="F16:I16"/>
    <mergeCell ref="G4:G15"/>
  </mergeCells>
  <phoneticPr fontId="3"/>
  <pageMargins left="0.98425196850393704" right="0.78740157480314965" top="0.78740157480314965" bottom="0.78740157480314965" header="0.51181102362204722" footer="0.51181102362204722"/>
  <pageSetup paperSize="9" scale="92" orientation="portrait" blackAndWhite="1" r:id="rId1"/>
  <headerFooter alignWithMargins="0"/>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FFC000"/>
    <pageSetUpPr fitToPage="1"/>
  </sheetPr>
  <dimension ref="A1:J68"/>
  <sheetViews>
    <sheetView view="pageBreakPreview" zoomScaleNormal="100" zoomScaleSheetLayoutView="100" workbookViewId="0">
      <pane ySplit="3" topLeftCell="A46" activePane="bottomLeft" state="frozen"/>
      <selection pane="bottomLeft"/>
    </sheetView>
  </sheetViews>
  <sheetFormatPr defaultColWidth="9" defaultRowHeight="14.4"/>
  <cols>
    <col min="1" max="1" width="9.69921875" style="1" customWidth="1"/>
    <col min="2" max="2" width="4.296875" style="1" customWidth="1"/>
    <col min="3" max="4" width="3.296875" style="1" customWidth="1"/>
    <col min="5" max="5" width="6.296875" style="24" customWidth="1"/>
    <col min="6" max="6" width="4.09765625" style="1" customWidth="1"/>
    <col min="7" max="7" width="9.19921875" style="1" customWidth="1"/>
    <col min="8" max="8" width="26.796875" style="1" customWidth="1"/>
    <col min="9" max="9" width="14" style="1" customWidth="1"/>
    <col min="10" max="10" width="15" style="1" customWidth="1"/>
    <col min="11" max="16384" width="9" style="1"/>
  </cols>
  <sheetData>
    <row r="1" spans="1:10" ht="24" customHeight="1">
      <c r="F1" s="8" t="s">
        <v>1568</v>
      </c>
      <c r="G1" s="8"/>
    </row>
    <row r="2" spans="1:10" ht="20.25" customHeight="1">
      <c r="F2" s="1" t="s">
        <v>1291</v>
      </c>
      <c r="J2" s="255"/>
    </row>
    <row r="3" spans="1:10" ht="28.2" customHeight="1">
      <c r="A3" s="26"/>
      <c r="B3" s="67" t="s">
        <v>778</v>
      </c>
      <c r="C3" s="26" t="s">
        <v>779</v>
      </c>
      <c r="D3" s="26" t="s">
        <v>780</v>
      </c>
      <c r="E3" s="30" t="s">
        <v>781</v>
      </c>
      <c r="F3" s="618"/>
      <c r="G3" s="619"/>
      <c r="H3" s="620"/>
      <c r="I3" s="11" t="s">
        <v>278</v>
      </c>
      <c r="J3" s="11" t="s">
        <v>605</v>
      </c>
    </row>
    <row r="4" spans="1:10" s="3" customFormat="1" ht="15" customHeight="1">
      <c r="A4" s="27" t="str">
        <f>+B4&amp;C4&amp;D4</f>
        <v>1801001</v>
      </c>
      <c r="B4" s="28" t="s">
        <v>341</v>
      </c>
      <c r="C4" s="29">
        <v>10</v>
      </c>
      <c r="D4" s="28" t="s">
        <v>782</v>
      </c>
      <c r="E4" s="24">
        <v>1</v>
      </c>
      <c r="F4" s="236" t="s">
        <v>1286</v>
      </c>
      <c r="G4" s="236"/>
      <c r="H4" s="237"/>
      <c r="I4" s="35">
        <f>VLOOKUP($A4&amp;I$66,決統データ!$A$3:$DE$365,$E4+19,FALSE)</f>
        <v>4150715</v>
      </c>
      <c r="J4" s="307"/>
    </row>
    <row r="5" spans="1:10" s="3" customFormat="1" ht="15" customHeight="1">
      <c r="A5" s="27" t="str">
        <f t="shared" ref="A5:A18" si="0">+B5&amp;C5&amp;D5</f>
        <v>1801001</v>
      </c>
      <c r="B5" s="28" t="s">
        <v>341</v>
      </c>
      <c r="C5" s="29">
        <v>10</v>
      </c>
      <c r="D5" s="28" t="s">
        <v>782</v>
      </c>
      <c r="E5" s="193" t="s">
        <v>339</v>
      </c>
      <c r="F5" s="236" t="s">
        <v>1285</v>
      </c>
      <c r="G5" s="236"/>
      <c r="H5" s="237"/>
      <c r="I5" s="35">
        <f>VLOOKUP($A5&amp;I$66,決統データ!$A$3:$DE$365,$E5+19,FALSE)</f>
        <v>4150910</v>
      </c>
      <c r="J5" s="307"/>
    </row>
    <row r="6" spans="1:10" s="3" customFormat="1" ht="15" customHeight="1">
      <c r="A6" s="27" t="str">
        <f t="shared" si="0"/>
        <v>1801001</v>
      </c>
      <c r="B6" s="28" t="s">
        <v>341</v>
      </c>
      <c r="C6" s="29">
        <v>10</v>
      </c>
      <c r="D6" s="28" t="s">
        <v>782</v>
      </c>
      <c r="E6" s="193" t="s">
        <v>340</v>
      </c>
      <c r="F6" s="236" t="s">
        <v>1284</v>
      </c>
      <c r="G6" s="173"/>
      <c r="H6" s="174"/>
      <c r="I6" s="35">
        <f>VLOOKUP($A6&amp;I$66,決統データ!$A$3:$DE$365,$E6+19,FALSE)</f>
        <v>3610401</v>
      </c>
      <c r="J6" s="307"/>
    </row>
    <row r="7" spans="1:10" ht="15" customHeight="1">
      <c r="A7" s="27" t="str">
        <f t="shared" si="0"/>
        <v>1801001</v>
      </c>
      <c r="B7" s="28" t="s">
        <v>341</v>
      </c>
      <c r="C7" s="29">
        <v>10</v>
      </c>
      <c r="D7" s="28" t="s">
        <v>782</v>
      </c>
      <c r="E7" s="24">
        <v>4</v>
      </c>
      <c r="F7" s="175" t="s">
        <v>1283</v>
      </c>
      <c r="G7" s="238"/>
      <c r="H7" s="238"/>
      <c r="I7" s="35">
        <f>VLOOKUP($A7&amp;I$66,決統データ!$A$3:$DE$365,$E7+19,FALSE)</f>
        <v>5</v>
      </c>
      <c r="J7" s="305">
        <f t="shared" ref="J7:J18" si="1">SUM(I7:I7)</f>
        <v>5</v>
      </c>
    </row>
    <row r="8" spans="1:10" ht="15" customHeight="1">
      <c r="A8" s="27" t="str">
        <f t="shared" si="0"/>
        <v>1801001</v>
      </c>
      <c r="B8" s="28" t="s">
        <v>341</v>
      </c>
      <c r="C8" s="29">
        <v>10</v>
      </c>
      <c r="D8" s="28" t="s">
        <v>782</v>
      </c>
      <c r="E8" s="24">
        <v>7</v>
      </c>
      <c r="F8" s="621" t="s">
        <v>1282</v>
      </c>
      <c r="G8" s="175" t="s">
        <v>1281</v>
      </c>
      <c r="H8" s="176"/>
      <c r="I8" s="42">
        <f>VLOOKUP($A8&amp;I$66,決統データ!$A$3:$DE$365,$E8+19,FALSE)</f>
        <v>12876</v>
      </c>
      <c r="J8" s="305">
        <f t="shared" si="1"/>
        <v>12876</v>
      </c>
    </row>
    <row r="9" spans="1:10" ht="15" customHeight="1">
      <c r="A9" s="27" t="str">
        <f t="shared" si="0"/>
        <v>1801001</v>
      </c>
      <c r="B9" s="28" t="s">
        <v>341</v>
      </c>
      <c r="C9" s="29">
        <v>10</v>
      </c>
      <c r="D9" s="28" t="s">
        <v>782</v>
      </c>
      <c r="E9" s="24">
        <v>8</v>
      </c>
      <c r="F9" s="622"/>
      <c r="G9" s="175" t="s">
        <v>1280</v>
      </c>
      <c r="H9" s="176"/>
      <c r="I9" s="42">
        <f>VLOOKUP($A9&amp;I$66,決統データ!$A$3:$DE$365,$E9+19,FALSE)</f>
        <v>0</v>
      </c>
      <c r="J9" s="305">
        <f t="shared" si="1"/>
        <v>0</v>
      </c>
    </row>
    <row r="10" spans="1:10" ht="15" customHeight="1">
      <c r="A10" s="27" t="str">
        <f t="shared" si="0"/>
        <v>1801001</v>
      </c>
      <c r="B10" s="28" t="s">
        <v>341</v>
      </c>
      <c r="C10" s="29">
        <v>10</v>
      </c>
      <c r="D10" s="28" t="s">
        <v>782</v>
      </c>
      <c r="E10" s="24">
        <v>9</v>
      </c>
      <c r="F10" s="622"/>
      <c r="G10" s="175" t="s">
        <v>1279</v>
      </c>
      <c r="H10" s="176"/>
      <c r="I10" s="42">
        <f>VLOOKUP($A10&amp;I$66,決統データ!$A$3:$DE$365,$E10+19,FALSE)</f>
        <v>6523</v>
      </c>
      <c r="J10" s="305">
        <f t="shared" si="1"/>
        <v>6523</v>
      </c>
    </row>
    <row r="11" spans="1:10" ht="15" customHeight="1">
      <c r="A11" s="27" t="str">
        <f t="shared" si="0"/>
        <v>1801001</v>
      </c>
      <c r="B11" s="28" t="s">
        <v>341</v>
      </c>
      <c r="C11" s="29">
        <v>10</v>
      </c>
      <c r="D11" s="28" t="s">
        <v>782</v>
      </c>
      <c r="E11" s="24">
        <v>10</v>
      </c>
      <c r="F11" s="622"/>
      <c r="G11" s="175" t="s">
        <v>1278</v>
      </c>
      <c r="H11" s="176"/>
      <c r="I11" s="42">
        <f>VLOOKUP($A11&amp;I$66,決統データ!$A$3:$DE$365,$E11+19,FALSE)</f>
        <v>3889</v>
      </c>
      <c r="J11" s="305">
        <f t="shared" si="1"/>
        <v>3889</v>
      </c>
    </row>
    <row r="12" spans="1:10" ht="15" customHeight="1">
      <c r="A12" s="27" t="str">
        <f t="shared" si="0"/>
        <v>1801001</v>
      </c>
      <c r="B12" s="28" t="s">
        <v>341</v>
      </c>
      <c r="C12" s="29">
        <v>10</v>
      </c>
      <c r="D12" s="28" t="s">
        <v>782</v>
      </c>
      <c r="E12" s="24">
        <v>11</v>
      </c>
      <c r="F12" s="622"/>
      <c r="G12" s="175" t="s">
        <v>1277</v>
      </c>
      <c r="H12" s="176"/>
      <c r="I12" s="42">
        <f>VLOOKUP($A12&amp;I$66,決統データ!$A$3:$DE$365,$E12+19,FALSE)</f>
        <v>3889</v>
      </c>
      <c r="J12" s="305">
        <f t="shared" si="1"/>
        <v>3889</v>
      </c>
    </row>
    <row r="13" spans="1:10" ht="15" customHeight="1">
      <c r="A13" s="27" t="str">
        <f t="shared" si="0"/>
        <v>1801001</v>
      </c>
      <c r="B13" s="28" t="s">
        <v>341</v>
      </c>
      <c r="C13" s="29">
        <v>10</v>
      </c>
      <c r="D13" s="28" t="s">
        <v>782</v>
      </c>
      <c r="E13" s="24">
        <v>12</v>
      </c>
      <c r="F13" s="622"/>
      <c r="G13" s="177" t="s">
        <v>1276</v>
      </c>
      <c r="H13" s="176"/>
      <c r="I13" s="42">
        <f>VLOOKUP($A13&amp;I$66,決統データ!$A$3:$DE$365,$E13+19,FALSE)</f>
        <v>2915</v>
      </c>
      <c r="J13" s="305">
        <f t="shared" si="1"/>
        <v>2915</v>
      </c>
    </row>
    <row r="14" spans="1:10" ht="15" customHeight="1">
      <c r="A14" s="27" t="str">
        <f t="shared" si="0"/>
        <v>1801001</v>
      </c>
      <c r="B14" s="28" t="s">
        <v>341</v>
      </c>
      <c r="C14" s="29">
        <v>10</v>
      </c>
      <c r="D14" s="28" t="s">
        <v>782</v>
      </c>
      <c r="E14" s="24">
        <v>13</v>
      </c>
      <c r="F14" s="622"/>
      <c r="G14" s="175" t="s">
        <v>1275</v>
      </c>
      <c r="H14" s="176"/>
      <c r="I14" s="42">
        <f>VLOOKUP($A14&amp;I$66,決統データ!$A$3:$DE$365,$E14+19,FALSE)</f>
        <v>30307</v>
      </c>
      <c r="J14" s="305">
        <f t="shared" si="1"/>
        <v>30307</v>
      </c>
    </row>
    <row r="15" spans="1:10" ht="15" customHeight="1">
      <c r="A15" s="27" t="str">
        <f t="shared" si="0"/>
        <v>1801001</v>
      </c>
      <c r="B15" s="28" t="s">
        <v>341</v>
      </c>
      <c r="C15" s="29">
        <v>10</v>
      </c>
      <c r="D15" s="28" t="s">
        <v>782</v>
      </c>
      <c r="E15" s="24">
        <v>14</v>
      </c>
      <c r="F15" s="622"/>
      <c r="G15" s="175" t="s">
        <v>1274</v>
      </c>
      <c r="H15" s="176"/>
      <c r="I15" s="42">
        <f>VLOOKUP($A15&amp;I$66,決統データ!$A$3:$DE$365,$E15+19,FALSE)</f>
        <v>0</v>
      </c>
      <c r="J15" s="305">
        <f t="shared" si="1"/>
        <v>0</v>
      </c>
    </row>
    <row r="16" spans="1:10" ht="15" customHeight="1">
      <c r="A16" s="27" t="str">
        <f t="shared" si="0"/>
        <v>1801001</v>
      </c>
      <c r="B16" s="28" t="s">
        <v>341</v>
      </c>
      <c r="C16" s="29">
        <v>10</v>
      </c>
      <c r="D16" s="28" t="s">
        <v>782</v>
      </c>
      <c r="E16" s="24">
        <v>15</v>
      </c>
      <c r="F16" s="622"/>
      <c r="G16" s="175" t="s">
        <v>1273</v>
      </c>
      <c r="H16" s="176"/>
      <c r="I16" s="42">
        <f>VLOOKUP($A16&amp;I$66,決統データ!$A$3:$DE$365,$E16+19,FALSE)</f>
        <v>29742</v>
      </c>
      <c r="J16" s="305">
        <f t="shared" si="1"/>
        <v>29742</v>
      </c>
    </row>
    <row r="17" spans="1:10" ht="15" customHeight="1">
      <c r="A17" s="27" t="str">
        <f t="shared" si="0"/>
        <v>1801001</v>
      </c>
      <c r="B17" s="28" t="s">
        <v>341</v>
      </c>
      <c r="C17" s="29">
        <v>10</v>
      </c>
      <c r="D17" s="28" t="s">
        <v>782</v>
      </c>
      <c r="E17" s="24">
        <v>16</v>
      </c>
      <c r="F17" s="622"/>
      <c r="G17" s="175" t="s">
        <v>1272</v>
      </c>
      <c r="H17" s="176"/>
      <c r="I17" s="42">
        <f>VLOOKUP($A17&amp;I$66,決統データ!$A$3:$DE$365,$E17+19,FALSE)</f>
        <v>29742</v>
      </c>
      <c r="J17" s="305">
        <f t="shared" si="1"/>
        <v>29742</v>
      </c>
    </row>
    <row r="18" spans="1:10" ht="15" customHeight="1">
      <c r="A18" s="27" t="str">
        <f t="shared" si="0"/>
        <v>1801001</v>
      </c>
      <c r="B18" s="28" t="s">
        <v>341</v>
      </c>
      <c r="C18" s="29">
        <v>10</v>
      </c>
      <c r="D18" s="28" t="s">
        <v>782</v>
      </c>
      <c r="E18" s="24">
        <v>17</v>
      </c>
      <c r="F18" s="623"/>
      <c r="G18" s="175" t="s">
        <v>1271</v>
      </c>
      <c r="H18" s="176"/>
      <c r="I18" s="42">
        <f>VLOOKUP($A18&amp;I$66,決統データ!$A$3:$DE$365,$E18+19,FALSE)</f>
        <v>29742</v>
      </c>
      <c r="J18" s="305">
        <f t="shared" si="1"/>
        <v>29742</v>
      </c>
    </row>
    <row r="19" spans="1:10" ht="15" customHeight="1">
      <c r="F19" s="1013" t="s">
        <v>500</v>
      </c>
      <c r="G19" s="1014"/>
      <c r="H19" s="178" t="s">
        <v>307</v>
      </c>
      <c r="I19" s="166">
        <f>I12/I8*100</f>
        <v>30.203479341410379</v>
      </c>
      <c r="J19" s="274">
        <f>J12/J8*100</f>
        <v>30.203479341410379</v>
      </c>
    </row>
    <row r="20" spans="1:10" ht="15" customHeight="1">
      <c r="F20" s="1015"/>
      <c r="G20" s="1016"/>
      <c r="H20" s="178" t="s">
        <v>306</v>
      </c>
      <c r="I20" s="166">
        <f>+I12/I10*100</f>
        <v>59.619806837344782</v>
      </c>
      <c r="J20" s="274">
        <f>+J12/J10*100</f>
        <v>59.619806837344782</v>
      </c>
    </row>
    <row r="21" spans="1:10" ht="15" customHeight="1">
      <c r="F21" s="1015"/>
      <c r="G21" s="1016"/>
      <c r="H21" s="178" t="s">
        <v>305</v>
      </c>
      <c r="I21" s="166">
        <f>+I13/I12*100</f>
        <v>74.955001285677554</v>
      </c>
      <c r="J21" s="274">
        <f>+J13/J12*100</f>
        <v>74.955001285677554</v>
      </c>
    </row>
    <row r="22" spans="1:10" ht="15" customHeight="1">
      <c r="F22" s="1015"/>
      <c r="G22" s="1016"/>
      <c r="H22" s="178" t="s">
        <v>304</v>
      </c>
      <c r="I22" s="166">
        <f>+I18/I14*100</f>
        <v>98.135744217507508</v>
      </c>
      <c r="J22" s="274">
        <f>+J18/J14*100</f>
        <v>98.135744217507508</v>
      </c>
    </row>
    <row r="23" spans="1:10" ht="15" customHeight="1">
      <c r="F23" s="1017"/>
      <c r="G23" s="1018"/>
      <c r="H23" s="178" t="s">
        <v>303</v>
      </c>
      <c r="I23" s="166">
        <f>+I18/I16*100</f>
        <v>100</v>
      </c>
      <c r="J23" s="274">
        <f>+J18/J16*100</f>
        <v>100</v>
      </c>
    </row>
    <row r="24" spans="1:10" ht="15" customHeight="1">
      <c r="A24" s="27" t="str">
        <f t="shared" ref="A24:A50" si="2">+B24&amp;C24&amp;D24</f>
        <v>1801001</v>
      </c>
      <c r="B24" s="28" t="s">
        <v>341</v>
      </c>
      <c r="C24" s="29">
        <v>10</v>
      </c>
      <c r="D24" s="28" t="s">
        <v>782</v>
      </c>
      <c r="E24" s="24">
        <v>19</v>
      </c>
      <c r="F24" s="621" t="s">
        <v>1265</v>
      </c>
      <c r="G24" s="175" t="s">
        <v>1264</v>
      </c>
      <c r="H24" s="176"/>
      <c r="I24" s="308">
        <f>VLOOKUP($A24&amp;I$66,決統データ!$A$3:$DE$365,$E24+19,FALSE)</f>
        <v>364496</v>
      </c>
      <c r="J24" s="305">
        <f t="shared" ref="J24:J41" si="3">SUM(I24:I24)</f>
        <v>364496</v>
      </c>
    </row>
    <row r="25" spans="1:10" ht="15" customHeight="1">
      <c r="A25" s="27" t="str">
        <f t="shared" si="2"/>
        <v>1801001</v>
      </c>
      <c r="B25" s="28" t="s">
        <v>341</v>
      </c>
      <c r="C25" s="29">
        <v>10</v>
      </c>
      <c r="D25" s="28" t="s">
        <v>782</v>
      </c>
      <c r="E25" s="24">
        <v>20</v>
      </c>
      <c r="F25" s="622"/>
      <c r="G25" s="594" t="s">
        <v>301</v>
      </c>
      <c r="H25" s="179" t="s">
        <v>329</v>
      </c>
      <c r="I25" s="308">
        <f>VLOOKUP($A25&amp;I$66,決統データ!$A$3:$DE$365,$E25+19,FALSE)</f>
        <v>82401</v>
      </c>
      <c r="J25" s="305">
        <f t="shared" si="3"/>
        <v>82401</v>
      </c>
    </row>
    <row r="26" spans="1:10" ht="15" customHeight="1">
      <c r="A26" s="27" t="str">
        <f t="shared" si="2"/>
        <v>1801001</v>
      </c>
      <c r="B26" s="28" t="s">
        <v>341</v>
      </c>
      <c r="C26" s="29">
        <v>10</v>
      </c>
      <c r="D26" s="28" t="s">
        <v>782</v>
      </c>
      <c r="E26" s="24">
        <v>21</v>
      </c>
      <c r="F26" s="622"/>
      <c r="G26" s="598"/>
      <c r="H26" s="176" t="s">
        <v>1261</v>
      </c>
      <c r="I26" s="308">
        <f>VLOOKUP($A26&amp;I$66,決統データ!$A$3:$DE$365,$E26+19,FALSE)</f>
        <v>149300</v>
      </c>
      <c r="J26" s="305">
        <f t="shared" si="3"/>
        <v>149300</v>
      </c>
    </row>
    <row r="27" spans="1:10" ht="15" customHeight="1">
      <c r="A27" s="27" t="str">
        <f t="shared" si="2"/>
        <v>1801001</v>
      </c>
      <c r="B27" s="28" t="s">
        <v>341</v>
      </c>
      <c r="C27" s="29">
        <v>10</v>
      </c>
      <c r="D27" s="28" t="s">
        <v>782</v>
      </c>
      <c r="E27" s="24">
        <v>22</v>
      </c>
      <c r="F27" s="622"/>
      <c r="G27" s="598"/>
      <c r="H27" s="176" t="s">
        <v>328</v>
      </c>
      <c r="I27" s="308">
        <f>VLOOKUP($A27&amp;I$66,決統データ!$A$3:$DE$365,$E27+19,FALSE)</f>
        <v>93400</v>
      </c>
      <c r="J27" s="305">
        <f t="shared" si="3"/>
        <v>93400</v>
      </c>
    </row>
    <row r="28" spans="1:10" ht="15" customHeight="1">
      <c r="A28" s="27" t="str">
        <f t="shared" si="2"/>
        <v>1801001</v>
      </c>
      <c r="B28" s="28" t="s">
        <v>341</v>
      </c>
      <c r="C28" s="29">
        <v>10</v>
      </c>
      <c r="D28" s="28" t="s">
        <v>782</v>
      </c>
      <c r="E28" s="24">
        <v>24</v>
      </c>
      <c r="F28" s="622"/>
      <c r="G28" s="599"/>
      <c r="H28" s="176" t="s">
        <v>1254</v>
      </c>
      <c r="I28" s="308">
        <f>VLOOKUP($A28&amp;I$66,決統データ!$A$3:$DE$365,$E28+19,FALSE)</f>
        <v>39395</v>
      </c>
      <c r="J28" s="305">
        <f t="shared" si="3"/>
        <v>39395</v>
      </c>
    </row>
    <row r="29" spans="1:10" ht="15" customHeight="1">
      <c r="A29" s="27" t="str">
        <f t="shared" si="2"/>
        <v>1801001</v>
      </c>
      <c r="B29" s="28" t="s">
        <v>341</v>
      </c>
      <c r="C29" s="29">
        <v>10</v>
      </c>
      <c r="D29" s="28" t="s">
        <v>782</v>
      </c>
      <c r="E29" s="24">
        <v>27</v>
      </c>
      <c r="F29" s="622"/>
      <c r="G29" s="598"/>
      <c r="H29" s="176" t="s">
        <v>327</v>
      </c>
      <c r="I29" s="308">
        <f>VLOOKUP($A29&amp;I$66,決統データ!$A$3:$DE$365,$E29+19,FALSE)</f>
        <v>358804</v>
      </c>
      <c r="J29" s="305">
        <f t="shared" si="3"/>
        <v>358804</v>
      </c>
    </row>
    <row r="30" spans="1:10" ht="15" customHeight="1">
      <c r="A30" s="27" t="str">
        <f t="shared" si="2"/>
        <v>1801001</v>
      </c>
      <c r="B30" s="28" t="s">
        <v>341</v>
      </c>
      <c r="C30" s="29">
        <v>10</v>
      </c>
      <c r="D30" s="28" t="s">
        <v>782</v>
      </c>
      <c r="E30" s="24">
        <v>29</v>
      </c>
      <c r="F30" s="622"/>
      <c r="G30" s="599"/>
      <c r="H30" s="176" t="s">
        <v>1254</v>
      </c>
      <c r="I30" s="308">
        <f>VLOOKUP($A30&amp;I$66,決統データ!$A$3:$DE$365,$E30+19,FALSE)</f>
        <v>5692</v>
      </c>
      <c r="J30" s="305">
        <f t="shared" si="3"/>
        <v>5692</v>
      </c>
    </row>
    <row r="31" spans="1:10" ht="15" customHeight="1">
      <c r="A31" s="27" t="str">
        <f t="shared" si="2"/>
        <v>1801001</v>
      </c>
      <c r="B31" s="28" t="s">
        <v>341</v>
      </c>
      <c r="C31" s="29">
        <v>10</v>
      </c>
      <c r="D31" s="28" t="s">
        <v>782</v>
      </c>
      <c r="E31" s="24">
        <v>30</v>
      </c>
      <c r="F31" s="623"/>
      <c r="G31" s="175" t="s">
        <v>1253</v>
      </c>
      <c r="H31" s="176"/>
      <c r="I31" s="308">
        <f>VLOOKUP($A31&amp;I$66,決統データ!$A$3:$DE$365,$E31+19,FALSE)</f>
        <v>213234</v>
      </c>
      <c r="J31" s="305">
        <f t="shared" si="3"/>
        <v>213234</v>
      </c>
    </row>
    <row r="32" spans="1:10" ht="15" customHeight="1">
      <c r="A32" s="27" t="str">
        <f t="shared" si="2"/>
        <v>1801001</v>
      </c>
      <c r="B32" s="28" t="s">
        <v>341</v>
      </c>
      <c r="C32" s="29">
        <v>10</v>
      </c>
      <c r="D32" s="28" t="s">
        <v>782</v>
      </c>
      <c r="E32" s="24">
        <v>38</v>
      </c>
      <c r="F32" s="621" t="s">
        <v>326</v>
      </c>
      <c r="G32" s="175" t="s">
        <v>325</v>
      </c>
      <c r="H32" s="176"/>
      <c r="I32" s="308">
        <f>VLOOKUP($A32&amp;I$66,決統データ!$A$3:$DE$365,$E32+19,FALSE)</f>
        <v>1374</v>
      </c>
      <c r="J32" s="305">
        <f t="shared" si="3"/>
        <v>1374</v>
      </c>
    </row>
    <row r="33" spans="1:10" ht="15" customHeight="1">
      <c r="A33" s="27" t="str">
        <f t="shared" si="2"/>
        <v>1801001</v>
      </c>
      <c r="B33" s="28" t="s">
        <v>341</v>
      </c>
      <c r="C33" s="29">
        <v>10</v>
      </c>
      <c r="D33" s="28" t="s">
        <v>782</v>
      </c>
      <c r="E33" s="24">
        <v>39</v>
      </c>
      <c r="F33" s="622"/>
      <c r="G33" s="594" t="s">
        <v>324</v>
      </c>
      <c r="H33" s="176" t="s">
        <v>1242</v>
      </c>
      <c r="I33" s="308">
        <f>VLOOKUP($A33&amp;I$66,決統データ!$A$3:$DE$365,$E33+19,FALSE)</f>
        <v>0</v>
      </c>
      <c r="J33" s="305">
        <f t="shared" si="3"/>
        <v>0</v>
      </c>
    </row>
    <row r="34" spans="1:10" ht="15" customHeight="1">
      <c r="A34" s="27" t="str">
        <f t="shared" si="2"/>
        <v>1801001</v>
      </c>
      <c r="B34" s="28" t="s">
        <v>341</v>
      </c>
      <c r="C34" s="29">
        <v>10</v>
      </c>
      <c r="D34" s="28" t="s">
        <v>782</v>
      </c>
      <c r="E34" s="24">
        <v>40</v>
      </c>
      <c r="F34" s="622"/>
      <c r="G34" s="802"/>
      <c r="H34" s="176" t="s">
        <v>1241</v>
      </c>
      <c r="I34" s="308">
        <f>VLOOKUP($A34&amp;I$66,決統データ!$A$3:$DE$365,$E34+19,FALSE)</f>
        <v>1374</v>
      </c>
      <c r="J34" s="305">
        <f t="shared" si="3"/>
        <v>1374</v>
      </c>
    </row>
    <row r="35" spans="1:10" ht="15" customHeight="1">
      <c r="A35" s="27" t="str">
        <f t="shared" si="2"/>
        <v>1801001</v>
      </c>
      <c r="B35" s="28" t="s">
        <v>341</v>
      </c>
      <c r="C35" s="29">
        <v>10</v>
      </c>
      <c r="D35" s="28" t="s">
        <v>782</v>
      </c>
      <c r="E35" s="24">
        <v>43</v>
      </c>
      <c r="F35" s="622"/>
      <c r="G35" s="175" t="s">
        <v>156</v>
      </c>
      <c r="H35" s="176"/>
      <c r="I35" s="308">
        <f>VLOOKUP($A35&amp;I$66,決統データ!$A$3:$DE$365,$E35+19,FALSE)</f>
        <v>2453</v>
      </c>
      <c r="J35" s="305">
        <f t="shared" si="3"/>
        <v>2453</v>
      </c>
    </row>
    <row r="36" spans="1:10" ht="15" customHeight="1">
      <c r="A36" s="27" t="str">
        <f t="shared" si="2"/>
        <v>1801001</v>
      </c>
      <c r="B36" s="28" t="s">
        <v>341</v>
      </c>
      <c r="C36" s="29">
        <v>10</v>
      </c>
      <c r="D36" s="28" t="s">
        <v>782</v>
      </c>
      <c r="E36" s="24">
        <v>44</v>
      </c>
      <c r="F36" s="622"/>
      <c r="G36" s="741" t="s">
        <v>323</v>
      </c>
      <c r="H36" s="774"/>
      <c r="I36" s="308">
        <f>VLOOKUP($A36&amp;I$66,決統データ!$A$3:$DE$365,$E36+19,FALSE)</f>
        <v>2453</v>
      </c>
      <c r="J36" s="305">
        <f t="shared" si="3"/>
        <v>2453</v>
      </c>
    </row>
    <row r="37" spans="1:10" ht="15" customHeight="1">
      <c r="A37" s="27" t="str">
        <f t="shared" si="2"/>
        <v>1801001</v>
      </c>
      <c r="B37" s="28" t="s">
        <v>341</v>
      </c>
      <c r="C37" s="29">
        <v>10</v>
      </c>
      <c r="D37" s="28" t="s">
        <v>782</v>
      </c>
      <c r="E37" s="24">
        <v>48</v>
      </c>
      <c r="F37" s="622"/>
      <c r="G37" s="177" t="s">
        <v>322</v>
      </c>
      <c r="H37" s="176"/>
      <c r="I37" s="308">
        <f>VLOOKUP($A37&amp;I$66,決統データ!$A$3:$DE$365,$E37+19,FALSE)</f>
        <v>772</v>
      </c>
      <c r="J37" s="305">
        <f t="shared" si="3"/>
        <v>772</v>
      </c>
    </row>
    <row r="38" spans="1:10" ht="15" customHeight="1">
      <c r="A38" s="27" t="str">
        <f t="shared" si="2"/>
        <v>1801001</v>
      </c>
      <c r="B38" s="28" t="s">
        <v>341</v>
      </c>
      <c r="C38" s="29">
        <v>10</v>
      </c>
      <c r="D38" s="28" t="s">
        <v>782</v>
      </c>
      <c r="E38" s="24">
        <v>49</v>
      </c>
      <c r="F38" s="622"/>
      <c r="G38" s="175" t="s">
        <v>1230</v>
      </c>
      <c r="H38" s="176"/>
      <c r="I38" s="308">
        <f>VLOOKUP($A38&amp;I$66,決統データ!$A$3:$DE$365,$E38+19,FALSE)</f>
        <v>281599</v>
      </c>
      <c r="J38" s="305">
        <f t="shared" si="3"/>
        <v>281599</v>
      </c>
    </row>
    <row r="39" spans="1:10" ht="15" customHeight="1">
      <c r="A39" s="27" t="str">
        <f t="shared" si="2"/>
        <v>1801001</v>
      </c>
      <c r="B39" s="28" t="s">
        <v>341</v>
      </c>
      <c r="C39" s="29">
        <v>10</v>
      </c>
      <c r="D39" s="28" t="s">
        <v>782</v>
      </c>
      <c r="E39" s="24">
        <v>50</v>
      </c>
      <c r="F39" s="622"/>
      <c r="G39" s="597" t="s">
        <v>644</v>
      </c>
      <c r="H39" s="176" t="s">
        <v>1229</v>
      </c>
      <c r="I39" s="308">
        <f>VLOOKUP($A39&amp;I$66,決統データ!$A$3:$DE$365,$E39+19,FALSE)</f>
        <v>281599</v>
      </c>
      <c r="J39" s="305">
        <f t="shared" si="3"/>
        <v>281599</v>
      </c>
    </row>
    <row r="40" spans="1:10" ht="15" customHeight="1">
      <c r="A40" s="27" t="str">
        <f t="shared" si="2"/>
        <v>1801001</v>
      </c>
      <c r="B40" s="28" t="s">
        <v>341</v>
      </c>
      <c r="C40" s="29">
        <v>10</v>
      </c>
      <c r="D40" s="28" t="s">
        <v>782</v>
      </c>
      <c r="E40" s="24">
        <v>51</v>
      </c>
      <c r="F40" s="622"/>
      <c r="G40" s="599"/>
      <c r="H40" s="176" t="s">
        <v>1228</v>
      </c>
      <c r="I40" s="308">
        <f>VLOOKUP($A40&amp;I$66,決統データ!$A$3:$DE$365,$E40+19,FALSE)</f>
        <v>0</v>
      </c>
      <c r="J40" s="305">
        <f t="shared" si="3"/>
        <v>0</v>
      </c>
    </row>
    <row r="41" spans="1:10" ht="15" customHeight="1">
      <c r="A41" s="27" t="str">
        <f t="shared" si="2"/>
        <v>1801001</v>
      </c>
      <c r="B41" s="28" t="s">
        <v>341</v>
      </c>
      <c r="C41" s="29">
        <v>10</v>
      </c>
      <c r="D41" s="28" t="s">
        <v>782</v>
      </c>
      <c r="E41" s="24">
        <v>52</v>
      </c>
      <c r="F41" s="622"/>
      <c r="G41" s="181" t="s">
        <v>1227</v>
      </c>
      <c r="H41" s="176"/>
      <c r="I41" s="308">
        <f>VLOOKUP($A41&amp;I$66,決統データ!$A$3:$DE$365,$E41+19,FALSE)</f>
        <v>281599</v>
      </c>
      <c r="J41" s="305">
        <f t="shared" si="3"/>
        <v>281599</v>
      </c>
    </row>
    <row r="42" spans="1:10" ht="15" customHeight="1">
      <c r="A42" s="27"/>
      <c r="B42" s="28"/>
      <c r="C42" s="29"/>
      <c r="D42" s="28"/>
      <c r="F42" s="622"/>
      <c r="G42" s="182"/>
      <c r="H42" s="176" t="s">
        <v>1226</v>
      </c>
      <c r="I42" s="166">
        <f>I41/I39*100</f>
        <v>100</v>
      </c>
      <c r="J42" s="274">
        <f>J41/J39*100</f>
        <v>100</v>
      </c>
    </row>
    <row r="43" spans="1:10" ht="15" customHeight="1">
      <c r="A43" s="27" t="str">
        <f t="shared" si="2"/>
        <v>1801001</v>
      </c>
      <c r="B43" s="28" t="s">
        <v>341</v>
      </c>
      <c r="C43" s="29">
        <v>10</v>
      </c>
      <c r="D43" s="28" t="s">
        <v>782</v>
      </c>
      <c r="E43" s="24">
        <v>53</v>
      </c>
      <c r="F43" s="622"/>
      <c r="G43" s="594" t="s">
        <v>1225</v>
      </c>
      <c r="H43" s="176" t="s">
        <v>150</v>
      </c>
      <c r="I43" s="308">
        <f>VLOOKUP($A43&amp;I$66,決統データ!$A$3:$DE$365,$E43+19,FALSE)</f>
        <v>0</v>
      </c>
      <c r="J43" s="305">
        <f>SUM(I43:I43)</f>
        <v>0</v>
      </c>
    </row>
    <row r="44" spans="1:10" ht="15" customHeight="1">
      <c r="A44" s="27" t="str">
        <f t="shared" si="2"/>
        <v>1801001</v>
      </c>
      <c r="B44" s="28" t="s">
        <v>341</v>
      </c>
      <c r="C44" s="29">
        <v>10</v>
      </c>
      <c r="D44" s="28" t="s">
        <v>782</v>
      </c>
      <c r="E44" s="24">
        <v>54</v>
      </c>
      <c r="F44" s="622"/>
      <c r="G44" s="595"/>
      <c r="H44" s="176" t="s">
        <v>149</v>
      </c>
      <c r="I44" s="308">
        <f>VLOOKUP($A44&amp;I$66,決統データ!$A$3:$DE$365,$E44+19,FALSE)</f>
        <v>0</v>
      </c>
      <c r="J44" s="305"/>
    </row>
    <row r="45" spans="1:10" ht="15" customHeight="1">
      <c r="A45" s="27" t="str">
        <f t="shared" si="2"/>
        <v>1801001</v>
      </c>
      <c r="B45" s="28" t="s">
        <v>341</v>
      </c>
      <c r="C45" s="29">
        <v>10</v>
      </c>
      <c r="D45" s="28" t="s">
        <v>782</v>
      </c>
      <c r="E45" s="24">
        <v>55</v>
      </c>
      <c r="F45" s="623"/>
      <c r="G45" s="175" t="s">
        <v>1222</v>
      </c>
      <c r="H45" s="176"/>
      <c r="I45" s="308">
        <f>VLOOKUP($A45&amp;I$66,決統データ!$A$3:$DE$365,$E45+19,FALSE)</f>
        <v>0</v>
      </c>
      <c r="J45" s="305">
        <f t="shared" ref="J45:J50" si="4">SUM(I45:I45)</f>
        <v>0</v>
      </c>
    </row>
    <row r="46" spans="1:10" ht="15" customHeight="1">
      <c r="A46" s="27" t="str">
        <f t="shared" si="2"/>
        <v>1801001</v>
      </c>
      <c r="B46" s="28" t="s">
        <v>341</v>
      </c>
      <c r="C46" s="29">
        <v>10</v>
      </c>
      <c r="D46" s="28" t="s">
        <v>782</v>
      </c>
      <c r="E46" s="24">
        <v>59</v>
      </c>
      <c r="F46" s="621" t="s">
        <v>1107</v>
      </c>
      <c r="G46" s="175" t="s">
        <v>1216</v>
      </c>
      <c r="H46" s="176"/>
      <c r="I46" s="308">
        <f>VLOOKUP($A46&amp;I$66,決統データ!$A$3:$DE$365,$E46+19,FALSE)</f>
        <v>2</v>
      </c>
      <c r="J46" s="305">
        <f t="shared" si="4"/>
        <v>2</v>
      </c>
    </row>
    <row r="47" spans="1:10" ht="15" customHeight="1">
      <c r="A47" s="27" t="str">
        <f t="shared" si="2"/>
        <v>1801002</v>
      </c>
      <c r="B47" s="28" t="s">
        <v>341</v>
      </c>
      <c r="C47" s="29">
        <v>10</v>
      </c>
      <c r="D47" s="28" t="s">
        <v>788</v>
      </c>
      <c r="E47" s="24">
        <v>2</v>
      </c>
      <c r="F47" s="622"/>
      <c r="G47" s="598"/>
      <c r="H47" s="176" t="s">
        <v>321</v>
      </c>
      <c r="I47" s="308">
        <f>VLOOKUP($A47&amp;I$66,決統データ!$A$3:$DE$365,$E47+19,FALSE)</f>
        <v>2</v>
      </c>
      <c r="J47" s="305">
        <f t="shared" si="4"/>
        <v>2</v>
      </c>
    </row>
    <row r="48" spans="1:10" ht="15" customHeight="1">
      <c r="A48" s="27" t="str">
        <f t="shared" si="2"/>
        <v>1801002</v>
      </c>
      <c r="B48" s="28" t="s">
        <v>341</v>
      </c>
      <c r="C48" s="29">
        <v>10</v>
      </c>
      <c r="D48" s="28" t="s">
        <v>788</v>
      </c>
      <c r="E48" s="24">
        <v>3</v>
      </c>
      <c r="F48" s="622"/>
      <c r="G48" s="599"/>
      <c r="H48" s="180" t="s">
        <v>207</v>
      </c>
      <c r="I48" s="308">
        <f>VLOOKUP($A48&amp;I$66,決統データ!$A$3:$DE$365,$E48+19,FALSE)</f>
        <v>0</v>
      </c>
      <c r="J48" s="305">
        <f t="shared" si="4"/>
        <v>0</v>
      </c>
    </row>
    <row r="49" spans="1:10" ht="15" customHeight="1">
      <c r="A49" s="27" t="str">
        <f t="shared" si="2"/>
        <v>1801002</v>
      </c>
      <c r="B49" s="28" t="s">
        <v>341</v>
      </c>
      <c r="C49" s="29">
        <v>10</v>
      </c>
      <c r="D49" s="28" t="s">
        <v>788</v>
      </c>
      <c r="E49" s="24">
        <v>4</v>
      </c>
      <c r="F49" s="622"/>
      <c r="G49" s="175" t="s">
        <v>1211</v>
      </c>
      <c r="H49" s="176"/>
      <c r="I49" s="308">
        <f>VLOOKUP($A49&amp;I$66,決統データ!$A$3:$DE$365,$E49+19,FALSE)</f>
        <v>0</v>
      </c>
      <c r="J49" s="305">
        <f t="shared" si="4"/>
        <v>0</v>
      </c>
    </row>
    <row r="50" spans="1:10" ht="15" customHeight="1">
      <c r="A50" s="27" t="str">
        <f t="shared" si="2"/>
        <v>1801002</v>
      </c>
      <c r="B50" s="28" t="s">
        <v>341</v>
      </c>
      <c r="C50" s="29">
        <v>10</v>
      </c>
      <c r="D50" s="28" t="s">
        <v>788</v>
      </c>
      <c r="E50" s="24">
        <v>5</v>
      </c>
      <c r="F50" s="623"/>
      <c r="G50" s="176" t="s">
        <v>1210</v>
      </c>
      <c r="H50" s="215"/>
      <c r="I50" s="308">
        <f>VLOOKUP($A50&amp;I$66,決統データ!$A$3:$DE$365,$E50+19,FALSE)</f>
        <v>2</v>
      </c>
      <c r="J50" s="305">
        <f t="shared" si="4"/>
        <v>2</v>
      </c>
    </row>
    <row r="51" spans="1:10" ht="15" customHeight="1">
      <c r="F51" s="605"/>
      <c r="G51" s="607" t="s">
        <v>1205</v>
      </c>
      <c r="H51" s="608"/>
      <c r="I51" s="167">
        <f>IF(I46=0,0,I39/I46)</f>
        <v>140799.5</v>
      </c>
      <c r="J51" s="275">
        <f>IF(J46=0,0,J39/J46)</f>
        <v>140799.5</v>
      </c>
    </row>
    <row r="52" spans="1:10" ht="15" customHeight="1">
      <c r="F52" s="605"/>
      <c r="G52" s="609" t="s">
        <v>1204</v>
      </c>
      <c r="H52" s="610"/>
      <c r="I52" s="293">
        <f>+特2!K5*1000/特1!I41</f>
        <v>236.86518773149052</v>
      </c>
      <c r="J52" s="306">
        <f>+特2!L5*1000/特1!J41</f>
        <v>236.86518773149052</v>
      </c>
    </row>
    <row r="53" spans="1:10" ht="15" customHeight="1">
      <c r="F53" s="605"/>
      <c r="G53" s="609" t="s">
        <v>1203</v>
      </c>
      <c r="H53" s="610"/>
      <c r="I53" s="293">
        <f>(+特4!J50)*1000/特1!I41</f>
        <v>394.664043551291</v>
      </c>
      <c r="J53" s="306">
        <f>(+特4!K50)*1000/特1!J41</f>
        <v>394.664043551291</v>
      </c>
    </row>
    <row r="54" spans="1:10" ht="15" customHeight="1">
      <c r="F54" s="605"/>
      <c r="G54" s="602" t="s">
        <v>298</v>
      </c>
      <c r="H54" s="183" t="s">
        <v>1202</v>
      </c>
      <c r="I54" s="293">
        <f>+特4!J23*1000/特1!I41</f>
        <v>394.664043551291</v>
      </c>
      <c r="J54" s="306">
        <f>+特4!K23*1000/特1!J41</f>
        <v>394.664043551291</v>
      </c>
    </row>
    <row r="55" spans="1:10" ht="15" customHeight="1">
      <c r="F55" s="605"/>
      <c r="G55" s="603"/>
      <c r="H55" s="183" t="s">
        <v>1201</v>
      </c>
      <c r="I55" s="293">
        <f>(+特4!J43*1000)/特1!I41</f>
        <v>0</v>
      </c>
      <c r="J55" s="306">
        <f>(+特4!K43*1000)/特1!J41</f>
        <v>0</v>
      </c>
    </row>
    <row r="56" spans="1:10" ht="15" customHeight="1">
      <c r="F56" s="605"/>
      <c r="G56" s="600" t="s">
        <v>1200</v>
      </c>
      <c r="H56" s="601"/>
      <c r="I56" s="166">
        <f>+特2!K5/(特4!J50)*100</f>
        <v>60.016916058558358</v>
      </c>
      <c r="J56" s="274">
        <f>+特2!L5/(特4!K50)*100</f>
        <v>60.016916058558358</v>
      </c>
    </row>
    <row r="57" spans="1:10" ht="15" customHeight="1">
      <c r="F57" s="606"/>
      <c r="G57" s="60" t="s">
        <v>298</v>
      </c>
      <c r="H57" s="60" t="s">
        <v>1198</v>
      </c>
      <c r="I57" s="166">
        <f>+I56*特4!J23/(特4!J50)</f>
        <v>60.016916058558358</v>
      </c>
      <c r="J57" s="274">
        <f>+J56*特4!K23/(特4!K50)</f>
        <v>60.016916058558358</v>
      </c>
    </row>
    <row r="58" spans="1:10" ht="15" customHeight="1">
      <c r="F58" s="223"/>
      <c r="G58" s="222"/>
      <c r="H58" s="222"/>
      <c r="I58" s="282"/>
      <c r="J58" s="282"/>
    </row>
    <row r="59" spans="1:10">
      <c r="G59" s="153" t="s">
        <v>1197</v>
      </c>
    </row>
    <row r="60" spans="1:10">
      <c r="G60" s="153" t="s">
        <v>1196</v>
      </c>
    </row>
    <row r="61" spans="1:10">
      <c r="G61" s="113" t="s">
        <v>1195</v>
      </c>
    </row>
    <row r="62" spans="1:10">
      <c r="G62" s="113" t="s">
        <v>1194</v>
      </c>
    </row>
    <row r="63" spans="1:10">
      <c r="G63" s="113" t="s">
        <v>1194</v>
      </c>
    </row>
    <row r="66" spans="9:9">
      <c r="I66" s="12" t="str">
        <f>+I67&amp;"000"</f>
        <v>264075000</v>
      </c>
    </row>
    <row r="67" spans="9:9">
      <c r="I67" s="12" t="s">
        <v>591</v>
      </c>
    </row>
    <row r="68" spans="9:9">
      <c r="I68" s="12" t="s">
        <v>592</v>
      </c>
    </row>
  </sheetData>
  <customSheetViews>
    <customSheetView guid="{247A5D4D-80F1-4466-92F7-7A3BC78E450F}" fitToPage="1" printArea="1">
      <selection activeCell="C43" sqref="C43"/>
      <pageMargins left="1.1811023622047245" right="0.78740157480314965" top="0.78740157480314965" bottom="0.78740157480314965" header="0.51181102362204722" footer="0.27559055118110237"/>
      <pageSetup paperSize="9" scale="67" orientation="portrait" blackAndWhite="1" horizontalDpi="4294967293" verticalDpi="4294967293"/>
      <headerFooter alignWithMargins="0"/>
    </customSheetView>
  </customSheetViews>
  <mergeCells count="19">
    <mergeCell ref="F51:F57"/>
    <mergeCell ref="F46:F50"/>
    <mergeCell ref="G47:G48"/>
    <mergeCell ref="G51:H51"/>
    <mergeCell ref="G52:H52"/>
    <mergeCell ref="G53:H53"/>
    <mergeCell ref="G54:G55"/>
    <mergeCell ref="G56:H56"/>
    <mergeCell ref="G43:G44"/>
    <mergeCell ref="G33:G34"/>
    <mergeCell ref="G39:G40"/>
    <mergeCell ref="F3:H3"/>
    <mergeCell ref="F8:F18"/>
    <mergeCell ref="F19:G23"/>
    <mergeCell ref="F24:F31"/>
    <mergeCell ref="G25:G28"/>
    <mergeCell ref="G29:G30"/>
    <mergeCell ref="G36:H36"/>
    <mergeCell ref="F32:F45"/>
  </mergeCells>
  <phoneticPr fontId="3"/>
  <pageMargins left="1.1811023622047245" right="0.78740157480314965" top="0.78740157480314965" bottom="0.78740157480314965" header="0.51181102362204722" footer="0.27559055118110237"/>
  <pageSetup paperSize="9" scale="82" orientation="portrait" blackAndWhite="1" r:id="rId1"/>
  <headerFooter alignWithMargins="0"/>
  <legacy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FFC000"/>
  </sheetPr>
  <dimension ref="A1:L109"/>
  <sheetViews>
    <sheetView view="pageBreakPreview" zoomScaleNormal="100" zoomScaleSheetLayoutView="100" workbookViewId="0">
      <pane ySplit="2" topLeftCell="A90" activePane="bottomLeft" state="frozen"/>
      <selection pane="bottomLeft"/>
    </sheetView>
  </sheetViews>
  <sheetFormatPr defaultColWidth="9" defaultRowHeight="14.4"/>
  <cols>
    <col min="1" max="1" width="9.69921875" style="9" customWidth="1"/>
    <col min="2" max="2" width="4.296875" style="9" customWidth="1"/>
    <col min="3" max="4" width="3.296875" style="9" customWidth="1"/>
    <col min="5" max="5" width="6.296875" style="38" customWidth="1"/>
    <col min="6" max="6" width="4.5" style="9" customWidth="1"/>
    <col min="7" max="7" width="7" style="9" customWidth="1"/>
    <col min="8" max="8" width="5" style="9" customWidth="1"/>
    <col min="9" max="9" width="4.09765625" style="9" customWidth="1"/>
    <col min="10" max="10" width="26.19921875" style="9" customWidth="1"/>
    <col min="11" max="12" width="12.69921875" style="9" customWidth="1"/>
    <col min="13" max="16384" width="9" style="9"/>
  </cols>
  <sheetData>
    <row r="1" spans="1:12" ht="18" customHeight="1">
      <c r="F1" s="9" t="s">
        <v>888</v>
      </c>
      <c r="L1" s="255" t="s">
        <v>529</v>
      </c>
    </row>
    <row r="2" spans="1:12" ht="28.5" customHeight="1">
      <c r="A2" s="26"/>
      <c r="B2" s="67" t="s">
        <v>778</v>
      </c>
      <c r="C2" s="26" t="s">
        <v>779</v>
      </c>
      <c r="D2" s="26" t="s">
        <v>780</v>
      </c>
      <c r="E2" s="30" t="s">
        <v>781</v>
      </c>
      <c r="F2" s="878"/>
      <c r="G2" s="878"/>
      <c r="H2" s="878"/>
      <c r="I2" s="878"/>
      <c r="J2" s="878"/>
      <c r="K2" s="309" t="s">
        <v>278</v>
      </c>
      <c r="L2" s="309" t="s">
        <v>605</v>
      </c>
    </row>
    <row r="3" spans="1:12" ht="14.1" customHeight="1">
      <c r="A3" s="27" t="str">
        <f>+B3&amp;C3&amp;D3</f>
        <v>1802601</v>
      </c>
      <c r="B3" s="28" t="s">
        <v>341</v>
      </c>
      <c r="C3" s="29">
        <v>26</v>
      </c>
      <c r="D3" s="28" t="s">
        <v>782</v>
      </c>
      <c r="E3" s="24">
        <v>1</v>
      </c>
      <c r="F3" s="631" t="s">
        <v>887</v>
      </c>
      <c r="G3" s="969" t="s">
        <v>886</v>
      </c>
      <c r="H3" s="969"/>
      <c r="I3" s="969"/>
      <c r="J3" s="969"/>
      <c r="K3" s="43">
        <f>VLOOKUP($A3&amp;K$107,決統データ!$A$3:$DE$365,$E3+19,FALSE)</f>
        <v>117781</v>
      </c>
      <c r="L3" s="305">
        <f t="shared" ref="L3:L34" si="0">SUM(K3:K3)</f>
        <v>117781</v>
      </c>
    </row>
    <row r="4" spans="1:12" ht="14.1" customHeight="1">
      <c r="A4" s="27" t="str">
        <f t="shared" ref="A4:A67" si="1">+B4&amp;C4&amp;D4</f>
        <v>1802601</v>
      </c>
      <c r="B4" s="28" t="s">
        <v>341</v>
      </c>
      <c r="C4" s="29">
        <v>26</v>
      </c>
      <c r="D4" s="28" t="s">
        <v>782</v>
      </c>
      <c r="E4" s="38">
        <v>2</v>
      </c>
      <c r="F4" s="631"/>
      <c r="G4" s="967" t="s">
        <v>885</v>
      </c>
      <c r="H4" s="967"/>
      <c r="I4" s="967"/>
      <c r="J4" s="967"/>
      <c r="K4" s="43">
        <f>VLOOKUP($A4&amp;K$107,決統データ!$A$3:$DE$365,$E4+19,FALSE)</f>
        <v>66701</v>
      </c>
      <c r="L4" s="305">
        <f t="shared" si="0"/>
        <v>66701</v>
      </c>
    </row>
    <row r="5" spans="1:12" ht="14.1" customHeight="1">
      <c r="A5" s="27" t="str">
        <f t="shared" si="1"/>
        <v>1802601</v>
      </c>
      <c r="B5" s="28" t="s">
        <v>341</v>
      </c>
      <c r="C5" s="29">
        <v>26</v>
      </c>
      <c r="D5" s="28" t="s">
        <v>782</v>
      </c>
      <c r="E5" s="38">
        <v>3</v>
      </c>
      <c r="F5" s="631"/>
      <c r="G5" s="967" t="s">
        <v>884</v>
      </c>
      <c r="H5" s="967"/>
      <c r="I5" s="967"/>
      <c r="J5" s="967"/>
      <c r="K5" s="43">
        <f>VLOOKUP($A5&amp;K$107,決統データ!$A$3:$DE$365,$E5+19,FALSE)</f>
        <v>66701</v>
      </c>
      <c r="L5" s="305">
        <f t="shared" si="0"/>
        <v>66701</v>
      </c>
    </row>
    <row r="6" spans="1:12" ht="14.1" customHeight="1">
      <c r="A6" s="27" t="str">
        <f t="shared" si="1"/>
        <v>1802601</v>
      </c>
      <c r="B6" s="28" t="s">
        <v>341</v>
      </c>
      <c r="C6" s="29">
        <v>26</v>
      </c>
      <c r="D6" s="28" t="s">
        <v>782</v>
      </c>
      <c r="E6" s="38">
        <v>4</v>
      </c>
      <c r="F6" s="631"/>
      <c r="G6" s="967" t="s">
        <v>1303</v>
      </c>
      <c r="H6" s="967"/>
      <c r="I6" s="967"/>
      <c r="J6" s="967"/>
      <c r="K6" s="43">
        <f>VLOOKUP($A6&amp;K$107,決統データ!$A$3:$DE$365,$E6+19,FALSE)</f>
        <v>0</v>
      </c>
      <c r="L6" s="305">
        <f t="shared" si="0"/>
        <v>0</v>
      </c>
    </row>
    <row r="7" spans="1:12" ht="14.1" customHeight="1">
      <c r="A7" s="27" t="str">
        <f t="shared" si="1"/>
        <v>1802601</v>
      </c>
      <c r="B7" s="28" t="s">
        <v>341</v>
      </c>
      <c r="C7" s="29">
        <v>26</v>
      </c>
      <c r="D7" s="28" t="s">
        <v>782</v>
      </c>
      <c r="E7" s="38">
        <v>5</v>
      </c>
      <c r="F7" s="631"/>
      <c r="G7" s="967" t="s">
        <v>1302</v>
      </c>
      <c r="H7" s="967"/>
      <c r="I7" s="967"/>
      <c r="J7" s="967"/>
      <c r="K7" s="43">
        <f>VLOOKUP($A7&amp;K$107,決統データ!$A$3:$DE$365,$E7+19,FALSE)</f>
        <v>0</v>
      </c>
      <c r="L7" s="305">
        <f t="shared" si="0"/>
        <v>0</v>
      </c>
    </row>
    <row r="8" spans="1:12" ht="14.1" customHeight="1">
      <c r="A8" s="27" t="str">
        <f t="shared" si="1"/>
        <v>1802601</v>
      </c>
      <c r="B8" s="28" t="s">
        <v>341</v>
      </c>
      <c r="C8" s="29">
        <v>26</v>
      </c>
      <c r="D8" s="28" t="s">
        <v>782</v>
      </c>
      <c r="E8" s="38">
        <v>6</v>
      </c>
      <c r="F8" s="631"/>
      <c r="G8" s="967" t="s">
        <v>915</v>
      </c>
      <c r="H8" s="967"/>
      <c r="I8" s="967"/>
      <c r="J8" s="967"/>
      <c r="K8" s="43">
        <f>VLOOKUP($A8&amp;K$107,決統データ!$A$3:$DE$365,$E8+19,FALSE)</f>
        <v>0</v>
      </c>
      <c r="L8" s="305">
        <f t="shared" si="0"/>
        <v>0</v>
      </c>
    </row>
    <row r="9" spans="1:12" ht="14.1" customHeight="1">
      <c r="A9" s="27" t="str">
        <f t="shared" si="1"/>
        <v>1802601</v>
      </c>
      <c r="B9" s="28" t="s">
        <v>341</v>
      </c>
      <c r="C9" s="29">
        <v>26</v>
      </c>
      <c r="D9" s="28" t="s">
        <v>782</v>
      </c>
      <c r="E9" s="38">
        <v>7</v>
      </c>
      <c r="F9" s="631"/>
      <c r="G9" s="967" t="s">
        <v>882</v>
      </c>
      <c r="H9" s="967"/>
      <c r="I9" s="967"/>
      <c r="J9" s="967"/>
      <c r="K9" s="43">
        <f>VLOOKUP($A9&amp;K$107,決統データ!$A$3:$DE$365,$E9+19,FALSE)</f>
        <v>51080</v>
      </c>
      <c r="L9" s="305">
        <f t="shared" si="0"/>
        <v>51080</v>
      </c>
    </row>
    <row r="10" spans="1:12" ht="14.1" customHeight="1">
      <c r="A10" s="27" t="str">
        <f t="shared" si="1"/>
        <v>1802601</v>
      </c>
      <c r="B10" s="28" t="s">
        <v>341</v>
      </c>
      <c r="C10" s="29">
        <v>26</v>
      </c>
      <c r="D10" s="28" t="s">
        <v>782</v>
      </c>
      <c r="E10" s="38">
        <v>8</v>
      </c>
      <c r="F10" s="631"/>
      <c r="G10" s="967" t="s">
        <v>881</v>
      </c>
      <c r="H10" s="967"/>
      <c r="I10" s="967"/>
      <c r="J10" s="967"/>
      <c r="K10" s="43">
        <f>VLOOKUP($A10&amp;K$107,決統データ!$A$3:$DE$365,$E10+19,FALSE)</f>
        <v>0</v>
      </c>
      <c r="L10" s="305">
        <f t="shared" si="0"/>
        <v>0</v>
      </c>
    </row>
    <row r="11" spans="1:12" ht="14.1" customHeight="1">
      <c r="A11" s="27" t="str">
        <f t="shared" si="1"/>
        <v>1802601</v>
      </c>
      <c r="B11" s="28" t="s">
        <v>341</v>
      </c>
      <c r="C11" s="29">
        <v>26</v>
      </c>
      <c r="D11" s="28" t="s">
        <v>782</v>
      </c>
      <c r="E11" s="38">
        <v>9</v>
      </c>
      <c r="F11" s="631"/>
      <c r="G11" s="967" t="s">
        <v>917</v>
      </c>
      <c r="H11" s="967"/>
      <c r="I11" s="967"/>
      <c r="J11" s="967"/>
      <c r="K11" s="43">
        <f>VLOOKUP($A11&amp;K$107,決統データ!$A$3:$DE$365,$E11+19,FALSE)</f>
        <v>0</v>
      </c>
      <c r="L11" s="305">
        <f t="shared" si="0"/>
        <v>0</v>
      </c>
    </row>
    <row r="12" spans="1:12" ht="14.1" customHeight="1">
      <c r="A12" s="27" t="str">
        <f t="shared" si="1"/>
        <v>1802601</v>
      </c>
      <c r="B12" s="28" t="s">
        <v>341</v>
      </c>
      <c r="C12" s="29">
        <v>26</v>
      </c>
      <c r="D12" s="28" t="s">
        <v>782</v>
      </c>
      <c r="E12" s="38">
        <v>10</v>
      </c>
      <c r="F12" s="631"/>
      <c r="G12" s="967" t="s">
        <v>916</v>
      </c>
      <c r="H12" s="967"/>
      <c r="I12" s="967"/>
      <c r="J12" s="967"/>
      <c r="K12" s="43">
        <f>VLOOKUP($A12&amp;K$107,決統データ!$A$3:$DE$365,$E12+19,FALSE)</f>
        <v>51078</v>
      </c>
      <c r="L12" s="305">
        <f t="shared" si="0"/>
        <v>51078</v>
      </c>
    </row>
    <row r="13" spans="1:12" ht="14.1" customHeight="1">
      <c r="A13" s="27" t="str">
        <f t="shared" si="1"/>
        <v>1802601</v>
      </c>
      <c r="B13" s="28" t="s">
        <v>341</v>
      </c>
      <c r="C13" s="29">
        <v>26</v>
      </c>
      <c r="D13" s="28" t="s">
        <v>782</v>
      </c>
      <c r="E13" s="38">
        <v>11</v>
      </c>
      <c r="F13" s="631"/>
      <c r="G13" s="967" t="s">
        <v>915</v>
      </c>
      <c r="H13" s="967"/>
      <c r="I13" s="967"/>
      <c r="J13" s="967"/>
      <c r="K13" s="43">
        <f>VLOOKUP($A13&amp;K$107,決統データ!$A$3:$DE$365,$E13+19,FALSE)</f>
        <v>2</v>
      </c>
      <c r="L13" s="305">
        <f t="shared" si="0"/>
        <v>2</v>
      </c>
    </row>
    <row r="14" spans="1:12" ht="14.1" customHeight="1">
      <c r="A14" s="27" t="str">
        <f t="shared" si="1"/>
        <v>1802601</v>
      </c>
      <c r="B14" s="28" t="s">
        <v>341</v>
      </c>
      <c r="C14" s="29">
        <v>26</v>
      </c>
      <c r="D14" s="28" t="s">
        <v>782</v>
      </c>
      <c r="E14" s="38">
        <v>12</v>
      </c>
      <c r="F14" s="631"/>
      <c r="G14" s="967" t="s">
        <v>878</v>
      </c>
      <c r="H14" s="967"/>
      <c r="I14" s="967"/>
      <c r="J14" s="967"/>
      <c r="K14" s="43">
        <f>VLOOKUP($A14&amp;K$107,決統データ!$A$3:$DE$365,$E14+19,FALSE)</f>
        <v>112724</v>
      </c>
      <c r="L14" s="305">
        <f t="shared" si="0"/>
        <v>112724</v>
      </c>
    </row>
    <row r="15" spans="1:12" ht="14.1" customHeight="1">
      <c r="A15" s="27" t="str">
        <f t="shared" si="1"/>
        <v>1802601</v>
      </c>
      <c r="B15" s="28" t="s">
        <v>341</v>
      </c>
      <c r="C15" s="29">
        <v>26</v>
      </c>
      <c r="D15" s="28" t="s">
        <v>782</v>
      </c>
      <c r="E15" s="38">
        <v>13</v>
      </c>
      <c r="F15" s="631"/>
      <c r="G15" s="967" t="s">
        <v>1024</v>
      </c>
      <c r="H15" s="967"/>
      <c r="I15" s="967"/>
      <c r="J15" s="967"/>
      <c r="K15" s="43">
        <f>VLOOKUP($A15&amp;K$107,決統データ!$A$3:$DE$365,$E15+19,FALSE)</f>
        <v>109937</v>
      </c>
      <c r="L15" s="305">
        <f t="shared" si="0"/>
        <v>109937</v>
      </c>
    </row>
    <row r="16" spans="1:12" ht="14.1" customHeight="1">
      <c r="A16" s="27" t="str">
        <f t="shared" si="1"/>
        <v>1802601</v>
      </c>
      <c r="B16" s="28" t="s">
        <v>341</v>
      </c>
      <c r="C16" s="29">
        <v>26</v>
      </c>
      <c r="D16" s="28" t="s">
        <v>782</v>
      </c>
      <c r="E16" s="38">
        <v>14</v>
      </c>
      <c r="F16" s="631"/>
      <c r="G16" s="967" t="s">
        <v>876</v>
      </c>
      <c r="H16" s="967"/>
      <c r="I16" s="967"/>
      <c r="J16" s="967"/>
      <c r="K16" s="43">
        <f>VLOOKUP($A16&amp;K$107,決統データ!$A$3:$DE$365,$E16+19,FALSE)</f>
        <v>1205</v>
      </c>
      <c r="L16" s="305">
        <f t="shared" si="0"/>
        <v>1205</v>
      </c>
    </row>
    <row r="17" spans="1:12" ht="14.1" customHeight="1">
      <c r="A17" s="27" t="str">
        <f t="shared" si="1"/>
        <v>1802601</v>
      </c>
      <c r="B17" s="28" t="s">
        <v>341</v>
      </c>
      <c r="C17" s="29">
        <v>26</v>
      </c>
      <c r="D17" s="28" t="s">
        <v>782</v>
      </c>
      <c r="E17" s="38">
        <v>15</v>
      </c>
      <c r="F17" s="631"/>
      <c r="G17" s="967" t="s">
        <v>875</v>
      </c>
      <c r="H17" s="967"/>
      <c r="I17" s="967"/>
      <c r="J17" s="967"/>
      <c r="K17" s="43">
        <f>VLOOKUP($A17&amp;K$107,決統データ!$A$3:$DE$365,$E17+19,FALSE)</f>
        <v>0</v>
      </c>
      <c r="L17" s="305">
        <f t="shared" si="0"/>
        <v>0</v>
      </c>
    </row>
    <row r="18" spans="1:12" ht="14.1" customHeight="1">
      <c r="A18" s="27" t="str">
        <f t="shared" si="1"/>
        <v>1802601</v>
      </c>
      <c r="B18" s="28" t="s">
        <v>341</v>
      </c>
      <c r="C18" s="29">
        <v>26</v>
      </c>
      <c r="D18" s="28" t="s">
        <v>782</v>
      </c>
      <c r="E18" s="38">
        <v>16</v>
      </c>
      <c r="F18" s="631"/>
      <c r="G18" s="967" t="s">
        <v>874</v>
      </c>
      <c r="H18" s="967"/>
      <c r="I18" s="967"/>
      <c r="J18" s="967"/>
      <c r="K18" s="43">
        <f>VLOOKUP($A18&amp;K$107,決統データ!$A$3:$DE$365,$E18+19,FALSE)</f>
        <v>108732</v>
      </c>
      <c r="L18" s="305">
        <f t="shared" si="0"/>
        <v>108732</v>
      </c>
    </row>
    <row r="19" spans="1:12" ht="14.1" customHeight="1">
      <c r="A19" s="27" t="str">
        <f t="shared" si="1"/>
        <v>1802601</v>
      </c>
      <c r="B19" s="28" t="s">
        <v>341</v>
      </c>
      <c r="C19" s="29">
        <v>26</v>
      </c>
      <c r="D19" s="28" t="s">
        <v>782</v>
      </c>
      <c r="E19" s="38">
        <v>17</v>
      </c>
      <c r="F19" s="631"/>
      <c r="G19" s="967" t="s">
        <v>873</v>
      </c>
      <c r="H19" s="967"/>
      <c r="I19" s="967"/>
      <c r="J19" s="967"/>
      <c r="K19" s="43">
        <f>VLOOKUP($A19&amp;K$107,決統データ!$A$3:$DE$365,$E19+19,FALSE)</f>
        <v>2787</v>
      </c>
      <c r="L19" s="305">
        <f t="shared" si="0"/>
        <v>2787</v>
      </c>
    </row>
    <row r="20" spans="1:12" ht="14.1" customHeight="1">
      <c r="A20" s="27" t="str">
        <f t="shared" si="1"/>
        <v>1802601</v>
      </c>
      <c r="B20" s="28" t="s">
        <v>341</v>
      </c>
      <c r="C20" s="29">
        <v>26</v>
      </c>
      <c r="D20" s="28" t="s">
        <v>782</v>
      </c>
      <c r="E20" s="38">
        <v>18</v>
      </c>
      <c r="F20" s="631"/>
      <c r="G20" s="967" t="s">
        <v>872</v>
      </c>
      <c r="H20" s="967"/>
      <c r="I20" s="967"/>
      <c r="J20" s="967"/>
      <c r="K20" s="43">
        <f>VLOOKUP($A20&amp;K$107,決統データ!$A$3:$DE$365,$E20+19,FALSE)</f>
        <v>1587</v>
      </c>
      <c r="L20" s="305">
        <f t="shared" si="0"/>
        <v>1587</v>
      </c>
    </row>
    <row r="21" spans="1:12" ht="14.1" customHeight="1">
      <c r="A21" s="27" t="str">
        <f t="shared" si="1"/>
        <v>1802601</v>
      </c>
      <c r="B21" s="28" t="s">
        <v>341</v>
      </c>
      <c r="C21" s="29">
        <v>26</v>
      </c>
      <c r="D21" s="28" t="s">
        <v>782</v>
      </c>
      <c r="E21" s="38">
        <v>19</v>
      </c>
      <c r="F21" s="631"/>
      <c r="G21" s="967" t="s">
        <v>871</v>
      </c>
      <c r="H21" s="967"/>
      <c r="I21" s="967"/>
      <c r="J21" s="967"/>
      <c r="K21" s="43">
        <f>VLOOKUP($A21&amp;K$107,決統データ!$A$3:$DE$365,$E21+19,FALSE)</f>
        <v>1587</v>
      </c>
      <c r="L21" s="305">
        <f t="shared" si="0"/>
        <v>1587</v>
      </c>
    </row>
    <row r="22" spans="1:12" ht="14.1" customHeight="1">
      <c r="A22" s="27" t="str">
        <f t="shared" si="1"/>
        <v>1802601</v>
      </c>
      <c r="B22" s="28" t="s">
        <v>341</v>
      </c>
      <c r="C22" s="29">
        <v>26</v>
      </c>
      <c r="D22" s="28" t="s">
        <v>782</v>
      </c>
      <c r="E22" s="38">
        <v>20</v>
      </c>
      <c r="F22" s="631"/>
      <c r="G22" s="967" t="s">
        <v>870</v>
      </c>
      <c r="H22" s="967"/>
      <c r="I22" s="967"/>
      <c r="J22" s="967"/>
      <c r="K22" s="43">
        <f>VLOOKUP($A22&amp;K$107,決統データ!$A$3:$DE$365,$E22+19,FALSE)</f>
        <v>0</v>
      </c>
      <c r="L22" s="305">
        <f t="shared" si="0"/>
        <v>0</v>
      </c>
    </row>
    <row r="23" spans="1:12" ht="14.1" customHeight="1">
      <c r="A23" s="27" t="str">
        <f t="shared" si="1"/>
        <v>1802601</v>
      </c>
      <c r="B23" s="28" t="s">
        <v>341</v>
      </c>
      <c r="C23" s="29">
        <v>26</v>
      </c>
      <c r="D23" s="28" t="s">
        <v>782</v>
      </c>
      <c r="E23" s="38">
        <v>21</v>
      </c>
      <c r="F23" s="631"/>
      <c r="G23" s="967" t="s">
        <v>869</v>
      </c>
      <c r="H23" s="967"/>
      <c r="I23" s="967"/>
      <c r="J23" s="967"/>
      <c r="K23" s="43">
        <f>VLOOKUP($A23&amp;K$107,決統データ!$A$3:$DE$365,$E23+19,FALSE)</f>
        <v>1200</v>
      </c>
      <c r="L23" s="305">
        <f t="shared" si="0"/>
        <v>1200</v>
      </c>
    </row>
    <row r="24" spans="1:12" ht="14.1" customHeight="1">
      <c r="A24" s="27" t="str">
        <f t="shared" si="1"/>
        <v>1802601</v>
      </c>
      <c r="B24" s="28" t="s">
        <v>341</v>
      </c>
      <c r="C24" s="29">
        <v>26</v>
      </c>
      <c r="D24" s="28" t="s">
        <v>782</v>
      </c>
      <c r="E24" s="38">
        <v>22</v>
      </c>
      <c r="F24" s="632"/>
      <c r="G24" s="967" t="s">
        <v>868</v>
      </c>
      <c r="H24" s="967"/>
      <c r="I24" s="967"/>
      <c r="J24" s="967"/>
      <c r="K24" s="43">
        <f>VLOOKUP($A24&amp;K$107,決統データ!$A$3:$DE$365,$E24+19,FALSE)</f>
        <v>5057</v>
      </c>
      <c r="L24" s="305">
        <f t="shared" si="0"/>
        <v>5057</v>
      </c>
    </row>
    <row r="25" spans="1:12" ht="14.1" customHeight="1">
      <c r="A25" s="27" t="str">
        <f t="shared" si="1"/>
        <v>1802601</v>
      </c>
      <c r="B25" s="28" t="s">
        <v>341</v>
      </c>
      <c r="C25" s="29">
        <v>26</v>
      </c>
      <c r="D25" s="28" t="s">
        <v>782</v>
      </c>
      <c r="E25" s="38">
        <v>23</v>
      </c>
      <c r="F25" s="630" t="s">
        <v>867</v>
      </c>
      <c r="G25" s="967" t="s">
        <v>866</v>
      </c>
      <c r="H25" s="967"/>
      <c r="I25" s="967"/>
      <c r="J25" s="967"/>
      <c r="K25" s="43">
        <f>VLOOKUP($A25&amp;K$107,決統データ!$A$3:$DE$365,$E25+19,FALSE)</f>
        <v>0</v>
      </c>
      <c r="L25" s="305">
        <f t="shared" si="0"/>
        <v>0</v>
      </c>
    </row>
    <row r="26" spans="1:12" ht="14.1" customHeight="1">
      <c r="A26" s="27" t="str">
        <f t="shared" si="1"/>
        <v>1802601</v>
      </c>
      <c r="B26" s="28" t="s">
        <v>341</v>
      </c>
      <c r="C26" s="29">
        <v>26</v>
      </c>
      <c r="D26" s="28" t="s">
        <v>782</v>
      </c>
      <c r="E26" s="38">
        <v>24</v>
      </c>
      <c r="F26" s="631"/>
      <c r="G26" s="967" t="s">
        <v>865</v>
      </c>
      <c r="H26" s="967"/>
      <c r="I26" s="967"/>
      <c r="J26" s="967"/>
      <c r="K26" s="43">
        <f>VLOOKUP($A26&amp;K$107,決統データ!$A$3:$DE$365,$E26+19,FALSE)</f>
        <v>0</v>
      </c>
      <c r="L26" s="305">
        <f t="shared" si="0"/>
        <v>0</v>
      </c>
    </row>
    <row r="27" spans="1:12" ht="14.1" customHeight="1">
      <c r="A27" s="27" t="str">
        <f t="shared" si="1"/>
        <v>1802601</v>
      </c>
      <c r="B27" s="28" t="s">
        <v>341</v>
      </c>
      <c r="C27" s="29">
        <v>26</v>
      </c>
      <c r="D27" s="28" t="s">
        <v>782</v>
      </c>
      <c r="E27" s="38">
        <v>25</v>
      </c>
      <c r="F27" s="631"/>
      <c r="G27" s="967" t="s">
        <v>864</v>
      </c>
      <c r="H27" s="967"/>
      <c r="I27" s="967"/>
      <c r="J27" s="967"/>
      <c r="K27" s="43">
        <f>VLOOKUP($A27&amp;K$107,決統データ!$A$3:$DE$365,$E27+19,FALSE)</f>
        <v>0</v>
      </c>
      <c r="L27" s="305">
        <f t="shared" si="0"/>
        <v>0</v>
      </c>
    </row>
    <row r="28" spans="1:12" ht="14.1" customHeight="1">
      <c r="A28" s="27" t="str">
        <f t="shared" si="1"/>
        <v>1802601</v>
      </c>
      <c r="B28" s="28" t="s">
        <v>341</v>
      </c>
      <c r="C28" s="29">
        <v>26</v>
      </c>
      <c r="D28" s="28" t="s">
        <v>782</v>
      </c>
      <c r="E28" s="38">
        <v>26</v>
      </c>
      <c r="F28" s="631"/>
      <c r="G28" s="967" t="s">
        <v>863</v>
      </c>
      <c r="H28" s="967"/>
      <c r="I28" s="967"/>
      <c r="J28" s="967"/>
      <c r="K28" s="43">
        <f>VLOOKUP($A28&amp;K$107,決統データ!$A$3:$DE$365,$E28+19,FALSE)</f>
        <v>0</v>
      </c>
      <c r="L28" s="305">
        <f t="shared" si="0"/>
        <v>0</v>
      </c>
    </row>
    <row r="29" spans="1:12" ht="14.1" customHeight="1">
      <c r="A29" s="27" t="str">
        <f t="shared" si="1"/>
        <v>1802601</v>
      </c>
      <c r="B29" s="28" t="s">
        <v>341</v>
      </c>
      <c r="C29" s="29">
        <v>26</v>
      </c>
      <c r="D29" s="28" t="s">
        <v>782</v>
      </c>
      <c r="E29" s="38">
        <v>27</v>
      </c>
      <c r="F29" s="631"/>
      <c r="G29" s="967" t="s">
        <v>862</v>
      </c>
      <c r="H29" s="967"/>
      <c r="I29" s="967"/>
      <c r="J29" s="967"/>
      <c r="K29" s="43">
        <f>VLOOKUP($A29&amp;K$107,決統データ!$A$3:$DE$365,$E29+19,FALSE)</f>
        <v>0</v>
      </c>
      <c r="L29" s="305">
        <f t="shared" si="0"/>
        <v>0</v>
      </c>
    </row>
    <row r="30" spans="1:12" ht="14.1" customHeight="1">
      <c r="A30" s="27" t="str">
        <f t="shared" si="1"/>
        <v>1802601</v>
      </c>
      <c r="B30" s="28" t="s">
        <v>341</v>
      </c>
      <c r="C30" s="29">
        <v>26</v>
      </c>
      <c r="D30" s="28" t="s">
        <v>782</v>
      </c>
      <c r="E30" s="38">
        <v>28</v>
      </c>
      <c r="F30" s="631"/>
      <c r="G30" s="967" t="s">
        <v>861</v>
      </c>
      <c r="H30" s="967"/>
      <c r="I30" s="967"/>
      <c r="J30" s="967"/>
      <c r="K30" s="43">
        <f>VLOOKUP($A30&amp;K$107,決統データ!$A$3:$DE$365,$E30+19,FALSE)</f>
        <v>0</v>
      </c>
      <c r="L30" s="305">
        <f t="shared" si="0"/>
        <v>0</v>
      </c>
    </row>
    <row r="31" spans="1:12" ht="14.1" customHeight="1">
      <c r="A31" s="27" t="str">
        <f t="shared" si="1"/>
        <v>1802601</v>
      </c>
      <c r="B31" s="28" t="s">
        <v>341</v>
      </c>
      <c r="C31" s="29">
        <v>26</v>
      </c>
      <c r="D31" s="28" t="s">
        <v>782</v>
      </c>
      <c r="E31" s="38">
        <v>29</v>
      </c>
      <c r="F31" s="631"/>
      <c r="G31" s="967" t="s">
        <v>860</v>
      </c>
      <c r="H31" s="967"/>
      <c r="I31" s="967"/>
      <c r="J31" s="967"/>
      <c r="K31" s="43">
        <f>VLOOKUP($A31&amp;K$107,決統データ!$A$3:$DE$365,$E31+19,FALSE)</f>
        <v>0</v>
      </c>
      <c r="L31" s="305">
        <f t="shared" si="0"/>
        <v>0</v>
      </c>
    </row>
    <row r="32" spans="1:12" ht="14.1" customHeight="1">
      <c r="A32" s="27" t="str">
        <f t="shared" si="1"/>
        <v>1802601</v>
      </c>
      <c r="B32" s="28" t="s">
        <v>341</v>
      </c>
      <c r="C32" s="29">
        <v>26</v>
      </c>
      <c r="D32" s="28" t="s">
        <v>782</v>
      </c>
      <c r="E32" s="38">
        <v>30</v>
      </c>
      <c r="F32" s="631"/>
      <c r="G32" s="967" t="s">
        <v>914</v>
      </c>
      <c r="H32" s="967"/>
      <c r="I32" s="967"/>
      <c r="J32" s="967"/>
      <c r="K32" s="43">
        <f>VLOOKUP($A32&amp;K$107,決統データ!$A$3:$DE$365,$E32+19,FALSE)</f>
        <v>0</v>
      </c>
      <c r="L32" s="305">
        <f t="shared" si="0"/>
        <v>0</v>
      </c>
    </row>
    <row r="33" spans="1:12" ht="14.1" customHeight="1">
      <c r="A33" s="27" t="str">
        <f t="shared" si="1"/>
        <v>1802601</v>
      </c>
      <c r="B33" s="28" t="s">
        <v>341</v>
      </c>
      <c r="C33" s="29">
        <v>26</v>
      </c>
      <c r="D33" s="28" t="s">
        <v>782</v>
      </c>
      <c r="E33" s="38">
        <v>31</v>
      </c>
      <c r="F33" s="631"/>
      <c r="G33" s="967" t="s">
        <v>858</v>
      </c>
      <c r="H33" s="967"/>
      <c r="I33" s="967"/>
      <c r="J33" s="967"/>
      <c r="K33" s="43">
        <f>VLOOKUP($A33&amp;K$107,決統データ!$A$3:$DE$365,$E33+19,FALSE)</f>
        <v>0</v>
      </c>
      <c r="L33" s="305">
        <f t="shared" si="0"/>
        <v>0</v>
      </c>
    </row>
    <row r="34" spans="1:12" ht="14.1" customHeight="1">
      <c r="A34" s="27" t="str">
        <f t="shared" si="1"/>
        <v>1802601</v>
      </c>
      <c r="B34" s="28" t="s">
        <v>341</v>
      </c>
      <c r="C34" s="29">
        <v>26</v>
      </c>
      <c r="D34" s="28" t="s">
        <v>782</v>
      </c>
      <c r="E34" s="38">
        <v>32</v>
      </c>
      <c r="F34" s="631"/>
      <c r="G34" s="967" t="s">
        <v>857</v>
      </c>
      <c r="H34" s="967"/>
      <c r="I34" s="967"/>
      <c r="J34" s="967"/>
      <c r="K34" s="43">
        <f>VLOOKUP($A34&amp;K$107,決統データ!$A$3:$DE$365,$E34+19,FALSE)</f>
        <v>0</v>
      </c>
      <c r="L34" s="305">
        <f t="shared" si="0"/>
        <v>0</v>
      </c>
    </row>
    <row r="35" spans="1:12" ht="14.1" customHeight="1">
      <c r="A35" s="27" t="str">
        <f t="shared" si="1"/>
        <v>1802601</v>
      </c>
      <c r="B35" s="28" t="s">
        <v>341</v>
      </c>
      <c r="C35" s="29">
        <v>26</v>
      </c>
      <c r="D35" s="28" t="s">
        <v>782</v>
      </c>
      <c r="E35" s="38">
        <v>33</v>
      </c>
      <c r="F35" s="631"/>
      <c r="G35" s="967" t="s">
        <v>856</v>
      </c>
      <c r="H35" s="967"/>
      <c r="I35" s="967"/>
      <c r="J35" s="967"/>
      <c r="K35" s="43">
        <f>VLOOKUP($A35&amp;K$107,決統データ!$A$3:$DE$365,$E35+19,FALSE)</f>
        <v>5117</v>
      </c>
      <c r="L35" s="305">
        <f t="shared" ref="L35:L66" si="2">SUM(K35:K35)</f>
        <v>5117</v>
      </c>
    </row>
    <row r="36" spans="1:12" ht="14.1" customHeight="1">
      <c r="A36" s="27" t="str">
        <f t="shared" si="1"/>
        <v>1802601</v>
      </c>
      <c r="B36" s="28" t="s">
        <v>341</v>
      </c>
      <c r="C36" s="29">
        <v>26</v>
      </c>
      <c r="D36" s="28" t="s">
        <v>782</v>
      </c>
      <c r="E36" s="38">
        <v>34</v>
      </c>
      <c r="F36" s="631"/>
      <c r="G36" s="971" t="s">
        <v>855</v>
      </c>
      <c r="H36" s="971"/>
      <c r="I36" s="967"/>
      <c r="J36" s="967"/>
      <c r="K36" s="43">
        <f>VLOOKUP($A36&amp;K$107,決統データ!$A$3:$DE$365,$E36+19,FALSE)</f>
        <v>0</v>
      </c>
      <c r="L36" s="305">
        <f t="shared" si="2"/>
        <v>0</v>
      </c>
    </row>
    <row r="37" spans="1:12" ht="14.1" customHeight="1">
      <c r="A37" s="27" t="str">
        <f t="shared" si="1"/>
        <v>1802601</v>
      </c>
      <c r="B37" s="28" t="s">
        <v>341</v>
      </c>
      <c r="C37" s="29">
        <v>26</v>
      </c>
      <c r="D37" s="28" t="s">
        <v>782</v>
      </c>
      <c r="E37" s="38">
        <v>35</v>
      </c>
      <c r="F37" s="631"/>
      <c r="G37" s="658" t="s">
        <v>312</v>
      </c>
      <c r="H37" s="995"/>
      <c r="I37" s="972" t="s">
        <v>854</v>
      </c>
      <c r="J37" s="983"/>
      <c r="K37" s="43">
        <f>VLOOKUP($A37&amp;K$107,決統データ!$A$3:$DE$365,$E37+19,FALSE)</f>
        <v>0</v>
      </c>
      <c r="L37" s="305">
        <f t="shared" si="2"/>
        <v>0</v>
      </c>
    </row>
    <row r="38" spans="1:12" ht="14.1" customHeight="1">
      <c r="A38" s="27" t="str">
        <f t="shared" si="1"/>
        <v>1802601</v>
      </c>
      <c r="B38" s="28" t="s">
        <v>341</v>
      </c>
      <c r="C38" s="29">
        <v>26</v>
      </c>
      <c r="D38" s="28" t="s">
        <v>782</v>
      </c>
      <c r="E38" s="38">
        <v>36</v>
      </c>
      <c r="F38" s="631"/>
      <c r="G38" s="996"/>
      <c r="H38" s="997"/>
      <c r="I38" s="972" t="s">
        <v>853</v>
      </c>
      <c r="J38" s="983"/>
      <c r="K38" s="43">
        <f>VLOOKUP($A38&amp;K$107,決統データ!$A$3:$DE$365,$E38+19,FALSE)</f>
        <v>0</v>
      </c>
      <c r="L38" s="305">
        <f t="shared" si="2"/>
        <v>0</v>
      </c>
    </row>
    <row r="39" spans="1:12" ht="14.1" customHeight="1">
      <c r="A39" s="27" t="str">
        <f t="shared" si="1"/>
        <v>1802601</v>
      </c>
      <c r="B39" s="28" t="s">
        <v>341</v>
      </c>
      <c r="C39" s="29">
        <v>26</v>
      </c>
      <c r="D39" s="28" t="s">
        <v>782</v>
      </c>
      <c r="E39" s="38">
        <v>37</v>
      </c>
      <c r="F39" s="631"/>
      <c r="G39" s="657" t="s">
        <v>515</v>
      </c>
      <c r="H39" s="969" t="s">
        <v>852</v>
      </c>
      <c r="I39" s="967"/>
      <c r="J39" s="967"/>
      <c r="K39" s="43">
        <f>VLOOKUP($A39&amp;K$107,決統データ!$A$3:$DE$365,$E39+19,FALSE)</f>
        <v>0</v>
      </c>
      <c r="L39" s="305">
        <f t="shared" si="2"/>
        <v>0</v>
      </c>
    </row>
    <row r="40" spans="1:12" ht="14.1" customHeight="1">
      <c r="A40" s="27" t="str">
        <f t="shared" si="1"/>
        <v>1802601</v>
      </c>
      <c r="B40" s="28" t="s">
        <v>341</v>
      </c>
      <c r="C40" s="29">
        <v>26</v>
      </c>
      <c r="D40" s="28" t="s">
        <v>782</v>
      </c>
      <c r="E40" s="38">
        <v>38</v>
      </c>
      <c r="F40" s="631"/>
      <c r="G40" s="642"/>
      <c r="H40" s="967" t="s">
        <v>850</v>
      </c>
      <c r="I40" s="967"/>
      <c r="J40" s="967"/>
      <c r="K40" s="43">
        <f>VLOOKUP($A40&amp;K$107,決統データ!$A$3:$DE$365,$E40+19,FALSE)</f>
        <v>0</v>
      </c>
      <c r="L40" s="305">
        <f t="shared" si="2"/>
        <v>0</v>
      </c>
    </row>
    <row r="41" spans="1:12" ht="14.1" customHeight="1">
      <c r="A41" s="27" t="str">
        <f t="shared" si="1"/>
        <v>1802601</v>
      </c>
      <c r="B41" s="28" t="s">
        <v>341</v>
      </c>
      <c r="C41" s="29">
        <v>26</v>
      </c>
      <c r="D41" s="28" t="s">
        <v>782</v>
      </c>
      <c r="E41" s="38">
        <v>39</v>
      </c>
      <c r="F41" s="631"/>
      <c r="G41" s="642"/>
      <c r="H41" s="967" t="s">
        <v>851</v>
      </c>
      <c r="I41" s="967"/>
      <c r="J41" s="967"/>
      <c r="K41" s="43">
        <f>VLOOKUP($A41&amp;K$107,決統データ!$A$3:$DE$365,$E41+19,FALSE)</f>
        <v>0</v>
      </c>
      <c r="L41" s="305">
        <f t="shared" si="2"/>
        <v>0</v>
      </c>
    </row>
    <row r="42" spans="1:12" ht="14.1" customHeight="1">
      <c r="A42" s="27" t="str">
        <f t="shared" si="1"/>
        <v>1802601</v>
      </c>
      <c r="B42" s="28" t="s">
        <v>341</v>
      </c>
      <c r="C42" s="29">
        <v>26</v>
      </c>
      <c r="D42" s="28" t="s">
        <v>782</v>
      </c>
      <c r="E42" s="38">
        <v>40</v>
      </c>
      <c r="F42" s="631"/>
      <c r="G42" s="642"/>
      <c r="H42" s="967" t="s">
        <v>850</v>
      </c>
      <c r="I42" s="967"/>
      <c r="J42" s="967"/>
      <c r="K42" s="43">
        <f>VLOOKUP($A42&amp;K$107,決統データ!$A$3:$DE$365,$E42+19,FALSE)</f>
        <v>0</v>
      </c>
      <c r="L42" s="305">
        <f t="shared" si="2"/>
        <v>0</v>
      </c>
    </row>
    <row r="43" spans="1:12" ht="14.1" customHeight="1">
      <c r="A43" s="27" t="str">
        <f t="shared" si="1"/>
        <v>1802601</v>
      </c>
      <c r="B43" s="28" t="s">
        <v>341</v>
      </c>
      <c r="C43" s="29">
        <v>26</v>
      </c>
      <c r="D43" s="28" t="s">
        <v>782</v>
      </c>
      <c r="E43" s="38">
        <v>41</v>
      </c>
      <c r="F43" s="631"/>
      <c r="G43" s="642" t="s">
        <v>849</v>
      </c>
      <c r="H43" s="903" t="s">
        <v>828</v>
      </c>
      <c r="I43" s="645" t="s">
        <v>644</v>
      </c>
      <c r="J43" s="72" t="s">
        <v>387</v>
      </c>
      <c r="K43" s="43">
        <f>VLOOKUP($A43&amp;K$107,決統データ!$A$3:$DE$365,$E43+19,FALSE)</f>
        <v>0</v>
      </c>
      <c r="L43" s="305">
        <f t="shared" si="2"/>
        <v>0</v>
      </c>
    </row>
    <row r="44" spans="1:12" ht="14.1" customHeight="1">
      <c r="A44" s="27" t="str">
        <f t="shared" si="1"/>
        <v>1802601</v>
      </c>
      <c r="B44" s="28" t="s">
        <v>341</v>
      </c>
      <c r="C44" s="29">
        <v>26</v>
      </c>
      <c r="D44" s="28" t="s">
        <v>782</v>
      </c>
      <c r="E44" s="38">
        <v>42</v>
      </c>
      <c r="F44" s="631"/>
      <c r="G44" s="642"/>
      <c r="H44" s="904"/>
      <c r="I44" s="646"/>
      <c r="J44" s="72" t="s">
        <v>365</v>
      </c>
      <c r="K44" s="43">
        <f>VLOOKUP($A44&amp;K$107,決統データ!$A$3:$DE$365,$E44+19,FALSE)</f>
        <v>0</v>
      </c>
      <c r="L44" s="305">
        <f t="shared" si="2"/>
        <v>0</v>
      </c>
    </row>
    <row r="45" spans="1:12" ht="14.1" customHeight="1">
      <c r="A45" s="27" t="str">
        <f t="shared" si="1"/>
        <v>1802601</v>
      </c>
      <c r="B45" s="28" t="s">
        <v>341</v>
      </c>
      <c r="C45" s="29">
        <v>26</v>
      </c>
      <c r="D45" s="28" t="s">
        <v>782</v>
      </c>
      <c r="E45" s="38">
        <v>43</v>
      </c>
      <c r="F45" s="631"/>
      <c r="G45" s="642"/>
      <c r="H45" s="969"/>
      <c r="I45" s="647"/>
      <c r="J45" s="73" t="s">
        <v>731</v>
      </c>
      <c r="K45" s="43">
        <f>VLOOKUP($A45&amp;K$107,決統データ!$A$3:$DE$365,$E45+19,FALSE)</f>
        <v>0</v>
      </c>
      <c r="L45" s="305">
        <f t="shared" si="2"/>
        <v>0</v>
      </c>
    </row>
    <row r="46" spans="1:12" ht="14.1" customHeight="1">
      <c r="A46" s="27" t="str">
        <f t="shared" si="1"/>
        <v>1802601</v>
      </c>
      <c r="B46" s="28" t="s">
        <v>341</v>
      </c>
      <c r="C46" s="29">
        <v>26</v>
      </c>
      <c r="D46" s="28" t="s">
        <v>782</v>
      </c>
      <c r="E46" s="38">
        <v>44</v>
      </c>
      <c r="F46" s="631"/>
      <c r="G46" s="642"/>
      <c r="H46" s="967" t="s">
        <v>848</v>
      </c>
      <c r="I46" s="967"/>
      <c r="J46" s="967"/>
      <c r="K46" s="43">
        <f>VLOOKUP($A46&amp;K$107,決統データ!$A$3:$DE$365,$E46+19,FALSE)</f>
        <v>0</v>
      </c>
      <c r="L46" s="305">
        <f t="shared" si="2"/>
        <v>0</v>
      </c>
    </row>
    <row r="47" spans="1:12" ht="14.1" customHeight="1">
      <c r="A47" s="27" t="str">
        <f t="shared" si="1"/>
        <v>1802601</v>
      </c>
      <c r="B47" s="28" t="s">
        <v>341</v>
      </c>
      <c r="C47" s="29">
        <v>26</v>
      </c>
      <c r="D47" s="28" t="s">
        <v>782</v>
      </c>
      <c r="E47" s="38">
        <v>45</v>
      </c>
      <c r="F47" s="631"/>
      <c r="G47" s="642"/>
      <c r="H47" s="967" t="s">
        <v>912</v>
      </c>
      <c r="I47" s="967"/>
      <c r="J47" s="967"/>
      <c r="K47" s="43">
        <f>VLOOKUP($A47&amp;K$107,決統データ!$A$3:$DE$365,$E47+19,FALSE)</f>
        <v>0</v>
      </c>
      <c r="L47" s="305">
        <f t="shared" si="2"/>
        <v>0</v>
      </c>
    </row>
    <row r="48" spans="1:12" ht="14.1" customHeight="1">
      <c r="A48" s="27" t="str">
        <f t="shared" si="1"/>
        <v>1802601</v>
      </c>
      <c r="B48" s="28" t="s">
        <v>341</v>
      </c>
      <c r="C48" s="29">
        <v>26</v>
      </c>
      <c r="D48" s="28" t="s">
        <v>782</v>
      </c>
      <c r="E48" s="38">
        <v>46</v>
      </c>
      <c r="F48" s="631"/>
      <c r="G48" s="642"/>
      <c r="H48" s="967" t="s">
        <v>846</v>
      </c>
      <c r="I48" s="967"/>
      <c r="J48" s="967"/>
      <c r="K48" s="43">
        <f>VLOOKUP($A48&amp;K$107,決統データ!$A$3:$DE$365,$E48+19,FALSE)</f>
        <v>0</v>
      </c>
      <c r="L48" s="305">
        <f t="shared" si="2"/>
        <v>0</v>
      </c>
    </row>
    <row r="49" spans="1:12" ht="14.1" customHeight="1">
      <c r="A49" s="27" t="str">
        <f t="shared" si="1"/>
        <v>1802601</v>
      </c>
      <c r="B49" s="28" t="s">
        <v>341</v>
      </c>
      <c r="C49" s="29">
        <v>26</v>
      </c>
      <c r="D49" s="28" t="s">
        <v>782</v>
      </c>
      <c r="E49" s="38">
        <v>47</v>
      </c>
      <c r="F49" s="631"/>
      <c r="G49" s="642"/>
      <c r="H49" s="967" t="s">
        <v>845</v>
      </c>
      <c r="I49" s="967"/>
      <c r="J49" s="967"/>
      <c r="K49" s="43">
        <f>VLOOKUP($A49&amp;K$107,決統データ!$A$3:$DE$365,$E49+19,FALSE)</f>
        <v>0</v>
      </c>
      <c r="L49" s="305">
        <f t="shared" si="2"/>
        <v>0</v>
      </c>
    </row>
    <row r="50" spans="1:12" ht="14.1" customHeight="1">
      <c r="A50" s="27" t="str">
        <f t="shared" si="1"/>
        <v>1802601</v>
      </c>
      <c r="B50" s="28" t="s">
        <v>341</v>
      </c>
      <c r="C50" s="29">
        <v>26</v>
      </c>
      <c r="D50" s="28" t="s">
        <v>782</v>
      </c>
      <c r="E50" s="38">
        <v>48</v>
      </c>
      <c r="F50" s="631"/>
      <c r="G50" s="642"/>
      <c r="H50" s="967" t="s">
        <v>731</v>
      </c>
      <c r="I50" s="967"/>
      <c r="J50" s="967"/>
      <c r="K50" s="43">
        <f>VLOOKUP($A50&amp;K$107,決統データ!$A$3:$DE$365,$E50+19,FALSE)</f>
        <v>0</v>
      </c>
      <c r="L50" s="305">
        <f t="shared" si="2"/>
        <v>0</v>
      </c>
    </row>
    <row r="51" spans="1:12" ht="14.1" customHeight="1">
      <c r="A51" s="27" t="str">
        <f t="shared" si="1"/>
        <v>1802601</v>
      </c>
      <c r="B51" s="28" t="s">
        <v>341</v>
      </c>
      <c r="C51" s="29">
        <v>26</v>
      </c>
      <c r="D51" s="28" t="s">
        <v>782</v>
      </c>
      <c r="E51" s="38">
        <v>49</v>
      </c>
      <c r="F51" s="631"/>
      <c r="G51" s="967" t="s">
        <v>844</v>
      </c>
      <c r="H51" s="967"/>
      <c r="I51" s="967"/>
      <c r="J51" s="967"/>
      <c r="K51" s="43">
        <f>VLOOKUP($A51&amp;K$107,決統データ!$A$3:$DE$365,$E51+19,FALSE)</f>
        <v>5117</v>
      </c>
      <c r="L51" s="305">
        <f t="shared" si="2"/>
        <v>5117</v>
      </c>
    </row>
    <row r="52" spans="1:12" ht="14.1" customHeight="1">
      <c r="A52" s="27" t="str">
        <f t="shared" si="1"/>
        <v>1802601</v>
      </c>
      <c r="B52" s="28" t="s">
        <v>341</v>
      </c>
      <c r="C52" s="29">
        <v>26</v>
      </c>
      <c r="D52" s="28" t="s">
        <v>782</v>
      </c>
      <c r="E52" s="38">
        <v>50</v>
      </c>
      <c r="F52" s="631"/>
      <c r="G52" s="648" t="s">
        <v>312</v>
      </c>
      <c r="H52" s="967" t="s">
        <v>842</v>
      </c>
      <c r="I52" s="967"/>
      <c r="J52" s="967"/>
      <c r="K52" s="43">
        <f>VLOOKUP($A52&amp;K$107,決統データ!$A$3:$DE$365,$E52+19,FALSE)</f>
        <v>0</v>
      </c>
      <c r="L52" s="305">
        <f t="shared" si="2"/>
        <v>0</v>
      </c>
    </row>
    <row r="53" spans="1:12" ht="14.1" customHeight="1">
      <c r="A53" s="27" t="str">
        <f t="shared" si="1"/>
        <v>1802601</v>
      </c>
      <c r="B53" s="28" t="s">
        <v>341</v>
      </c>
      <c r="C53" s="29">
        <v>26</v>
      </c>
      <c r="D53" s="28" t="s">
        <v>782</v>
      </c>
      <c r="E53" s="38">
        <v>51</v>
      </c>
      <c r="F53" s="631"/>
      <c r="G53" s="1019"/>
      <c r="H53" s="967" t="s">
        <v>388</v>
      </c>
      <c r="I53" s="967"/>
      <c r="J53" s="967"/>
      <c r="K53" s="43">
        <f>VLOOKUP($A53&amp;K$107,決統データ!$A$3:$DE$365,$E53+19,FALSE)</f>
        <v>0</v>
      </c>
      <c r="L53" s="305">
        <f t="shared" si="2"/>
        <v>0</v>
      </c>
    </row>
    <row r="54" spans="1:12" ht="14.1" customHeight="1">
      <c r="A54" s="27" t="str">
        <f t="shared" si="1"/>
        <v>1802601</v>
      </c>
      <c r="B54" s="28" t="s">
        <v>341</v>
      </c>
      <c r="C54" s="29">
        <v>26</v>
      </c>
      <c r="D54" s="28" t="s">
        <v>782</v>
      </c>
      <c r="E54" s="38">
        <v>52</v>
      </c>
      <c r="F54" s="631"/>
      <c r="G54" s="656"/>
      <c r="H54" s="967" t="s">
        <v>841</v>
      </c>
      <c r="I54" s="967"/>
      <c r="J54" s="967"/>
      <c r="K54" s="43">
        <f>VLOOKUP($A54&amp;K$107,決統データ!$A$3:$DE$365,$E54+19,FALSE)</f>
        <v>0</v>
      </c>
      <c r="L54" s="305">
        <f t="shared" si="2"/>
        <v>0</v>
      </c>
    </row>
    <row r="55" spans="1:12" ht="14.1" customHeight="1">
      <c r="A55" s="27" t="str">
        <f t="shared" si="1"/>
        <v>1802601</v>
      </c>
      <c r="B55" s="28" t="s">
        <v>341</v>
      </c>
      <c r="C55" s="29">
        <v>26</v>
      </c>
      <c r="D55" s="28" t="s">
        <v>782</v>
      </c>
      <c r="E55" s="38">
        <v>53</v>
      </c>
      <c r="F55" s="631"/>
      <c r="G55" s="967" t="s">
        <v>840</v>
      </c>
      <c r="H55" s="967"/>
      <c r="I55" s="967"/>
      <c r="J55" s="967"/>
      <c r="K55" s="43">
        <f>VLOOKUP($A55&amp;K$107,決統データ!$A$3:$DE$365,$E55+19,FALSE)</f>
        <v>0</v>
      </c>
      <c r="L55" s="305">
        <f t="shared" si="2"/>
        <v>0</v>
      </c>
    </row>
    <row r="56" spans="1:12" ht="14.1" customHeight="1">
      <c r="A56" s="27" t="str">
        <f t="shared" si="1"/>
        <v>1802601</v>
      </c>
      <c r="B56" s="28" t="s">
        <v>341</v>
      </c>
      <c r="C56" s="29">
        <v>26</v>
      </c>
      <c r="D56" s="28" t="s">
        <v>782</v>
      </c>
      <c r="E56" s="38">
        <v>54</v>
      </c>
      <c r="F56" s="631"/>
      <c r="G56" s="967" t="s">
        <v>839</v>
      </c>
      <c r="H56" s="967"/>
      <c r="I56" s="967"/>
      <c r="J56" s="967"/>
      <c r="K56" s="43">
        <f>VLOOKUP($A56&amp;K$107,決統データ!$A$3:$DE$365,$E56+19,FALSE)</f>
        <v>0</v>
      </c>
      <c r="L56" s="305">
        <f t="shared" si="2"/>
        <v>0</v>
      </c>
    </row>
    <row r="57" spans="1:12" ht="14.1" customHeight="1">
      <c r="A57" s="27" t="str">
        <f t="shared" si="1"/>
        <v>1802601</v>
      </c>
      <c r="B57" s="28" t="s">
        <v>341</v>
      </c>
      <c r="C57" s="29">
        <v>26</v>
      </c>
      <c r="D57" s="28" t="s">
        <v>782</v>
      </c>
      <c r="E57" s="38">
        <v>55</v>
      </c>
      <c r="F57" s="631"/>
      <c r="G57" s="967" t="s">
        <v>838</v>
      </c>
      <c r="H57" s="967"/>
      <c r="I57" s="967"/>
      <c r="J57" s="967"/>
      <c r="K57" s="43">
        <f>VLOOKUP($A57&amp;K$107,決統データ!$A$3:$DE$365,$E57+19,FALSE)</f>
        <v>0</v>
      </c>
      <c r="L57" s="305">
        <f t="shared" si="2"/>
        <v>0</v>
      </c>
    </row>
    <row r="58" spans="1:12" ht="14.1" customHeight="1">
      <c r="A58" s="27" t="str">
        <f t="shared" si="1"/>
        <v>1802601</v>
      </c>
      <c r="B58" s="28" t="s">
        <v>341</v>
      </c>
      <c r="C58" s="29">
        <v>26</v>
      </c>
      <c r="D58" s="28" t="s">
        <v>782</v>
      </c>
      <c r="E58" s="38">
        <v>56</v>
      </c>
      <c r="F58" s="632"/>
      <c r="G58" s="967" t="s">
        <v>333</v>
      </c>
      <c r="H58" s="967"/>
      <c r="I58" s="967"/>
      <c r="J58" s="967"/>
      <c r="K58" s="43">
        <f>VLOOKUP($A58&amp;K$107,決統データ!$A$3:$DE$365,$E58+19,FALSE)</f>
        <v>-5117</v>
      </c>
      <c r="L58" s="305">
        <f t="shared" si="2"/>
        <v>-5117</v>
      </c>
    </row>
    <row r="59" spans="1:12" ht="14.1" customHeight="1">
      <c r="A59" s="27" t="str">
        <f t="shared" si="1"/>
        <v>1802601</v>
      </c>
      <c r="B59" s="28" t="s">
        <v>341</v>
      </c>
      <c r="C59" s="29">
        <v>26</v>
      </c>
      <c r="D59" s="28" t="s">
        <v>782</v>
      </c>
      <c r="E59" s="38">
        <v>57</v>
      </c>
      <c r="F59" s="967" t="s">
        <v>836</v>
      </c>
      <c r="G59" s="967"/>
      <c r="H59" s="967"/>
      <c r="I59" s="967"/>
      <c r="J59" s="967"/>
      <c r="K59" s="43">
        <f>VLOOKUP($A59&amp;K$107,決統データ!$A$3:$DE$365,$E59+19,FALSE)</f>
        <v>-60</v>
      </c>
      <c r="L59" s="305">
        <f t="shared" si="2"/>
        <v>-60</v>
      </c>
    </row>
    <row r="60" spans="1:12" ht="14.1" customHeight="1">
      <c r="A60" s="27" t="str">
        <f t="shared" si="1"/>
        <v>1802601</v>
      </c>
      <c r="B60" s="28" t="s">
        <v>341</v>
      </c>
      <c r="C60" s="29">
        <v>26</v>
      </c>
      <c r="D60" s="28" t="s">
        <v>782</v>
      </c>
      <c r="E60" s="38">
        <v>58</v>
      </c>
      <c r="F60" s="967" t="s">
        <v>835</v>
      </c>
      <c r="G60" s="967"/>
      <c r="H60" s="967"/>
      <c r="I60" s="967"/>
      <c r="J60" s="967"/>
      <c r="K60" s="43">
        <f>VLOOKUP($A60&amp;K$107,決統データ!$A$3:$DE$365,$E60+19,FALSE)</f>
        <v>2</v>
      </c>
      <c r="L60" s="305">
        <f t="shared" si="2"/>
        <v>2</v>
      </c>
    </row>
    <row r="61" spans="1:12" ht="14.1" customHeight="1">
      <c r="A61" s="27" t="str">
        <f t="shared" si="1"/>
        <v>1802601</v>
      </c>
      <c r="B61" s="28" t="s">
        <v>341</v>
      </c>
      <c r="C61" s="29">
        <v>26</v>
      </c>
      <c r="D61" s="28" t="s">
        <v>782</v>
      </c>
      <c r="E61" s="38">
        <v>59</v>
      </c>
      <c r="F61" s="976" t="s">
        <v>1023</v>
      </c>
      <c r="G61" s="972"/>
      <c r="H61" s="972"/>
      <c r="I61" s="972"/>
      <c r="J61" s="983"/>
      <c r="K61" s="43">
        <f>VLOOKUP($A61&amp;K$107,決統データ!$A$3:$DE$365,$E61+19,FALSE)</f>
        <v>147</v>
      </c>
      <c r="L61" s="305">
        <f t="shared" si="2"/>
        <v>147</v>
      </c>
    </row>
    <row r="62" spans="1:12" ht="14.1" customHeight="1">
      <c r="A62" s="27" t="str">
        <f t="shared" si="1"/>
        <v>1802601</v>
      </c>
      <c r="B62" s="28" t="s">
        <v>341</v>
      </c>
      <c r="C62" s="29">
        <v>26</v>
      </c>
      <c r="D62" s="28" t="s">
        <v>782</v>
      </c>
      <c r="E62" s="38">
        <v>60</v>
      </c>
      <c r="F62" s="74"/>
      <c r="G62" s="967" t="s">
        <v>833</v>
      </c>
      <c r="H62" s="967"/>
      <c r="I62" s="967"/>
      <c r="J62" s="967"/>
      <c r="K62" s="43">
        <f>VLOOKUP($A62&amp;K$107,決統データ!$A$3:$DE$365,$E62+19,FALSE)</f>
        <v>0</v>
      </c>
      <c r="L62" s="305">
        <f t="shared" si="2"/>
        <v>0</v>
      </c>
    </row>
    <row r="63" spans="1:12" ht="14.1" customHeight="1">
      <c r="A63" s="27" t="str">
        <f t="shared" si="1"/>
        <v>1802602</v>
      </c>
      <c r="B63" s="28" t="s">
        <v>341</v>
      </c>
      <c r="C63" s="29">
        <v>26</v>
      </c>
      <c r="D63" s="28" t="s">
        <v>788</v>
      </c>
      <c r="E63" s="38">
        <v>1</v>
      </c>
      <c r="F63" s="967" t="s">
        <v>832</v>
      </c>
      <c r="G63" s="967"/>
      <c r="H63" s="967"/>
      <c r="I63" s="967"/>
      <c r="J63" s="967"/>
      <c r="K63" s="43">
        <f>VLOOKUP($A63&amp;K$107,決統データ!$A$3:$DE$365,$E63+19,FALSE)</f>
        <v>0</v>
      </c>
      <c r="L63" s="305">
        <f t="shared" si="2"/>
        <v>0</v>
      </c>
    </row>
    <row r="64" spans="1:12" ht="14.1" customHeight="1">
      <c r="A64" s="27" t="str">
        <f t="shared" si="1"/>
        <v>1802602</v>
      </c>
      <c r="B64" s="28" t="s">
        <v>341</v>
      </c>
      <c r="C64" s="29">
        <v>26</v>
      </c>
      <c r="D64" s="28" t="s">
        <v>788</v>
      </c>
      <c r="E64" s="38">
        <v>2</v>
      </c>
      <c r="F64" s="967" t="s">
        <v>831</v>
      </c>
      <c r="G64" s="967"/>
      <c r="H64" s="967"/>
      <c r="I64" s="967"/>
      <c r="J64" s="967"/>
      <c r="K64" s="43">
        <f>VLOOKUP($A64&amp;K$107,決統データ!$A$3:$DE$365,$E64+19,FALSE)</f>
        <v>85</v>
      </c>
      <c r="L64" s="305">
        <f t="shared" si="2"/>
        <v>85</v>
      </c>
    </row>
    <row r="65" spans="1:12" ht="14.1" customHeight="1">
      <c r="A65" s="27" t="str">
        <f t="shared" si="1"/>
        <v>1802602</v>
      </c>
      <c r="B65" s="28" t="s">
        <v>341</v>
      </c>
      <c r="C65" s="29">
        <v>26</v>
      </c>
      <c r="D65" s="28" t="s">
        <v>788</v>
      </c>
      <c r="E65" s="38">
        <v>3</v>
      </c>
      <c r="F65" s="967" t="s">
        <v>830</v>
      </c>
      <c r="G65" s="967"/>
      <c r="H65" s="967"/>
      <c r="I65" s="967"/>
      <c r="J65" s="967"/>
      <c r="K65" s="43">
        <f>VLOOKUP($A65&amp;K$107,決統データ!$A$3:$DE$365,$E65+19,FALSE)</f>
        <v>0</v>
      </c>
      <c r="L65" s="305">
        <f t="shared" si="2"/>
        <v>0</v>
      </c>
    </row>
    <row r="66" spans="1:12" ht="14.1" customHeight="1">
      <c r="A66" s="27" t="str">
        <f t="shared" si="1"/>
        <v>1802602</v>
      </c>
      <c r="B66" s="28" t="s">
        <v>341</v>
      </c>
      <c r="C66" s="29">
        <v>26</v>
      </c>
      <c r="D66" s="28" t="s">
        <v>788</v>
      </c>
      <c r="E66" s="38">
        <v>4</v>
      </c>
      <c r="F66" s="639" t="s">
        <v>644</v>
      </c>
      <c r="G66" s="967" t="s">
        <v>829</v>
      </c>
      <c r="H66" s="967"/>
      <c r="I66" s="967"/>
      <c r="J66" s="967"/>
      <c r="K66" s="43">
        <f>VLOOKUP($A66&amp;K$107,決統データ!$A$3:$DE$365,$E66+19,FALSE)</f>
        <v>0</v>
      </c>
      <c r="L66" s="305">
        <f t="shared" si="2"/>
        <v>0</v>
      </c>
    </row>
    <row r="67" spans="1:12" ht="14.1" customHeight="1">
      <c r="A67" s="27" t="str">
        <f t="shared" si="1"/>
        <v>1802602</v>
      </c>
      <c r="B67" s="28" t="s">
        <v>341</v>
      </c>
      <c r="C67" s="29">
        <v>26</v>
      </c>
      <c r="D67" s="28" t="s">
        <v>788</v>
      </c>
      <c r="E67" s="38">
        <v>5</v>
      </c>
      <c r="F67" s="640"/>
      <c r="G67" s="967" t="s">
        <v>828</v>
      </c>
      <c r="H67" s="967"/>
      <c r="I67" s="967"/>
      <c r="J67" s="967"/>
      <c r="K67" s="43">
        <f>VLOOKUP($A67&amp;K$107,決統データ!$A$3:$DE$365,$E67+19,FALSE)</f>
        <v>0</v>
      </c>
      <c r="L67" s="305">
        <f t="shared" ref="L67:L76" si="3">SUM(K67:K67)</f>
        <v>0</v>
      </c>
    </row>
    <row r="68" spans="1:12" ht="14.1" customHeight="1">
      <c r="A68" s="27" t="str">
        <f t="shared" ref="A68:A98" si="4">+B68&amp;C68&amp;D68</f>
        <v>1802602</v>
      </c>
      <c r="B68" s="28" t="s">
        <v>341</v>
      </c>
      <c r="C68" s="29">
        <v>26</v>
      </c>
      <c r="D68" s="28" t="s">
        <v>788</v>
      </c>
      <c r="E68" s="38">
        <v>6</v>
      </c>
      <c r="F68" s="641"/>
      <c r="G68" s="967" t="s">
        <v>731</v>
      </c>
      <c r="H68" s="967"/>
      <c r="I68" s="967"/>
      <c r="J68" s="967"/>
      <c r="K68" s="43">
        <f>VLOOKUP($A68&amp;K$107,決統データ!$A$3:$DE$365,$E68+19,FALSE)</f>
        <v>0</v>
      </c>
      <c r="L68" s="305">
        <f t="shared" si="3"/>
        <v>0</v>
      </c>
    </row>
    <row r="69" spans="1:12" ht="14.1" customHeight="1">
      <c r="A69" s="27" t="str">
        <f t="shared" si="4"/>
        <v>1802602</v>
      </c>
      <c r="B69" s="28" t="s">
        <v>341</v>
      </c>
      <c r="C69" s="29">
        <v>26</v>
      </c>
      <c r="D69" s="28" t="s">
        <v>788</v>
      </c>
      <c r="E69" s="38">
        <v>7</v>
      </c>
      <c r="F69" s="967" t="s">
        <v>827</v>
      </c>
      <c r="G69" s="967"/>
      <c r="H69" s="967"/>
      <c r="I69" s="967"/>
      <c r="J69" s="967"/>
      <c r="K69" s="43">
        <f>VLOOKUP($A69&amp;K$107,決統データ!$A$3:$DE$365,$E69+19,FALSE)</f>
        <v>0</v>
      </c>
      <c r="L69" s="305">
        <f t="shared" si="3"/>
        <v>0</v>
      </c>
    </row>
    <row r="70" spans="1:12" ht="14.1" customHeight="1">
      <c r="A70" s="27" t="str">
        <f t="shared" si="4"/>
        <v>1802602</v>
      </c>
      <c r="B70" s="28" t="s">
        <v>341</v>
      </c>
      <c r="C70" s="29">
        <v>26</v>
      </c>
      <c r="D70" s="28" t="s">
        <v>788</v>
      </c>
      <c r="E70" s="38">
        <v>8</v>
      </c>
      <c r="F70" s="633" t="s">
        <v>826</v>
      </c>
      <c r="G70" s="634"/>
      <c r="H70" s="634"/>
      <c r="I70" s="635"/>
      <c r="J70" s="72" t="s">
        <v>825</v>
      </c>
      <c r="K70" s="43">
        <f>VLOOKUP($A70&amp;K$107,決統データ!$A$3:$DE$365,$E70+19,FALSE)</f>
        <v>85</v>
      </c>
      <c r="L70" s="305">
        <f t="shared" si="3"/>
        <v>85</v>
      </c>
    </row>
    <row r="71" spans="1:12" ht="14.1" customHeight="1">
      <c r="A71" s="27" t="str">
        <f t="shared" si="4"/>
        <v>1802602</v>
      </c>
      <c r="B71" s="28" t="s">
        <v>341</v>
      </c>
      <c r="C71" s="29">
        <v>26</v>
      </c>
      <c r="D71" s="28" t="s">
        <v>788</v>
      </c>
      <c r="E71" s="38">
        <v>9</v>
      </c>
      <c r="F71" s="636"/>
      <c r="G71" s="637"/>
      <c r="H71" s="637"/>
      <c r="I71" s="638"/>
      <c r="J71" s="72" t="s">
        <v>824</v>
      </c>
      <c r="K71" s="43">
        <f>VLOOKUP($A71&amp;K$107,決統データ!$A$3:$DE$365,$E71+19,FALSE)</f>
        <v>0</v>
      </c>
      <c r="L71" s="305">
        <f t="shared" si="3"/>
        <v>0</v>
      </c>
    </row>
    <row r="72" spans="1:12" ht="14.1" customHeight="1">
      <c r="A72" s="27" t="str">
        <f t="shared" si="4"/>
        <v>1802602</v>
      </c>
      <c r="B72" s="28" t="s">
        <v>341</v>
      </c>
      <c r="C72" s="29">
        <v>26</v>
      </c>
      <c r="D72" s="28" t="s">
        <v>788</v>
      </c>
      <c r="E72" s="38">
        <v>21</v>
      </c>
      <c r="F72" s="967" t="s">
        <v>823</v>
      </c>
      <c r="G72" s="967"/>
      <c r="H72" s="967"/>
      <c r="I72" s="967"/>
      <c r="J72" s="967"/>
      <c r="K72" s="43">
        <f>VLOOKUP($A72&amp;K$107,決統データ!$A$3:$DE$365,$E72+19,FALSE)</f>
        <v>0</v>
      </c>
      <c r="L72" s="305">
        <f t="shared" si="3"/>
        <v>0</v>
      </c>
    </row>
    <row r="73" spans="1:12" ht="14.1" customHeight="1">
      <c r="A73" s="27" t="str">
        <f t="shared" si="4"/>
        <v>1802602</v>
      </c>
      <c r="B73" s="28" t="s">
        <v>341</v>
      </c>
      <c r="C73" s="29">
        <v>26</v>
      </c>
      <c r="D73" s="28" t="s">
        <v>788</v>
      </c>
      <c r="E73" s="38">
        <v>22</v>
      </c>
      <c r="F73" s="968" t="s">
        <v>822</v>
      </c>
      <c r="G73" s="972"/>
      <c r="H73" s="972"/>
      <c r="I73" s="972"/>
      <c r="J73" s="983"/>
      <c r="K73" s="43">
        <f>VLOOKUP($A73&amp;K$107,決統データ!$A$3:$DE$365,$E73+19,FALSE)</f>
        <v>0</v>
      </c>
      <c r="L73" s="305">
        <f t="shared" si="3"/>
        <v>0</v>
      </c>
    </row>
    <row r="74" spans="1:12" ht="15" customHeight="1">
      <c r="A74" s="27" t="str">
        <f t="shared" si="4"/>
        <v>1802602</v>
      </c>
      <c r="B74" s="28" t="s">
        <v>341</v>
      </c>
      <c r="C74" s="29">
        <v>26</v>
      </c>
      <c r="D74" s="28" t="s">
        <v>788</v>
      </c>
      <c r="E74" s="38">
        <v>45</v>
      </c>
      <c r="F74" s="600" t="s">
        <v>1298</v>
      </c>
      <c r="G74" s="666"/>
      <c r="H74" s="666"/>
      <c r="I74" s="666"/>
      <c r="J74" s="601"/>
      <c r="K74" s="43">
        <f>VLOOKUP($A74&amp;K$107,決統データ!$A$3:$DE$365,$E74+19,FALSE)</f>
        <v>0</v>
      </c>
      <c r="L74" s="305">
        <f t="shared" si="3"/>
        <v>0</v>
      </c>
    </row>
    <row r="75" spans="1:12" ht="15" customHeight="1">
      <c r="A75" s="27" t="str">
        <f t="shared" si="4"/>
        <v>1802602</v>
      </c>
      <c r="B75" s="28" t="s">
        <v>341</v>
      </c>
      <c r="C75" s="29">
        <v>26</v>
      </c>
      <c r="D75" s="28" t="s">
        <v>788</v>
      </c>
      <c r="E75" s="38">
        <v>46</v>
      </c>
      <c r="F75" s="600" t="s">
        <v>331</v>
      </c>
      <c r="G75" s="666"/>
      <c r="H75" s="666"/>
      <c r="I75" s="666"/>
      <c r="J75" s="601"/>
      <c r="K75" s="43">
        <f>VLOOKUP($A75&amp;K$107,決統データ!$A$3:$DE$365,$E75+19,FALSE)</f>
        <v>5117</v>
      </c>
      <c r="L75" s="305">
        <f t="shared" si="3"/>
        <v>5117</v>
      </c>
    </row>
    <row r="76" spans="1:12" ht="15" customHeight="1">
      <c r="A76" s="27" t="str">
        <f t="shared" si="4"/>
        <v>1802602</v>
      </c>
      <c r="B76" s="28" t="s">
        <v>341</v>
      </c>
      <c r="C76" s="29">
        <v>26</v>
      </c>
      <c r="D76" s="28" t="s">
        <v>788</v>
      </c>
      <c r="E76" s="38">
        <v>47</v>
      </c>
      <c r="F76" s="600" t="s">
        <v>330</v>
      </c>
      <c r="G76" s="666"/>
      <c r="H76" s="666"/>
      <c r="I76" s="666"/>
      <c r="J76" s="601"/>
      <c r="K76" s="43">
        <f>VLOOKUP($A76&amp;K$107,決統データ!$A$3:$DE$365,$E76+19,FALSE)</f>
        <v>0</v>
      </c>
      <c r="L76" s="305">
        <f t="shared" si="3"/>
        <v>0</v>
      </c>
    </row>
    <row r="77" spans="1:12" ht="14.1" customHeight="1">
      <c r="A77" s="27"/>
      <c r="B77" s="28"/>
      <c r="C77" s="29"/>
      <c r="D77" s="28"/>
      <c r="F77" s="496" t="s">
        <v>821</v>
      </c>
      <c r="G77" s="518"/>
      <c r="H77" s="518"/>
      <c r="I77" s="518"/>
      <c r="J77" s="510"/>
      <c r="K77" s="44"/>
      <c r="L77" s="305"/>
    </row>
    <row r="78" spans="1:12" ht="14.1" customHeight="1">
      <c r="A78" s="27" t="str">
        <f t="shared" si="4"/>
        <v>1802602</v>
      </c>
      <c r="B78" s="28" t="s">
        <v>341</v>
      </c>
      <c r="C78" s="29">
        <v>26</v>
      </c>
      <c r="D78" s="28" t="s">
        <v>788</v>
      </c>
      <c r="E78" s="38">
        <v>51</v>
      </c>
      <c r="F78" s="496" t="s">
        <v>819</v>
      </c>
      <c r="G78" s="518"/>
      <c r="H78" s="518"/>
      <c r="I78" s="518"/>
      <c r="J78" s="510"/>
      <c r="K78" s="43">
        <f>VLOOKUP($A78&amp;K$107,決統データ!$A$3:$DE$365,$E78+19,FALSE)</f>
        <v>6704</v>
      </c>
      <c r="L78" s="305">
        <f>SUM(K78:K78)</f>
        <v>6704</v>
      </c>
    </row>
    <row r="79" spans="1:12" ht="14.1" customHeight="1">
      <c r="A79" s="27" t="str">
        <f t="shared" si="4"/>
        <v>1802602</v>
      </c>
      <c r="B79" s="28" t="s">
        <v>341</v>
      </c>
      <c r="C79" s="29">
        <v>26</v>
      </c>
      <c r="D79" s="28" t="s">
        <v>788</v>
      </c>
      <c r="E79" s="38">
        <v>52</v>
      </c>
      <c r="F79" s="496" t="s">
        <v>818</v>
      </c>
      <c r="G79" s="518"/>
      <c r="H79" s="518"/>
      <c r="I79" s="518"/>
      <c r="J79" s="510"/>
      <c r="K79" s="43">
        <f>VLOOKUP($A79&amp;K$107,決統データ!$A$3:$DE$365,$E79+19,FALSE)</f>
        <v>44374</v>
      </c>
      <c r="L79" s="305">
        <f>SUM(K79:K79)</f>
        <v>44374</v>
      </c>
    </row>
    <row r="80" spans="1:12" ht="14.1" customHeight="1">
      <c r="A80" s="27"/>
      <c r="B80" s="28"/>
      <c r="C80" s="29"/>
      <c r="D80" s="28"/>
      <c r="F80" s="496" t="s">
        <v>820</v>
      </c>
      <c r="G80" s="518"/>
      <c r="H80" s="518"/>
      <c r="I80" s="518"/>
      <c r="J80" s="510"/>
      <c r="K80" s="44"/>
      <c r="L80" s="305"/>
    </row>
    <row r="81" spans="1:12" ht="14.1" customHeight="1">
      <c r="A81" s="27" t="str">
        <f t="shared" si="4"/>
        <v>1802602</v>
      </c>
      <c r="B81" s="28" t="s">
        <v>341</v>
      </c>
      <c r="C81" s="29">
        <v>26</v>
      </c>
      <c r="D81" s="28" t="s">
        <v>788</v>
      </c>
      <c r="E81" s="38">
        <v>53</v>
      </c>
      <c r="F81" s="73" t="s">
        <v>819</v>
      </c>
      <c r="G81" s="73"/>
      <c r="H81" s="73"/>
      <c r="I81" s="73"/>
      <c r="J81" s="73"/>
      <c r="K81" s="43">
        <f>VLOOKUP($A81&amp;K$107,決統データ!$A$3:$DE$365,$E81+19,FALSE)</f>
        <v>0</v>
      </c>
      <c r="L81" s="305">
        <f t="shared" ref="L81:L98" si="5">SUM(K81:K81)</f>
        <v>0</v>
      </c>
    </row>
    <row r="82" spans="1:12" ht="14.1" customHeight="1">
      <c r="A82" s="27" t="str">
        <f t="shared" si="4"/>
        <v>1802602</v>
      </c>
      <c r="B82" s="28" t="s">
        <v>341</v>
      </c>
      <c r="C82" s="29">
        <v>26</v>
      </c>
      <c r="D82" s="28" t="s">
        <v>788</v>
      </c>
      <c r="E82" s="38">
        <v>54</v>
      </c>
      <c r="F82" s="73" t="s">
        <v>818</v>
      </c>
      <c r="G82" s="73"/>
      <c r="H82" s="73"/>
      <c r="I82" s="73"/>
      <c r="J82" s="73"/>
      <c r="K82" s="43">
        <f>VLOOKUP($A82&amp;K$107,決統データ!$A$3:$DE$365,$E82+19,FALSE)</f>
        <v>0</v>
      </c>
      <c r="L82" s="305">
        <f t="shared" si="5"/>
        <v>0</v>
      </c>
    </row>
    <row r="83" spans="1:12" ht="14.1" customHeight="1">
      <c r="A83" s="27" t="str">
        <f t="shared" si="4"/>
        <v>1802602</v>
      </c>
      <c r="B83" s="28" t="s">
        <v>341</v>
      </c>
      <c r="C83" s="29">
        <v>26</v>
      </c>
      <c r="D83" s="28" t="s">
        <v>788</v>
      </c>
      <c r="E83" s="38">
        <v>55</v>
      </c>
      <c r="F83" s="667" t="s">
        <v>817</v>
      </c>
      <c r="G83" s="668"/>
      <c r="H83" s="668"/>
      <c r="I83" s="674"/>
      <c r="J83" s="60" t="s">
        <v>601</v>
      </c>
      <c r="K83" s="43">
        <f>VLOOKUP($A83&amp;K$107,決統データ!$A$3:$DE$365,$E83+19,FALSE)</f>
        <v>5117</v>
      </c>
      <c r="L83" s="305">
        <f t="shared" si="5"/>
        <v>5117</v>
      </c>
    </row>
    <row r="84" spans="1:12" ht="14.1" customHeight="1">
      <c r="A84" s="27" t="str">
        <f t="shared" si="4"/>
        <v>1802602</v>
      </c>
      <c r="B84" s="28" t="s">
        <v>341</v>
      </c>
      <c r="C84" s="29">
        <v>26</v>
      </c>
      <c r="D84" s="28" t="s">
        <v>788</v>
      </c>
      <c r="E84" s="38">
        <v>56</v>
      </c>
      <c r="F84" s="669"/>
      <c r="G84" s="670"/>
      <c r="H84" s="670"/>
      <c r="I84" s="675"/>
      <c r="J84" s="60" t="s">
        <v>816</v>
      </c>
      <c r="K84" s="43">
        <f>VLOOKUP($A84&amp;K$107,決統データ!$A$3:$DE$365,$E84+19,FALSE)</f>
        <v>5117</v>
      </c>
      <c r="L84" s="305">
        <f t="shared" si="5"/>
        <v>5117</v>
      </c>
    </row>
    <row r="85" spans="1:12" ht="14.1" customHeight="1">
      <c r="A85" s="27" t="str">
        <f t="shared" si="4"/>
        <v>1802602</v>
      </c>
      <c r="B85" s="28" t="s">
        <v>341</v>
      </c>
      <c r="C85" s="29">
        <v>26</v>
      </c>
      <c r="D85" s="28" t="s">
        <v>788</v>
      </c>
      <c r="E85" s="38">
        <v>57</v>
      </c>
      <c r="F85" s="667" t="s">
        <v>600</v>
      </c>
      <c r="G85" s="668"/>
      <c r="H85" s="668"/>
      <c r="I85" s="674"/>
      <c r="J85" s="60" t="s">
        <v>601</v>
      </c>
      <c r="K85" s="43">
        <f>VLOOKUP($A85&amp;K$107,決統データ!$A$3:$DE$365,$E85+19,FALSE)</f>
        <v>1587</v>
      </c>
      <c r="L85" s="305">
        <f t="shared" si="5"/>
        <v>1587</v>
      </c>
    </row>
    <row r="86" spans="1:12" ht="14.1" customHeight="1">
      <c r="A86" s="27" t="str">
        <f t="shared" si="4"/>
        <v>1802602</v>
      </c>
      <c r="B86" s="28" t="s">
        <v>341</v>
      </c>
      <c r="C86" s="29">
        <v>26</v>
      </c>
      <c r="D86" s="28" t="s">
        <v>788</v>
      </c>
      <c r="E86" s="38">
        <v>58</v>
      </c>
      <c r="F86" s="669"/>
      <c r="G86" s="670"/>
      <c r="H86" s="670"/>
      <c r="I86" s="675"/>
      <c r="J86" s="60" t="s">
        <v>816</v>
      </c>
      <c r="K86" s="43">
        <f>VLOOKUP($A86&amp;K$107,決統データ!$A$3:$DE$365,$E86+19,FALSE)</f>
        <v>1587</v>
      </c>
      <c r="L86" s="305">
        <f t="shared" si="5"/>
        <v>1587</v>
      </c>
    </row>
    <row r="87" spans="1:12" ht="13.5" customHeight="1">
      <c r="A87" s="27" t="str">
        <f t="shared" si="4"/>
        <v>1802602</v>
      </c>
      <c r="B87" s="28" t="s">
        <v>341</v>
      </c>
      <c r="C87" s="29">
        <v>26</v>
      </c>
      <c r="D87" s="28" t="s">
        <v>788</v>
      </c>
      <c r="E87" s="38">
        <v>59</v>
      </c>
      <c r="F87" s="905" t="s">
        <v>603</v>
      </c>
      <c r="G87" s="977" t="s">
        <v>604</v>
      </c>
      <c r="H87" s="978"/>
      <c r="I87" s="979"/>
      <c r="J87" s="60" t="s">
        <v>601</v>
      </c>
      <c r="K87" s="43">
        <f>VLOOKUP($A87&amp;K$107,決統データ!$A$3:$DE$365,$E87+19,FALSE)</f>
        <v>6704</v>
      </c>
      <c r="L87" s="305">
        <f t="shared" si="5"/>
        <v>6704</v>
      </c>
    </row>
    <row r="88" spans="1:12" ht="14.1" customHeight="1">
      <c r="A88" s="27" t="str">
        <f t="shared" si="4"/>
        <v>1802602</v>
      </c>
      <c r="B88" s="28" t="s">
        <v>341</v>
      </c>
      <c r="C88" s="29">
        <v>26</v>
      </c>
      <c r="D88" s="28" t="s">
        <v>788</v>
      </c>
      <c r="E88" s="38">
        <v>60</v>
      </c>
      <c r="F88" s="906"/>
      <c r="G88" s="980"/>
      <c r="H88" s="981"/>
      <c r="I88" s="982"/>
      <c r="J88" s="60" t="s">
        <v>816</v>
      </c>
      <c r="K88" s="43">
        <f>VLOOKUP($A88&amp;K$107,決統データ!$A$3:$DE$365,$E88+19,FALSE)</f>
        <v>6704</v>
      </c>
      <c r="L88" s="305">
        <f t="shared" si="5"/>
        <v>6704</v>
      </c>
    </row>
    <row r="89" spans="1:12" ht="14.1" customHeight="1">
      <c r="A89" s="27" t="str">
        <f t="shared" si="4"/>
        <v>1802602</v>
      </c>
      <c r="B89" s="28" t="s">
        <v>341</v>
      </c>
      <c r="C89" s="29">
        <v>26</v>
      </c>
      <c r="D89" s="28" t="s">
        <v>788</v>
      </c>
      <c r="E89" s="24">
        <v>61</v>
      </c>
      <c r="F89" s="64" t="s">
        <v>722</v>
      </c>
      <c r="G89" s="190"/>
      <c r="H89" s="190"/>
      <c r="I89" s="190"/>
      <c r="J89" s="62"/>
      <c r="K89" s="43">
        <f>VLOOKUP($A89&amp;K$107,決統データ!$A$3:$DE$365,$E89+19,FALSE)</f>
        <v>0</v>
      </c>
      <c r="L89" s="310">
        <f t="shared" si="5"/>
        <v>0</v>
      </c>
    </row>
    <row r="90" spans="1:12" ht="14.1" customHeight="1">
      <c r="A90" s="27" t="str">
        <f t="shared" si="4"/>
        <v>1802602</v>
      </c>
      <c r="B90" s="28" t="s">
        <v>341</v>
      </c>
      <c r="C90" s="29">
        <v>26</v>
      </c>
      <c r="D90" s="28" t="s">
        <v>788</v>
      </c>
      <c r="E90" s="24">
        <v>62</v>
      </c>
      <c r="F90" s="64" t="s">
        <v>723</v>
      </c>
      <c r="G90" s="190"/>
      <c r="H90" s="190"/>
      <c r="I90" s="190"/>
      <c r="J90" s="62"/>
      <c r="K90" s="43">
        <f>VLOOKUP($A90&amp;K$107,決統データ!$A$3:$DE$365,$E90+19,FALSE)</f>
        <v>0</v>
      </c>
      <c r="L90" s="310">
        <f t="shared" si="5"/>
        <v>0</v>
      </c>
    </row>
    <row r="91" spans="1:12" ht="14.1" customHeight="1">
      <c r="A91" s="27" t="str">
        <f t="shared" si="4"/>
        <v>1802602</v>
      </c>
      <c r="B91" s="28" t="s">
        <v>341</v>
      </c>
      <c r="C91" s="29">
        <v>26</v>
      </c>
      <c r="D91" s="28" t="s">
        <v>788</v>
      </c>
      <c r="E91" s="24">
        <v>63</v>
      </c>
      <c r="F91" s="945" t="s">
        <v>724</v>
      </c>
      <c r="G91" s="665"/>
      <c r="H91" s="188" t="s">
        <v>725</v>
      </c>
      <c r="I91" s="189"/>
      <c r="J91" s="60"/>
      <c r="K91" s="43">
        <f>VLOOKUP($A91&amp;K$107,決統データ!$A$3:$DE$365,$E91+19,FALSE)</f>
        <v>0</v>
      </c>
      <c r="L91" s="310">
        <f t="shared" si="5"/>
        <v>0</v>
      </c>
    </row>
    <row r="92" spans="1:12" ht="14.1" customHeight="1">
      <c r="A92" s="27" t="str">
        <f t="shared" si="4"/>
        <v>1802602</v>
      </c>
      <c r="B92" s="28" t="s">
        <v>341</v>
      </c>
      <c r="C92" s="29">
        <v>26</v>
      </c>
      <c r="D92" s="28" t="s">
        <v>788</v>
      </c>
      <c r="E92" s="24">
        <v>64</v>
      </c>
      <c r="F92" s="665"/>
      <c r="G92" s="665"/>
      <c r="H92" s="188" t="s">
        <v>726</v>
      </c>
      <c r="I92" s="188"/>
      <c r="J92" s="188"/>
      <c r="K92" s="43">
        <f>VLOOKUP($A92&amp;K$107,決統データ!$A$3:$DE$365,$E92+19,FALSE)</f>
        <v>0</v>
      </c>
      <c r="L92" s="310">
        <f t="shared" si="5"/>
        <v>0</v>
      </c>
    </row>
    <row r="93" spans="1:12" ht="14.1" customHeight="1">
      <c r="A93" s="27" t="str">
        <f t="shared" si="4"/>
        <v>1802602</v>
      </c>
      <c r="B93" s="28" t="s">
        <v>341</v>
      </c>
      <c r="C93" s="29">
        <v>26</v>
      </c>
      <c r="D93" s="28" t="s">
        <v>788</v>
      </c>
      <c r="E93" s="24">
        <v>65</v>
      </c>
      <c r="F93" s="665"/>
      <c r="G93" s="665"/>
      <c r="H93" s="673" t="s">
        <v>298</v>
      </c>
      <c r="I93" s="188" t="s">
        <v>728</v>
      </c>
      <c r="J93" s="188"/>
      <c r="K93" s="43">
        <f>VLOOKUP($A93&amp;K$107,決統データ!$A$3:$DE$365,$E93+19,FALSE)</f>
        <v>0</v>
      </c>
      <c r="L93" s="310">
        <f t="shared" si="5"/>
        <v>0</v>
      </c>
    </row>
    <row r="94" spans="1:12">
      <c r="A94" s="27" t="str">
        <f t="shared" si="4"/>
        <v>1802602</v>
      </c>
      <c r="B94" s="28" t="s">
        <v>341</v>
      </c>
      <c r="C94" s="29">
        <v>26</v>
      </c>
      <c r="D94" s="28" t="s">
        <v>788</v>
      </c>
      <c r="E94" s="24">
        <v>66</v>
      </c>
      <c r="F94" s="665"/>
      <c r="G94" s="665"/>
      <c r="H94" s="673"/>
      <c r="I94" s="188" t="s">
        <v>729</v>
      </c>
      <c r="J94" s="188"/>
      <c r="K94" s="43">
        <f>VLOOKUP($A94&amp;K$107,決統データ!$A$3:$DE$365,$E94+19,FALSE)</f>
        <v>0</v>
      </c>
      <c r="L94" s="310">
        <f t="shared" si="5"/>
        <v>0</v>
      </c>
    </row>
    <row r="95" spans="1:12">
      <c r="A95" s="27" t="str">
        <f t="shared" si="4"/>
        <v>1802602</v>
      </c>
      <c r="B95" s="28" t="s">
        <v>341</v>
      </c>
      <c r="C95" s="29">
        <v>26</v>
      </c>
      <c r="D95" s="28" t="s">
        <v>788</v>
      </c>
      <c r="E95" s="24">
        <v>67</v>
      </c>
      <c r="F95" s="665"/>
      <c r="G95" s="665"/>
      <c r="H95" s="673"/>
      <c r="I95" s="188" t="s">
        <v>730</v>
      </c>
      <c r="J95" s="188"/>
      <c r="K95" s="43">
        <f>VLOOKUP($A95&amp;K$107,決統データ!$A$3:$DE$365,$E95+19,FALSE)</f>
        <v>0</v>
      </c>
      <c r="L95" s="310">
        <f t="shared" si="5"/>
        <v>0</v>
      </c>
    </row>
    <row r="96" spans="1:12">
      <c r="A96" s="27" t="str">
        <f t="shared" si="4"/>
        <v>1802602</v>
      </c>
      <c r="B96" s="28" t="s">
        <v>341</v>
      </c>
      <c r="C96" s="29">
        <v>26</v>
      </c>
      <c r="D96" s="28" t="s">
        <v>788</v>
      </c>
      <c r="E96" s="38">
        <v>68</v>
      </c>
      <c r="F96" s="665"/>
      <c r="G96" s="665"/>
      <c r="H96" s="673"/>
      <c r="I96" s="188" t="s">
        <v>731</v>
      </c>
      <c r="J96" s="188"/>
      <c r="K96" s="43">
        <f>VLOOKUP($A96&amp;K$107,決統データ!$A$3:$DE$365,$E96+19,FALSE)</f>
        <v>0</v>
      </c>
      <c r="L96" s="310">
        <f t="shared" si="5"/>
        <v>0</v>
      </c>
    </row>
    <row r="97" spans="1:12" ht="14.25" customHeight="1">
      <c r="A97" s="27" t="str">
        <f t="shared" si="4"/>
        <v>1802602</v>
      </c>
      <c r="B97" s="28" t="s">
        <v>341</v>
      </c>
      <c r="C97" s="29">
        <v>26</v>
      </c>
      <c r="D97" s="28" t="s">
        <v>788</v>
      </c>
      <c r="E97" s="38">
        <v>69</v>
      </c>
      <c r="F97" s="628" t="s">
        <v>1458</v>
      </c>
      <c r="G97" s="628"/>
      <c r="H97" s="628"/>
      <c r="I97" s="628"/>
      <c r="J97" s="628"/>
      <c r="K97" s="43">
        <f>VLOOKUP($A97&amp;K$107,決統データ!$A$3:$DE$365,$E97+19,FALSE)</f>
        <v>60647</v>
      </c>
      <c r="L97" s="310">
        <f t="shared" si="5"/>
        <v>60647</v>
      </c>
    </row>
    <row r="98" spans="1:12">
      <c r="A98" s="27" t="str">
        <f t="shared" si="4"/>
        <v>1802602</v>
      </c>
      <c r="B98" s="28" t="s">
        <v>341</v>
      </c>
      <c r="C98" s="29">
        <v>26</v>
      </c>
      <c r="D98" s="28" t="s">
        <v>788</v>
      </c>
      <c r="E98" s="38">
        <v>70</v>
      </c>
      <c r="F98" s="629" t="s">
        <v>1459</v>
      </c>
      <c r="G98" s="629"/>
      <c r="H98" s="629"/>
      <c r="I98" s="629"/>
      <c r="J98" s="629"/>
      <c r="K98" s="43">
        <f>VLOOKUP($A98&amp;K$107,決統データ!$A$3:$DE$365,$E98+19,FALSE)</f>
        <v>66701</v>
      </c>
      <c r="L98" s="310">
        <f t="shared" si="5"/>
        <v>66701</v>
      </c>
    </row>
    <row r="99" spans="1:12">
      <c r="F99" s="527" t="s">
        <v>516</v>
      </c>
      <c r="G99" s="72" t="s">
        <v>519</v>
      </c>
      <c r="H99" s="75"/>
      <c r="I99" s="77"/>
      <c r="J99" s="76"/>
      <c r="K99" s="260">
        <f>K3/K14*100</f>
        <v>104.48617863099253</v>
      </c>
      <c r="L99" s="302">
        <f>L3/L14*100</f>
        <v>104.48617863099253</v>
      </c>
    </row>
    <row r="100" spans="1:12">
      <c r="F100" s="527"/>
      <c r="G100" s="72" t="s">
        <v>517</v>
      </c>
      <c r="H100" s="72"/>
      <c r="I100" s="75"/>
      <c r="J100" s="76"/>
      <c r="K100" s="260">
        <f>K3/(K14+K51)*100</f>
        <v>99.949083935132933</v>
      </c>
      <c r="L100" s="302">
        <f>L3/(L14+L51)*100</f>
        <v>99.949083935132933</v>
      </c>
    </row>
    <row r="101" spans="1:12">
      <c r="F101" s="527"/>
      <c r="G101" s="72" t="s">
        <v>520</v>
      </c>
      <c r="H101" s="72"/>
      <c r="I101" s="75"/>
      <c r="J101" s="76"/>
      <c r="K101" s="260">
        <f>(K4-K7)/(K15-K17)*100</f>
        <v>60.672021248533248</v>
      </c>
      <c r="L101" s="302">
        <f>(L4-L7)/(L15-L17)*100</f>
        <v>60.672021248533248</v>
      </c>
    </row>
    <row r="102" spans="1:12">
      <c r="F102" s="527"/>
      <c r="G102" s="72" t="s">
        <v>518</v>
      </c>
      <c r="H102" s="75"/>
      <c r="I102" s="77"/>
      <c r="J102" s="76"/>
      <c r="K102" s="304">
        <f>K71/(K4-K7)*100</f>
        <v>0</v>
      </c>
      <c r="L102" s="303">
        <f>L71/(L4-L7)*100</f>
        <v>0</v>
      </c>
    </row>
    <row r="103" spans="1:12">
      <c r="F103" s="527"/>
      <c r="G103" s="75" t="s">
        <v>528</v>
      </c>
      <c r="H103" s="77"/>
      <c r="I103" s="77"/>
      <c r="J103" s="76"/>
      <c r="K103" s="260">
        <f>(K12+K27+K28)/(K3+K25)*100</f>
        <v>43.366926753890695</v>
      </c>
      <c r="L103" s="302">
        <f>(L12+L27+L28)/(L3+L25)*100</f>
        <v>43.366926753890695</v>
      </c>
    </row>
    <row r="107" spans="1:12">
      <c r="K107" s="12" t="str">
        <f>+K108&amp;"000"</f>
        <v>264075000</v>
      </c>
    </row>
    <row r="108" spans="1:12">
      <c r="K108" s="12" t="s">
        <v>591</v>
      </c>
    </row>
    <row r="109" spans="1:12">
      <c r="K109" s="12" t="s">
        <v>592</v>
      </c>
    </row>
  </sheetData>
  <customSheetViews>
    <customSheetView guid="{247A5D4D-80F1-4466-92F7-7A3BC78E450F}" printArea="1" topLeftCell="A86">
      <selection activeCell="C43" sqref="C43"/>
      <pageMargins left="1.1811023622047245" right="0.78740157480314965" top="0.55118110236220474" bottom="0.35433070866141736" header="0.51181102362204722" footer="0.27559055118110237"/>
      <pageSetup paperSize="9" scale="55" orientation="portrait" blackAndWhite="1" horizontalDpi="4294967293" verticalDpi="4294967293"/>
      <headerFooter alignWithMargins="0"/>
    </customSheetView>
  </customSheetViews>
  <mergeCells count="93">
    <mergeCell ref="F76:J76"/>
    <mergeCell ref="F78:J78"/>
    <mergeCell ref="F77:J77"/>
    <mergeCell ref="F65:J65"/>
    <mergeCell ref="F66:F68"/>
    <mergeCell ref="G66:J66"/>
    <mergeCell ref="G67:J67"/>
    <mergeCell ref="G68:J68"/>
    <mergeCell ref="F74:J74"/>
    <mergeCell ref="F69:J69"/>
    <mergeCell ref="F70:I71"/>
    <mergeCell ref="F72:J72"/>
    <mergeCell ref="F73:J73"/>
    <mergeCell ref="F75:J75"/>
    <mergeCell ref="F59:J59"/>
    <mergeCell ref="H54:J54"/>
    <mergeCell ref="H42:J42"/>
    <mergeCell ref="G36:J36"/>
    <mergeCell ref="G37:H38"/>
    <mergeCell ref="I37:J37"/>
    <mergeCell ref="G52:G54"/>
    <mergeCell ref="H52:J52"/>
    <mergeCell ref="H53:J53"/>
    <mergeCell ref="G57:J57"/>
    <mergeCell ref="G58:J58"/>
    <mergeCell ref="F2:J2"/>
    <mergeCell ref="F3:F24"/>
    <mergeCell ref="G3:J3"/>
    <mergeCell ref="G4:J4"/>
    <mergeCell ref="G5:J5"/>
    <mergeCell ref="G6:J6"/>
    <mergeCell ref="G19:J19"/>
    <mergeCell ref="G20:J20"/>
    <mergeCell ref="G21:J21"/>
    <mergeCell ref="G22:J22"/>
    <mergeCell ref="G15:J15"/>
    <mergeCell ref="G16:J16"/>
    <mergeCell ref="G17:J17"/>
    <mergeCell ref="G18:J18"/>
    <mergeCell ref="G23:J23"/>
    <mergeCell ref="G7:J7"/>
    <mergeCell ref="G11:J11"/>
    <mergeCell ref="G12:J12"/>
    <mergeCell ref="G13:J13"/>
    <mergeCell ref="G14:J14"/>
    <mergeCell ref="I38:J38"/>
    <mergeCell ref="G35:J35"/>
    <mergeCell ref="G25:J25"/>
    <mergeCell ref="G26:J26"/>
    <mergeCell ref="G27:J27"/>
    <mergeCell ref="G28:J28"/>
    <mergeCell ref="G33:J33"/>
    <mergeCell ref="G8:J8"/>
    <mergeCell ref="G9:J9"/>
    <mergeCell ref="G10:J10"/>
    <mergeCell ref="G24:J24"/>
    <mergeCell ref="F79:J79"/>
    <mergeCell ref="H43:H45"/>
    <mergeCell ref="I43:I45"/>
    <mergeCell ref="H46:J46"/>
    <mergeCell ref="H47:J47"/>
    <mergeCell ref="H48:J48"/>
    <mergeCell ref="H49:J49"/>
    <mergeCell ref="H50:J50"/>
    <mergeCell ref="G62:J62"/>
    <mergeCell ref="F61:J61"/>
    <mergeCell ref="G55:J55"/>
    <mergeCell ref="G56:J56"/>
    <mergeCell ref="F99:F103"/>
    <mergeCell ref="F83:I84"/>
    <mergeCell ref="F85:I86"/>
    <mergeCell ref="F87:F88"/>
    <mergeCell ref="G87:I88"/>
    <mergeCell ref="F91:G96"/>
    <mergeCell ref="H93:H96"/>
    <mergeCell ref="F97:J97"/>
    <mergeCell ref="F98:J98"/>
    <mergeCell ref="F64:J64"/>
    <mergeCell ref="F63:J63"/>
    <mergeCell ref="F25:F58"/>
    <mergeCell ref="F80:J80"/>
    <mergeCell ref="G39:G42"/>
    <mergeCell ref="H39:J39"/>
    <mergeCell ref="H40:J40"/>
    <mergeCell ref="H41:J41"/>
    <mergeCell ref="G34:J34"/>
    <mergeCell ref="G43:G50"/>
    <mergeCell ref="G29:J29"/>
    <mergeCell ref="G30:J30"/>
    <mergeCell ref="G31:J31"/>
    <mergeCell ref="G32:J32"/>
    <mergeCell ref="F60:J60"/>
    <mergeCell ref="G51:J51"/>
  </mergeCells>
  <phoneticPr fontId="3"/>
  <pageMargins left="1.1811023622047245" right="0.78740157480314965" top="0.55118110236220474" bottom="0.35433070866141736" header="0.51181102362204722" footer="0.27559055118110237"/>
  <pageSetup paperSize="9" scale="55" orientation="portrait" blackAndWhite="1"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FFC000"/>
    <pageSetUpPr fitToPage="1"/>
  </sheetPr>
  <dimension ref="A1:J56"/>
  <sheetViews>
    <sheetView view="pageBreakPreview" zoomScaleNormal="100" zoomScaleSheetLayoutView="100" workbookViewId="0">
      <pane ySplit="2" topLeftCell="A45" activePane="bottomLeft" state="frozen"/>
      <selection pane="bottomLeft"/>
    </sheetView>
  </sheetViews>
  <sheetFormatPr defaultColWidth="9" defaultRowHeight="14.4"/>
  <cols>
    <col min="1" max="1" width="9.69921875" style="1" customWidth="1"/>
    <col min="2" max="2" width="4.296875" style="1" customWidth="1"/>
    <col min="3" max="4" width="3.296875" style="1" customWidth="1"/>
    <col min="5" max="5" width="6.296875" style="24" customWidth="1"/>
    <col min="6" max="6" width="6.59765625" style="1" customWidth="1"/>
    <col min="7" max="7" width="9" style="1"/>
    <col min="8" max="8" width="27.09765625" style="1" customWidth="1"/>
    <col min="9" max="9" width="14" style="1" customWidth="1"/>
    <col min="10" max="10" width="14.59765625" style="1" customWidth="1"/>
    <col min="11" max="16384" width="9" style="1"/>
  </cols>
  <sheetData>
    <row r="1" spans="1:10" ht="20.25" customHeight="1">
      <c r="F1" s="1" t="s">
        <v>1190</v>
      </c>
      <c r="J1" s="255" t="s">
        <v>529</v>
      </c>
    </row>
    <row r="2" spans="1:10" ht="37.950000000000003" customHeight="1">
      <c r="A2" s="26"/>
      <c r="B2" s="67" t="s">
        <v>778</v>
      </c>
      <c r="C2" s="26" t="s">
        <v>779</v>
      </c>
      <c r="D2" s="26" t="s">
        <v>780</v>
      </c>
      <c r="E2" s="30" t="s">
        <v>781</v>
      </c>
      <c r="F2" s="827"/>
      <c r="G2" s="827"/>
      <c r="H2" s="827"/>
      <c r="I2" s="309" t="s">
        <v>278</v>
      </c>
      <c r="J2" s="311" t="s">
        <v>605</v>
      </c>
    </row>
    <row r="3" spans="1:10" ht="22.05" customHeight="1">
      <c r="A3" s="27" t="str">
        <f>+B3&amp;C3&amp;D3</f>
        <v>1802101</v>
      </c>
      <c r="B3" s="28" t="s">
        <v>341</v>
      </c>
      <c r="C3" s="29">
        <v>21</v>
      </c>
      <c r="D3" s="28" t="s">
        <v>782</v>
      </c>
      <c r="E3" s="24">
        <v>1</v>
      </c>
      <c r="F3" s="527" t="s">
        <v>1189</v>
      </c>
      <c r="G3" s="680" t="s">
        <v>854</v>
      </c>
      <c r="H3" s="95" t="s">
        <v>1182</v>
      </c>
      <c r="I3" s="43">
        <f>VLOOKUP($A3&amp;I$54,決統データ!$A$3:$DE$365,$E3+19,FALSE)</f>
        <v>730</v>
      </c>
      <c r="J3" s="275">
        <f t="shared" ref="J3:J26" si="0">SUM(I3:I3)</f>
        <v>730</v>
      </c>
    </row>
    <row r="4" spans="1:10" ht="22.05" customHeight="1">
      <c r="A4" s="27" t="str">
        <f t="shared" ref="A4:A26" si="1">+B4&amp;C4&amp;D4</f>
        <v>1802101</v>
      </c>
      <c r="B4" s="28" t="s">
        <v>341</v>
      </c>
      <c r="C4" s="29">
        <v>21</v>
      </c>
      <c r="D4" s="28" t="s">
        <v>782</v>
      </c>
      <c r="E4" s="24">
        <v>2</v>
      </c>
      <c r="F4" s="527"/>
      <c r="G4" s="679"/>
      <c r="H4" s="60" t="s">
        <v>1181</v>
      </c>
      <c r="I4" s="43">
        <f>VLOOKUP($A4&amp;I$54,決統データ!$A$3:$DE$365,$E4+19,FALSE)</f>
        <v>282</v>
      </c>
      <c r="J4" s="275">
        <f t="shared" si="0"/>
        <v>282</v>
      </c>
    </row>
    <row r="5" spans="1:10" ht="22.05" customHeight="1">
      <c r="A5" s="27" t="str">
        <f t="shared" si="1"/>
        <v>1802101</v>
      </c>
      <c r="B5" s="28" t="s">
        <v>341</v>
      </c>
      <c r="C5" s="29">
        <v>21</v>
      </c>
      <c r="D5" s="28" t="s">
        <v>782</v>
      </c>
      <c r="E5" s="24">
        <v>3</v>
      </c>
      <c r="F5" s="527"/>
      <c r="G5" s="679"/>
      <c r="H5" s="60" t="s">
        <v>1575</v>
      </c>
      <c r="I5" s="43">
        <f>VLOOKUP($A5&amp;I$54,決統データ!$A$3:$DE$365,$E5+19,FALSE)</f>
        <v>0</v>
      </c>
      <c r="J5" s="275">
        <f t="shared" si="0"/>
        <v>0</v>
      </c>
    </row>
    <row r="6" spans="1:10" ht="22.05" customHeight="1">
      <c r="A6" s="27" t="str">
        <f t="shared" si="1"/>
        <v>1802101</v>
      </c>
      <c r="B6" s="28" t="s">
        <v>341</v>
      </c>
      <c r="C6" s="29">
        <v>21</v>
      </c>
      <c r="D6" s="28" t="s">
        <v>782</v>
      </c>
      <c r="E6" s="24">
        <v>4</v>
      </c>
      <c r="F6" s="527"/>
      <c r="G6" s="679"/>
      <c r="H6" s="60" t="s">
        <v>1188</v>
      </c>
      <c r="I6" s="43">
        <f>VLOOKUP($A6&amp;I$54,決統データ!$A$3:$DE$365,$E6+19,FALSE)</f>
        <v>0</v>
      </c>
      <c r="J6" s="275">
        <f t="shared" si="0"/>
        <v>0</v>
      </c>
    </row>
    <row r="7" spans="1:10" ht="22.05" customHeight="1">
      <c r="A7" s="27" t="str">
        <f t="shared" si="1"/>
        <v>1802101</v>
      </c>
      <c r="B7" s="28" t="s">
        <v>341</v>
      </c>
      <c r="C7" s="29">
        <v>21</v>
      </c>
      <c r="D7" s="28" t="s">
        <v>782</v>
      </c>
      <c r="E7" s="24">
        <v>5</v>
      </c>
      <c r="F7" s="527"/>
      <c r="G7" s="679"/>
      <c r="H7" s="60" t="s">
        <v>1178</v>
      </c>
      <c r="I7" s="43">
        <f>VLOOKUP($A7&amp;I$54,決統データ!$A$3:$DE$365,$E7+19,FALSE)</f>
        <v>193</v>
      </c>
      <c r="J7" s="275">
        <f t="shared" si="0"/>
        <v>193</v>
      </c>
    </row>
    <row r="8" spans="1:10" ht="22.05" customHeight="1">
      <c r="A8" s="27" t="str">
        <f t="shared" si="1"/>
        <v>1802101</v>
      </c>
      <c r="B8" s="28" t="s">
        <v>341</v>
      </c>
      <c r="C8" s="29">
        <v>21</v>
      </c>
      <c r="D8" s="28" t="s">
        <v>782</v>
      </c>
      <c r="E8" s="24">
        <v>6</v>
      </c>
      <c r="F8" s="527"/>
      <c r="G8" s="679"/>
      <c r="H8" s="60" t="s">
        <v>791</v>
      </c>
      <c r="I8" s="43">
        <f>VLOOKUP($A8&amp;I$54,決統データ!$A$3:$DE$365,$E8+19,FALSE)</f>
        <v>1205</v>
      </c>
      <c r="J8" s="275">
        <f t="shared" si="0"/>
        <v>1205</v>
      </c>
    </row>
    <row r="9" spans="1:10" ht="22.05" customHeight="1">
      <c r="A9" s="27" t="str">
        <f t="shared" si="1"/>
        <v>1802101</v>
      </c>
      <c r="B9" s="28" t="s">
        <v>341</v>
      </c>
      <c r="C9" s="29">
        <v>21</v>
      </c>
      <c r="D9" s="28" t="s">
        <v>782</v>
      </c>
      <c r="E9" s="24">
        <v>7</v>
      </c>
      <c r="F9" s="527"/>
      <c r="G9" s="487" t="s">
        <v>1177</v>
      </c>
      <c r="H9" s="487"/>
      <c r="I9" s="43">
        <f>VLOOKUP($A9&amp;I$54,決統データ!$A$3:$DE$365,$E9+19,FALSE)</f>
        <v>1587</v>
      </c>
      <c r="J9" s="275">
        <f t="shared" si="0"/>
        <v>1587</v>
      </c>
    </row>
    <row r="10" spans="1:10" ht="22.05" customHeight="1">
      <c r="A10" s="27" t="str">
        <f t="shared" si="1"/>
        <v>1802101</v>
      </c>
      <c r="B10" s="28" t="s">
        <v>341</v>
      </c>
      <c r="C10" s="29">
        <v>21</v>
      </c>
      <c r="D10" s="28" t="s">
        <v>782</v>
      </c>
      <c r="E10" s="24">
        <v>8</v>
      </c>
      <c r="F10" s="527"/>
      <c r="G10" s="679" t="s">
        <v>644</v>
      </c>
      <c r="H10" s="60" t="s">
        <v>1449</v>
      </c>
      <c r="I10" s="43">
        <f>VLOOKUP($A10&amp;I$54,決統データ!$A$3:$DE$365,$E10+19,FALSE)</f>
        <v>1587</v>
      </c>
      <c r="J10" s="275">
        <f t="shared" si="0"/>
        <v>1587</v>
      </c>
    </row>
    <row r="11" spans="1:10" ht="22.05" customHeight="1">
      <c r="A11" s="27" t="str">
        <f t="shared" si="1"/>
        <v>1802101</v>
      </c>
      <c r="B11" s="28" t="s">
        <v>341</v>
      </c>
      <c r="C11" s="29">
        <v>21</v>
      </c>
      <c r="D11" s="28" t="s">
        <v>782</v>
      </c>
      <c r="E11" s="24">
        <v>9</v>
      </c>
      <c r="F11" s="527"/>
      <c r="G11" s="679"/>
      <c r="H11" s="60" t="s">
        <v>1444</v>
      </c>
      <c r="I11" s="43">
        <f>VLOOKUP($A11&amp;I$54,決統データ!$A$3:$DE$365,$E11+19,FALSE)</f>
        <v>0</v>
      </c>
      <c r="J11" s="275">
        <f t="shared" si="0"/>
        <v>0</v>
      </c>
    </row>
    <row r="12" spans="1:10" ht="22.05" customHeight="1">
      <c r="A12" s="27" t="str">
        <f t="shared" si="1"/>
        <v>1802101</v>
      </c>
      <c r="B12" s="28" t="s">
        <v>341</v>
      </c>
      <c r="C12" s="29">
        <v>21</v>
      </c>
      <c r="D12" s="28" t="s">
        <v>782</v>
      </c>
      <c r="E12" s="24">
        <v>10</v>
      </c>
      <c r="F12" s="527"/>
      <c r="G12" s="679"/>
      <c r="H12" s="60" t="s">
        <v>1174</v>
      </c>
      <c r="I12" s="43">
        <f>VLOOKUP($A12&amp;I$54,決統データ!$A$3:$DE$365,$E12+19,FALSE)</f>
        <v>0</v>
      </c>
      <c r="J12" s="275">
        <f t="shared" si="0"/>
        <v>0</v>
      </c>
    </row>
    <row r="13" spans="1:10" ht="22.05" customHeight="1">
      <c r="A13" s="27" t="str">
        <f t="shared" si="1"/>
        <v>1802101</v>
      </c>
      <c r="B13" s="28" t="s">
        <v>341</v>
      </c>
      <c r="C13" s="29">
        <v>21</v>
      </c>
      <c r="D13" s="28" t="s">
        <v>782</v>
      </c>
      <c r="E13" s="24">
        <v>12</v>
      </c>
      <c r="F13" s="527"/>
      <c r="G13" s="487" t="s">
        <v>1309</v>
      </c>
      <c r="H13" s="487"/>
      <c r="I13" s="43">
        <f>VLOOKUP($A13&amp;I$54,決統データ!$A$3:$DE$365,$E13+19,FALSE)</f>
        <v>0</v>
      </c>
      <c r="J13" s="275">
        <f t="shared" si="0"/>
        <v>0</v>
      </c>
    </row>
    <row r="14" spans="1:10" ht="22.05" customHeight="1">
      <c r="A14" s="27" t="str">
        <f t="shared" si="1"/>
        <v>1802101</v>
      </c>
      <c r="B14" s="28" t="s">
        <v>341</v>
      </c>
      <c r="C14" s="29">
        <v>21</v>
      </c>
      <c r="D14" s="28" t="s">
        <v>782</v>
      </c>
      <c r="E14" s="24">
        <v>13</v>
      </c>
      <c r="F14" s="527"/>
      <c r="G14" s="487" t="s">
        <v>1173</v>
      </c>
      <c r="H14" s="487"/>
      <c r="I14" s="43">
        <f>VLOOKUP($A14&amp;I$54,決統データ!$A$3:$DE$365,$E14+19,FALSE)</f>
        <v>0</v>
      </c>
      <c r="J14" s="275">
        <f t="shared" si="0"/>
        <v>0</v>
      </c>
    </row>
    <row r="15" spans="1:10" ht="22.05" customHeight="1">
      <c r="A15" s="27" t="str">
        <f t="shared" si="1"/>
        <v>1802101</v>
      </c>
      <c r="B15" s="28" t="s">
        <v>341</v>
      </c>
      <c r="C15" s="29">
        <v>21</v>
      </c>
      <c r="D15" s="28" t="s">
        <v>782</v>
      </c>
      <c r="E15" s="24">
        <v>14</v>
      </c>
      <c r="F15" s="527"/>
      <c r="G15" s="487" t="s">
        <v>1172</v>
      </c>
      <c r="H15" s="487"/>
      <c r="I15" s="43">
        <f>VLOOKUP($A15&amp;I$54,決統データ!$A$3:$DE$365,$E15+19,FALSE)</f>
        <v>207</v>
      </c>
      <c r="J15" s="275">
        <f t="shared" si="0"/>
        <v>207</v>
      </c>
    </row>
    <row r="16" spans="1:10" ht="22.05" customHeight="1">
      <c r="A16" s="27" t="str">
        <f t="shared" si="1"/>
        <v>1802101</v>
      </c>
      <c r="B16" s="28" t="s">
        <v>341</v>
      </c>
      <c r="C16" s="29">
        <v>21</v>
      </c>
      <c r="D16" s="28" t="s">
        <v>782</v>
      </c>
      <c r="E16" s="24">
        <v>15</v>
      </c>
      <c r="F16" s="527"/>
      <c r="G16" s="487" t="s">
        <v>1171</v>
      </c>
      <c r="H16" s="487"/>
      <c r="I16" s="43">
        <f>VLOOKUP($A16&amp;I$54,決統データ!$A$3:$DE$365,$E16+19,FALSE)</f>
        <v>5523</v>
      </c>
      <c r="J16" s="275">
        <f t="shared" si="0"/>
        <v>5523</v>
      </c>
    </row>
    <row r="17" spans="1:10" ht="22.05" customHeight="1">
      <c r="A17" s="27" t="str">
        <f t="shared" si="1"/>
        <v>1802101</v>
      </c>
      <c r="B17" s="28" t="s">
        <v>341</v>
      </c>
      <c r="C17" s="29">
        <v>21</v>
      </c>
      <c r="D17" s="28" t="s">
        <v>782</v>
      </c>
      <c r="E17" s="24">
        <v>16</v>
      </c>
      <c r="F17" s="527"/>
      <c r="G17" s="487" t="s">
        <v>1168</v>
      </c>
      <c r="H17" s="487"/>
      <c r="I17" s="43">
        <f>VLOOKUP($A17&amp;I$54,決統データ!$A$3:$DE$365,$E17+19,FALSE)</f>
        <v>0</v>
      </c>
      <c r="J17" s="275">
        <f t="shared" si="0"/>
        <v>0</v>
      </c>
    </row>
    <row r="18" spans="1:10" ht="22.05" customHeight="1">
      <c r="A18" s="27" t="str">
        <f t="shared" si="1"/>
        <v>1802101</v>
      </c>
      <c r="B18" s="28" t="s">
        <v>341</v>
      </c>
      <c r="C18" s="29">
        <v>21</v>
      </c>
      <c r="D18" s="28" t="s">
        <v>782</v>
      </c>
      <c r="E18" s="24">
        <v>17</v>
      </c>
      <c r="F18" s="527"/>
      <c r="G18" s="487" t="s">
        <v>1308</v>
      </c>
      <c r="H18" s="487"/>
      <c r="I18" s="43">
        <f>VLOOKUP($A18&amp;I$54,決統データ!$A$3:$DE$365,$E18+19,FALSE)</f>
        <v>0</v>
      </c>
      <c r="J18" s="275">
        <f t="shared" si="0"/>
        <v>0</v>
      </c>
    </row>
    <row r="19" spans="1:10" ht="22.05" customHeight="1">
      <c r="A19" s="27" t="str">
        <f t="shared" si="1"/>
        <v>1802101</v>
      </c>
      <c r="B19" s="28" t="s">
        <v>341</v>
      </c>
      <c r="C19" s="29">
        <v>21</v>
      </c>
      <c r="D19" s="28" t="s">
        <v>782</v>
      </c>
      <c r="E19" s="24">
        <v>18</v>
      </c>
      <c r="F19" s="527"/>
      <c r="G19" s="487" t="s">
        <v>1307</v>
      </c>
      <c r="H19" s="487"/>
      <c r="I19" s="43">
        <f>VLOOKUP($A19&amp;I$54,決統データ!$A$3:$DE$365,$E19+19,FALSE)</f>
        <v>0</v>
      </c>
      <c r="J19" s="275">
        <f t="shared" si="0"/>
        <v>0</v>
      </c>
    </row>
    <row r="20" spans="1:10" ht="22.05" customHeight="1">
      <c r="A20" s="27" t="str">
        <f t="shared" si="1"/>
        <v>1802101</v>
      </c>
      <c r="B20" s="28" t="s">
        <v>341</v>
      </c>
      <c r="C20" s="29">
        <v>21</v>
      </c>
      <c r="D20" s="28" t="s">
        <v>782</v>
      </c>
      <c r="E20" s="24">
        <v>19</v>
      </c>
      <c r="F20" s="527"/>
      <c r="G20" s="487" t="s">
        <v>1169</v>
      </c>
      <c r="H20" s="487"/>
      <c r="I20" s="43">
        <f>VLOOKUP($A20&amp;I$54,決統データ!$A$3:$DE$365,$E20+19,FALSE)</f>
        <v>102401</v>
      </c>
      <c r="J20" s="275">
        <f t="shared" si="0"/>
        <v>102401</v>
      </c>
    </row>
    <row r="21" spans="1:10" ht="22.05" customHeight="1">
      <c r="A21" s="27" t="str">
        <f t="shared" si="1"/>
        <v>1802101</v>
      </c>
      <c r="B21" s="28" t="s">
        <v>341</v>
      </c>
      <c r="C21" s="29">
        <v>21</v>
      </c>
      <c r="D21" s="28" t="s">
        <v>782</v>
      </c>
      <c r="E21" s="24">
        <v>27</v>
      </c>
      <c r="F21" s="527"/>
      <c r="G21" s="496" t="s">
        <v>1306</v>
      </c>
      <c r="H21" s="510"/>
      <c r="I21" s="43">
        <f>VLOOKUP($A21&amp;I$54,決統データ!$A$3:$DE$365,$E21+19,FALSE)</f>
        <v>0</v>
      </c>
      <c r="J21" s="275">
        <f t="shared" si="0"/>
        <v>0</v>
      </c>
    </row>
    <row r="22" spans="1:10" ht="22.05" customHeight="1">
      <c r="A22" s="27" t="str">
        <f t="shared" si="1"/>
        <v>1802101</v>
      </c>
      <c r="B22" s="28" t="s">
        <v>341</v>
      </c>
      <c r="C22" s="29">
        <v>21</v>
      </c>
      <c r="D22" s="28" t="s">
        <v>782</v>
      </c>
      <c r="E22" s="24">
        <v>28</v>
      </c>
      <c r="F22" s="527"/>
      <c r="G22" s="487" t="s">
        <v>731</v>
      </c>
      <c r="H22" s="487"/>
      <c r="I22" s="43">
        <f>VLOOKUP($A22&amp;I$54,決統データ!$A$3:$DE$365,$E22+19,FALSE)</f>
        <v>1801</v>
      </c>
      <c r="J22" s="275">
        <f t="shared" si="0"/>
        <v>1801</v>
      </c>
    </row>
    <row r="23" spans="1:10" ht="22.05" customHeight="1">
      <c r="A23" s="27" t="str">
        <f t="shared" si="1"/>
        <v>1802101</v>
      </c>
      <c r="B23" s="28" t="s">
        <v>341</v>
      </c>
      <c r="C23" s="29">
        <v>21</v>
      </c>
      <c r="D23" s="28" t="s">
        <v>782</v>
      </c>
      <c r="E23" s="24">
        <v>29</v>
      </c>
      <c r="F23" s="527"/>
      <c r="G23" s="487" t="s">
        <v>1305</v>
      </c>
      <c r="H23" s="487"/>
      <c r="I23" s="43">
        <f>VLOOKUP($A23&amp;I$54,決統データ!$A$3:$DE$365,$E23+19,FALSE)</f>
        <v>112724</v>
      </c>
      <c r="J23" s="275">
        <f t="shared" si="0"/>
        <v>112724</v>
      </c>
    </row>
    <row r="24" spans="1:10" ht="22.05" customHeight="1">
      <c r="A24" s="27" t="str">
        <f t="shared" si="1"/>
        <v>1802101</v>
      </c>
      <c r="B24" s="28" t="s">
        <v>341</v>
      </c>
      <c r="C24" s="29">
        <v>21</v>
      </c>
      <c r="D24" s="28" t="s">
        <v>782</v>
      </c>
      <c r="E24" s="24">
        <v>30</v>
      </c>
      <c r="F24" s="527"/>
      <c r="G24" s="487" t="s">
        <v>1304</v>
      </c>
      <c r="H24" s="487"/>
      <c r="I24" s="43">
        <f>VLOOKUP($A24&amp;I$54,決統データ!$A$3:$DE$365,$E24+19,FALSE)</f>
        <v>0</v>
      </c>
      <c r="J24" s="275">
        <f t="shared" si="0"/>
        <v>0</v>
      </c>
    </row>
    <row r="25" spans="1:10" ht="22.05" customHeight="1">
      <c r="A25" s="27" t="str">
        <f t="shared" si="1"/>
        <v>1802101</v>
      </c>
      <c r="B25" s="28" t="s">
        <v>341</v>
      </c>
      <c r="C25" s="29">
        <v>21</v>
      </c>
      <c r="D25" s="28" t="s">
        <v>782</v>
      </c>
      <c r="E25" s="24">
        <v>31</v>
      </c>
      <c r="F25" s="527"/>
      <c r="G25" s="487" t="s">
        <v>1164</v>
      </c>
      <c r="H25" s="487"/>
      <c r="I25" s="43">
        <f>VLOOKUP($A25&amp;I$54,決統データ!$A$3:$DE$365,$E25+19,FALSE)</f>
        <v>0</v>
      </c>
      <c r="J25" s="275">
        <f t="shared" si="0"/>
        <v>0</v>
      </c>
    </row>
    <row r="26" spans="1:10" ht="22.05" customHeight="1">
      <c r="A26" s="27" t="str">
        <f t="shared" si="1"/>
        <v>1802101</v>
      </c>
      <c r="B26" s="28" t="s">
        <v>341</v>
      </c>
      <c r="C26" s="29">
        <v>21</v>
      </c>
      <c r="D26" s="28" t="s">
        <v>782</v>
      </c>
      <c r="E26" s="24">
        <v>32</v>
      </c>
      <c r="F26" s="527"/>
      <c r="G26" s="487" t="s">
        <v>1163</v>
      </c>
      <c r="H26" s="487"/>
      <c r="I26" s="43">
        <f>VLOOKUP($A26&amp;I$54,決統データ!$A$3:$DE$365,$E26+19,FALSE)</f>
        <v>112724</v>
      </c>
      <c r="J26" s="275">
        <f t="shared" si="0"/>
        <v>112724</v>
      </c>
    </row>
    <row r="27" spans="1:10" ht="22.05" customHeight="1">
      <c r="F27" s="678" t="s">
        <v>1310</v>
      </c>
      <c r="G27" s="680" t="s">
        <v>854</v>
      </c>
      <c r="H27" s="95" t="s">
        <v>1182</v>
      </c>
      <c r="I27" s="166">
        <f t="shared" ref="I27:I50" si="2">I3/$I$26*100</f>
        <v>0.64759944643554168</v>
      </c>
      <c r="J27" s="274">
        <f t="shared" ref="J27:J50" si="3">J3/$J$26*100</f>
        <v>0.64759944643554168</v>
      </c>
    </row>
    <row r="28" spans="1:10" ht="22.05" customHeight="1">
      <c r="F28" s="678"/>
      <c r="G28" s="679"/>
      <c r="H28" s="60" t="s">
        <v>1181</v>
      </c>
      <c r="I28" s="166">
        <f t="shared" si="2"/>
        <v>0.25016855328057913</v>
      </c>
      <c r="J28" s="274">
        <f t="shared" si="3"/>
        <v>0.25016855328057913</v>
      </c>
    </row>
    <row r="29" spans="1:10" ht="22.05" customHeight="1">
      <c r="F29" s="678"/>
      <c r="G29" s="679"/>
      <c r="H29" s="60" t="s">
        <v>1575</v>
      </c>
      <c r="I29" s="166">
        <f t="shared" si="2"/>
        <v>0</v>
      </c>
      <c r="J29" s="274">
        <f t="shared" si="3"/>
        <v>0</v>
      </c>
    </row>
    <row r="30" spans="1:10" ht="22.05" customHeight="1">
      <c r="F30" s="678"/>
      <c r="G30" s="679"/>
      <c r="H30" s="60" t="s">
        <v>1179</v>
      </c>
      <c r="I30" s="166">
        <f t="shared" si="2"/>
        <v>0</v>
      </c>
      <c r="J30" s="274">
        <f t="shared" si="3"/>
        <v>0</v>
      </c>
    </row>
    <row r="31" spans="1:10" ht="22.05" customHeight="1">
      <c r="F31" s="678"/>
      <c r="G31" s="679"/>
      <c r="H31" s="60" t="s">
        <v>1178</v>
      </c>
      <c r="I31" s="166">
        <f t="shared" si="2"/>
        <v>0.17121464816720486</v>
      </c>
      <c r="J31" s="274">
        <f t="shared" si="3"/>
        <v>0.17121464816720486</v>
      </c>
    </row>
    <row r="32" spans="1:10" ht="22.05" customHeight="1">
      <c r="F32" s="678"/>
      <c r="G32" s="679"/>
      <c r="H32" s="60" t="s">
        <v>791</v>
      </c>
      <c r="I32" s="166">
        <f t="shared" si="2"/>
        <v>1.0689826478833258</v>
      </c>
      <c r="J32" s="274">
        <f t="shared" si="3"/>
        <v>1.0689826478833258</v>
      </c>
    </row>
    <row r="33" spans="6:10" ht="22.05" customHeight="1">
      <c r="F33" s="678"/>
      <c r="G33" s="487" t="s">
        <v>1177</v>
      </c>
      <c r="H33" s="487"/>
      <c r="I33" s="166">
        <f t="shared" si="2"/>
        <v>1.4078634541002804</v>
      </c>
      <c r="J33" s="274">
        <f t="shared" si="3"/>
        <v>1.4078634541002804</v>
      </c>
    </row>
    <row r="34" spans="6:10" ht="22.05" customHeight="1">
      <c r="F34" s="678"/>
      <c r="G34" s="679" t="s">
        <v>644</v>
      </c>
      <c r="H34" s="435" t="s">
        <v>1445</v>
      </c>
      <c r="I34" s="166">
        <f t="shared" si="2"/>
        <v>1.4078634541002804</v>
      </c>
      <c r="J34" s="274">
        <f t="shared" si="3"/>
        <v>1.4078634541002804</v>
      </c>
    </row>
    <row r="35" spans="6:10" ht="22.05" customHeight="1">
      <c r="F35" s="678"/>
      <c r="G35" s="679"/>
      <c r="H35" s="435" t="s">
        <v>1444</v>
      </c>
      <c r="I35" s="166">
        <f t="shared" si="2"/>
        <v>0</v>
      </c>
      <c r="J35" s="274">
        <f t="shared" si="3"/>
        <v>0</v>
      </c>
    </row>
    <row r="36" spans="6:10" ht="22.05" customHeight="1">
      <c r="F36" s="678"/>
      <c r="G36" s="679"/>
      <c r="H36" s="60" t="s">
        <v>1174</v>
      </c>
      <c r="I36" s="166">
        <f t="shared" si="2"/>
        <v>0</v>
      </c>
      <c r="J36" s="274">
        <f t="shared" si="3"/>
        <v>0</v>
      </c>
    </row>
    <row r="37" spans="6:10" ht="22.05" customHeight="1">
      <c r="F37" s="678"/>
      <c r="G37" s="487" t="s">
        <v>1309</v>
      </c>
      <c r="H37" s="487"/>
      <c r="I37" s="166">
        <f t="shared" si="2"/>
        <v>0</v>
      </c>
      <c r="J37" s="274">
        <f t="shared" si="3"/>
        <v>0</v>
      </c>
    </row>
    <row r="38" spans="6:10" ht="22.05" customHeight="1">
      <c r="F38" s="678"/>
      <c r="G38" s="487" t="s">
        <v>1173</v>
      </c>
      <c r="H38" s="487"/>
      <c r="I38" s="166">
        <f t="shared" si="2"/>
        <v>0</v>
      </c>
      <c r="J38" s="274">
        <f t="shared" si="3"/>
        <v>0</v>
      </c>
    </row>
    <row r="39" spans="6:10" ht="22.05" customHeight="1">
      <c r="F39" s="678"/>
      <c r="G39" s="487" t="s">
        <v>1172</v>
      </c>
      <c r="H39" s="487"/>
      <c r="I39" s="166">
        <f t="shared" si="2"/>
        <v>0.18363436357829743</v>
      </c>
      <c r="J39" s="274">
        <f t="shared" si="3"/>
        <v>0.18363436357829743</v>
      </c>
    </row>
    <row r="40" spans="6:10" ht="22.05" customHeight="1">
      <c r="F40" s="678"/>
      <c r="G40" s="487" t="s">
        <v>1171</v>
      </c>
      <c r="H40" s="487"/>
      <c r="I40" s="166">
        <f t="shared" si="2"/>
        <v>4.8995777296760235</v>
      </c>
      <c r="J40" s="274">
        <f t="shared" si="3"/>
        <v>4.8995777296760235</v>
      </c>
    </row>
    <row r="41" spans="6:10" ht="22.05" customHeight="1">
      <c r="F41" s="678"/>
      <c r="G41" s="487" t="s">
        <v>1168</v>
      </c>
      <c r="H41" s="487"/>
      <c r="I41" s="166">
        <f t="shared" si="2"/>
        <v>0</v>
      </c>
      <c r="J41" s="274">
        <f t="shared" si="3"/>
        <v>0</v>
      </c>
    </row>
    <row r="42" spans="6:10" ht="22.05" customHeight="1">
      <c r="F42" s="678"/>
      <c r="G42" s="487" t="s">
        <v>1308</v>
      </c>
      <c r="H42" s="487"/>
      <c r="I42" s="166">
        <f t="shared" si="2"/>
        <v>0</v>
      </c>
      <c r="J42" s="274">
        <f t="shared" si="3"/>
        <v>0</v>
      </c>
    </row>
    <row r="43" spans="6:10" ht="22.05" customHeight="1">
      <c r="F43" s="678"/>
      <c r="G43" s="487" t="s">
        <v>1307</v>
      </c>
      <c r="H43" s="487"/>
      <c r="I43" s="166">
        <f t="shared" si="2"/>
        <v>0</v>
      </c>
      <c r="J43" s="274">
        <f t="shared" si="3"/>
        <v>0</v>
      </c>
    </row>
    <row r="44" spans="6:10" ht="22.05" customHeight="1">
      <c r="F44" s="678"/>
      <c r="G44" s="487" t="s">
        <v>1169</v>
      </c>
      <c r="H44" s="487"/>
      <c r="I44" s="166">
        <f t="shared" si="2"/>
        <v>90.842234129377957</v>
      </c>
      <c r="J44" s="274">
        <f t="shared" si="3"/>
        <v>90.842234129377957</v>
      </c>
    </row>
    <row r="45" spans="6:10" ht="22.05" customHeight="1">
      <c r="F45" s="678"/>
      <c r="G45" s="496" t="s">
        <v>1306</v>
      </c>
      <c r="H45" s="510"/>
      <c r="I45" s="166">
        <f t="shared" si="2"/>
        <v>0</v>
      </c>
      <c r="J45" s="274">
        <f t="shared" si="3"/>
        <v>0</v>
      </c>
    </row>
    <row r="46" spans="6:10" ht="22.05" customHeight="1">
      <c r="F46" s="678"/>
      <c r="G46" s="487" t="s">
        <v>731</v>
      </c>
      <c r="H46" s="487"/>
      <c r="I46" s="166">
        <f t="shared" si="2"/>
        <v>1.5977076753841239</v>
      </c>
      <c r="J46" s="274">
        <f t="shared" si="3"/>
        <v>1.5977076753841239</v>
      </c>
    </row>
    <row r="47" spans="6:10" ht="22.05" customHeight="1">
      <c r="F47" s="678"/>
      <c r="G47" s="487" t="s">
        <v>1305</v>
      </c>
      <c r="H47" s="487"/>
      <c r="I47" s="166">
        <f t="shared" si="2"/>
        <v>100</v>
      </c>
      <c r="J47" s="274">
        <f t="shared" si="3"/>
        <v>100</v>
      </c>
    </row>
    <row r="48" spans="6:10" ht="22.05" customHeight="1">
      <c r="F48" s="678"/>
      <c r="G48" s="487" t="s">
        <v>1304</v>
      </c>
      <c r="H48" s="487"/>
      <c r="I48" s="166">
        <f t="shared" si="2"/>
        <v>0</v>
      </c>
      <c r="J48" s="274">
        <f t="shared" si="3"/>
        <v>0</v>
      </c>
    </row>
    <row r="49" spans="6:10" ht="22.05" customHeight="1">
      <c r="F49" s="678"/>
      <c r="G49" s="487" t="s">
        <v>1164</v>
      </c>
      <c r="H49" s="487"/>
      <c r="I49" s="166">
        <f t="shared" si="2"/>
        <v>0</v>
      </c>
      <c r="J49" s="274">
        <f t="shared" si="3"/>
        <v>0</v>
      </c>
    </row>
    <row r="50" spans="6:10" ht="22.05" customHeight="1">
      <c r="F50" s="678"/>
      <c r="G50" s="487" t="s">
        <v>1163</v>
      </c>
      <c r="H50" s="487"/>
      <c r="I50" s="166">
        <f t="shared" si="2"/>
        <v>100</v>
      </c>
      <c r="J50" s="274">
        <f t="shared" si="3"/>
        <v>100</v>
      </c>
    </row>
    <row r="54" spans="6:10">
      <c r="I54" s="12" t="str">
        <f>+I55&amp;"000"</f>
        <v>264075000</v>
      </c>
    </row>
    <row r="55" spans="6:10">
      <c r="I55" s="12" t="s">
        <v>591</v>
      </c>
    </row>
    <row r="56" spans="6:10">
      <c r="I56" s="12" t="s">
        <v>592</v>
      </c>
    </row>
  </sheetData>
  <customSheetViews>
    <customSheetView guid="{247A5D4D-80F1-4466-92F7-7A3BC78E450F}" fitToPage="1" printArea="1">
      <selection activeCell="C43" sqref="C43"/>
      <pageMargins left="1.1811023622047245" right="0.78740157480314965" top="0.78740157480314965" bottom="0.78740157480314965" header="0.51181102362204722" footer="0.27559055118110237"/>
      <pageSetup paperSize="9" scale="67" orientation="portrait" blackAndWhite="1" horizontalDpi="4294967293" verticalDpi="4294967293"/>
      <headerFooter alignWithMargins="0"/>
    </customSheetView>
  </customSheetViews>
  <mergeCells count="37">
    <mergeCell ref="G41:H41"/>
    <mergeCell ref="G42:H42"/>
    <mergeCell ref="G43:H43"/>
    <mergeCell ref="G44:H44"/>
    <mergeCell ref="G45:H45"/>
    <mergeCell ref="G20:H20"/>
    <mergeCell ref="G23:H23"/>
    <mergeCell ref="G26:H26"/>
    <mergeCell ref="F27:F50"/>
    <mergeCell ref="G27:G32"/>
    <mergeCell ref="G33:H33"/>
    <mergeCell ref="G34:G36"/>
    <mergeCell ref="G37:H37"/>
    <mergeCell ref="G38:H38"/>
    <mergeCell ref="G50:H50"/>
    <mergeCell ref="G46:H46"/>
    <mergeCell ref="G47:H47"/>
    <mergeCell ref="G48:H48"/>
    <mergeCell ref="G49:H49"/>
    <mergeCell ref="G40:H40"/>
    <mergeCell ref="G39:H39"/>
    <mergeCell ref="F2:H2"/>
    <mergeCell ref="F3:F26"/>
    <mergeCell ref="G3:G8"/>
    <mergeCell ref="G9:H9"/>
    <mergeCell ref="G10:G12"/>
    <mergeCell ref="G13:H13"/>
    <mergeCell ref="G14:H14"/>
    <mergeCell ref="G15:H15"/>
    <mergeCell ref="G16:H16"/>
    <mergeCell ref="G21:H21"/>
    <mergeCell ref="G22:H22"/>
    <mergeCell ref="G24:H24"/>
    <mergeCell ref="G25:H25"/>
    <mergeCell ref="G17:H17"/>
    <mergeCell ref="G18:H18"/>
    <mergeCell ref="G19:H19"/>
  </mergeCells>
  <phoneticPr fontId="3"/>
  <pageMargins left="1.1811023622047245" right="0.78740157480314965" top="0.78740157480314965" bottom="0.78740157480314965" header="0.51181102362204722" footer="0.27559055118110237"/>
  <pageSetup paperSize="9" scale="71" orientation="portrait" blackAndWhite="1"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FFC000"/>
    <pageSetUpPr fitToPage="1"/>
  </sheetPr>
  <dimension ref="A1:K58"/>
  <sheetViews>
    <sheetView view="pageBreakPreview" zoomScaleNormal="100" zoomScaleSheetLayoutView="100" workbookViewId="0">
      <pane ySplit="2" topLeftCell="A42" activePane="bottomLeft" state="frozen"/>
      <selection pane="bottomLeft"/>
    </sheetView>
  </sheetViews>
  <sheetFormatPr defaultColWidth="9" defaultRowHeight="14.4"/>
  <cols>
    <col min="1" max="1" width="9.69921875" style="1" customWidth="1"/>
    <col min="2" max="2" width="4.296875" style="1" customWidth="1"/>
    <col min="3" max="4" width="3.296875" style="1" customWidth="1"/>
    <col min="5" max="5" width="6.296875" style="24" customWidth="1"/>
    <col min="6" max="6" width="6.19921875" style="1" customWidth="1"/>
    <col min="7" max="7" width="6.5" style="1" customWidth="1"/>
    <col min="8" max="8" width="5.19921875" style="1" customWidth="1"/>
    <col min="9" max="9" width="26.09765625" style="1" customWidth="1"/>
    <col min="10" max="11" width="13.296875" style="1" customWidth="1"/>
    <col min="12" max="16384" width="9" style="1"/>
  </cols>
  <sheetData>
    <row r="1" spans="1:11">
      <c r="F1" s="1" t="s">
        <v>1332</v>
      </c>
      <c r="K1" s="228" t="s">
        <v>529</v>
      </c>
    </row>
    <row r="2" spans="1:11" ht="34.5" customHeight="1">
      <c r="A2" s="26"/>
      <c r="B2" s="67" t="s">
        <v>778</v>
      </c>
      <c r="C2" s="26" t="s">
        <v>779</v>
      </c>
      <c r="D2" s="26" t="s">
        <v>780</v>
      </c>
      <c r="E2" s="30" t="s">
        <v>781</v>
      </c>
      <c r="F2" s="681"/>
      <c r="G2" s="682"/>
      <c r="H2" s="682"/>
      <c r="I2" s="683"/>
      <c r="J2" s="309" t="s">
        <v>197</v>
      </c>
      <c r="K2" s="309" t="s">
        <v>605</v>
      </c>
    </row>
    <row r="3" spans="1:11" ht="22.05" customHeight="1">
      <c r="A3" s="27" t="str">
        <f>+B3&amp;C3&amp;D3</f>
        <v>1803201</v>
      </c>
      <c r="B3" s="28" t="s">
        <v>341</v>
      </c>
      <c r="C3" s="369">
        <v>32</v>
      </c>
      <c r="D3" s="370" t="s">
        <v>383</v>
      </c>
      <c r="E3" s="24">
        <v>23</v>
      </c>
      <c r="F3" s="596"/>
      <c r="G3" s="596" t="s">
        <v>332</v>
      </c>
      <c r="H3" s="175" t="s">
        <v>854</v>
      </c>
      <c r="I3" s="175"/>
      <c r="J3" s="42">
        <f>VLOOKUP($A3&amp;J$56,決統データ!$A$3:$DE$365,$E3+19,FALSE)</f>
        <v>1205</v>
      </c>
      <c r="K3" s="305">
        <f t="shared" ref="K3:K34" si="0">SUM(J3:J3)</f>
        <v>1205</v>
      </c>
    </row>
    <row r="4" spans="1:11" ht="22.05" customHeight="1">
      <c r="A4" s="27" t="str">
        <f t="shared" ref="A4:A52" si="1">+B4&amp;C4&amp;D4</f>
        <v>1803201</v>
      </c>
      <c r="B4" s="28" t="s">
        <v>341</v>
      </c>
      <c r="C4" s="369">
        <v>32</v>
      </c>
      <c r="D4" s="370" t="s">
        <v>383</v>
      </c>
      <c r="E4" s="24">
        <v>24</v>
      </c>
      <c r="F4" s="596"/>
      <c r="G4" s="596"/>
      <c r="H4" s="175" t="s">
        <v>1327</v>
      </c>
      <c r="I4" s="175"/>
      <c r="J4" s="42">
        <f>VLOOKUP($A4&amp;J$56,決統データ!$A$3:$DE$365,$E4+19,FALSE)</f>
        <v>0</v>
      </c>
      <c r="K4" s="305">
        <f t="shared" si="0"/>
        <v>0</v>
      </c>
    </row>
    <row r="5" spans="1:11" ht="22.05" customHeight="1">
      <c r="A5" s="27" t="str">
        <f t="shared" si="1"/>
        <v>1803201</v>
      </c>
      <c r="B5" s="28" t="s">
        <v>341</v>
      </c>
      <c r="C5" s="369">
        <v>32</v>
      </c>
      <c r="D5" s="370" t="s">
        <v>383</v>
      </c>
      <c r="E5" s="24">
        <v>25</v>
      </c>
      <c r="F5" s="596"/>
      <c r="G5" s="596"/>
      <c r="H5" s="176"/>
      <c r="I5" s="192" t="s">
        <v>1326</v>
      </c>
      <c r="J5" s="42">
        <f>VLOOKUP($A5&amp;J$56,決統データ!$A$3:$DE$365,$E5+19,FALSE)</f>
        <v>0</v>
      </c>
      <c r="K5" s="305">
        <f t="shared" si="0"/>
        <v>0</v>
      </c>
    </row>
    <row r="6" spans="1:11" ht="22.05" customHeight="1">
      <c r="A6" s="27" t="str">
        <f t="shared" si="1"/>
        <v>1803201</v>
      </c>
      <c r="B6" s="28" t="s">
        <v>341</v>
      </c>
      <c r="C6" s="369">
        <v>32</v>
      </c>
      <c r="D6" s="370" t="s">
        <v>383</v>
      </c>
      <c r="E6" s="24">
        <v>26</v>
      </c>
      <c r="F6" s="596"/>
      <c r="G6" s="596"/>
      <c r="H6" s="175" t="s">
        <v>1171</v>
      </c>
      <c r="I6" s="175"/>
      <c r="J6" s="42">
        <f>VLOOKUP($A6&amp;J$56,決統データ!$A$3:$DE$365,$E6+19,FALSE)</f>
        <v>5523</v>
      </c>
      <c r="K6" s="305">
        <f t="shared" si="0"/>
        <v>5523</v>
      </c>
    </row>
    <row r="7" spans="1:11" ht="22.05" customHeight="1">
      <c r="A7" s="27" t="str">
        <f t="shared" si="1"/>
        <v>1803201</v>
      </c>
      <c r="B7" s="28" t="s">
        <v>341</v>
      </c>
      <c r="C7" s="369">
        <v>32</v>
      </c>
      <c r="D7" s="370" t="s">
        <v>383</v>
      </c>
      <c r="E7" s="24">
        <v>27</v>
      </c>
      <c r="F7" s="596"/>
      <c r="G7" s="596"/>
      <c r="H7" s="175" t="s">
        <v>1168</v>
      </c>
      <c r="I7" s="175"/>
      <c r="J7" s="42">
        <f>VLOOKUP($A7&amp;J$56,決統データ!$A$3:$DE$365,$E7+19,FALSE)</f>
        <v>0</v>
      </c>
      <c r="K7" s="305">
        <f t="shared" si="0"/>
        <v>0</v>
      </c>
    </row>
    <row r="8" spans="1:11" ht="22.05" customHeight="1">
      <c r="A8" s="27" t="str">
        <f t="shared" si="1"/>
        <v>1803201</v>
      </c>
      <c r="B8" s="28" t="s">
        <v>341</v>
      </c>
      <c r="C8" s="369">
        <v>32</v>
      </c>
      <c r="D8" s="370" t="s">
        <v>383</v>
      </c>
      <c r="E8" s="24">
        <v>28</v>
      </c>
      <c r="F8" s="596"/>
      <c r="G8" s="596"/>
      <c r="H8" s="175" t="s">
        <v>1308</v>
      </c>
      <c r="I8" s="175"/>
      <c r="J8" s="42">
        <f>VLOOKUP($A8&amp;J$56,決統データ!$A$3:$DE$365,$E8+19,FALSE)</f>
        <v>0</v>
      </c>
      <c r="K8" s="305">
        <f t="shared" si="0"/>
        <v>0</v>
      </c>
    </row>
    <row r="9" spans="1:11" ht="22.05" customHeight="1">
      <c r="A9" s="27" t="str">
        <f t="shared" si="1"/>
        <v>1803201</v>
      </c>
      <c r="B9" s="28" t="s">
        <v>341</v>
      </c>
      <c r="C9" s="369">
        <v>32</v>
      </c>
      <c r="D9" s="370" t="s">
        <v>383</v>
      </c>
      <c r="E9" s="24">
        <v>29</v>
      </c>
      <c r="F9" s="596"/>
      <c r="G9" s="596"/>
      <c r="H9" s="175" t="s">
        <v>1169</v>
      </c>
      <c r="I9" s="175"/>
      <c r="J9" s="42">
        <f>VLOOKUP($A9&amp;J$56,決統データ!$A$3:$DE$365,$E9+19,FALSE)</f>
        <v>102401</v>
      </c>
      <c r="K9" s="305">
        <f t="shared" si="0"/>
        <v>102401</v>
      </c>
    </row>
    <row r="10" spans="1:11" ht="22.05" customHeight="1">
      <c r="A10" s="27" t="str">
        <f t="shared" si="1"/>
        <v>1803201</v>
      </c>
      <c r="B10" s="28" t="s">
        <v>341</v>
      </c>
      <c r="C10" s="369">
        <v>32</v>
      </c>
      <c r="D10" s="370" t="s">
        <v>383</v>
      </c>
      <c r="E10" s="24">
        <v>30</v>
      </c>
      <c r="F10" s="596"/>
      <c r="G10" s="596"/>
      <c r="H10" s="175" t="s">
        <v>731</v>
      </c>
      <c r="I10" s="175"/>
      <c r="J10" s="42">
        <f>VLOOKUP($A10&amp;J$56,決統データ!$A$3:$DE$365,$E10+19,FALSE)</f>
        <v>0</v>
      </c>
      <c r="K10" s="305">
        <f t="shared" si="0"/>
        <v>0</v>
      </c>
    </row>
    <row r="11" spans="1:11" ht="22.05" customHeight="1">
      <c r="A11" s="27" t="str">
        <f t="shared" si="1"/>
        <v>1803201</v>
      </c>
      <c r="B11" s="28" t="s">
        <v>341</v>
      </c>
      <c r="C11" s="369">
        <v>32</v>
      </c>
      <c r="D11" s="370" t="s">
        <v>383</v>
      </c>
      <c r="E11" s="24">
        <v>31</v>
      </c>
      <c r="F11" s="596"/>
      <c r="G11" s="596"/>
      <c r="H11" s="176" t="s">
        <v>791</v>
      </c>
      <c r="I11" s="192"/>
      <c r="J11" s="42">
        <f>VLOOKUP($A11&amp;J$56,決統データ!$A$3:$DE$365,$E11+19,FALSE)</f>
        <v>109129</v>
      </c>
      <c r="K11" s="305">
        <f t="shared" si="0"/>
        <v>109129</v>
      </c>
    </row>
    <row r="12" spans="1:11" ht="22.05" customHeight="1">
      <c r="A12" s="27" t="str">
        <f t="shared" si="1"/>
        <v>1803201</v>
      </c>
      <c r="B12" s="28" t="s">
        <v>341</v>
      </c>
      <c r="C12" s="369">
        <v>32</v>
      </c>
      <c r="D12" s="370" t="s">
        <v>383</v>
      </c>
      <c r="E12" s="24">
        <v>32</v>
      </c>
      <c r="F12" s="596"/>
      <c r="G12" s="596"/>
      <c r="H12" s="596" t="s">
        <v>644</v>
      </c>
      <c r="I12" s="175" t="s">
        <v>1314</v>
      </c>
      <c r="J12" s="42">
        <f>VLOOKUP($A12&amp;J$56,決統データ!$A$3:$DE$365,$E12+19,FALSE)</f>
        <v>109129</v>
      </c>
      <c r="K12" s="305">
        <f t="shared" si="0"/>
        <v>109129</v>
      </c>
    </row>
    <row r="13" spans="1:11" ht="22.05" customHeight="1">
      <c r="A13" s="27" t="str">
        <f t="shared" si="1"/>
        <v>1803201</v>
      </c>
      <c r="B13" s="28" t="s">
        <v>341</v>
      </c>
      <c r="C13" s="369">
        <v>32</v>
      </c>
      <c r="D13" s="370" t="s">
        <v>383</v>
      </c>
      <c r="E13" s="24">
        <v>33</v>
      </c>
      <c r="F13" s="596"/>
      <c r="G13" s="596"/>
      <c r="H13" s="596"/>
      <c r="I13" s="175" t="s">
        <v>1313</v>
      </c>
      <c r="J13" s="42">
        <f>VLOOKUP($A13&amp;J$56,決統データ!$A$3:$DE$365,$E13+19,FALSE)</f>
        <v>0</v>
      </c>
      <c r="K13" s="305">
        <f t="shared" si="0"/>
        <v>0</v>
      </c>
    </row>
    <row r="14" spans="1:11" ht="22.05" customHeight="1">
      <c r="A14" s="27" t="str">
        <f t="shared" si="1"/>
        <v>1803201</v>
      </c>
      <c r="B14" s="28" t="s">
        <v>341</v>
      </c>
      <c r="C14" s="369">
        <v>32</v>
      </c>
      <c r="D14" s="370" t="s">
        <v>383</v>
      </c>
      <c r="E14" s="24">
        <v>34</v>
      </c>
      <c r="F14" s="596"/>
      <c r="G14" s="596"/>
      <c r="H14" s="596"/>
      <c r="I14" s="175" t="s">
        <v>731</v>
      </c>
      <c r="J14" s="42">
        <f>VLOOKUP($A14&amp;J$56,決統データ!$A$3:$DE$365,$E14+19,FALSE)</f>
        <v>0</v>
      </c>
      <c r="K14" s="305">
        <f t="shared" si="0"/>
        <v>0</v>
      </c>
    </row>
    <row r="15" spans="1:11" ht="22.05" customHeight="1">
      <c r="A15" s="27" t="str">
        <f t="shared" si="1"/>
        <v>1803201</v>
      </c>
      <c r="B15" s="28" t="s">
        <v>341</v>
      </c>
      <c r="C15" s="369">
        <v>32</v>
      </c>
      <c r="D15" s="370" t="s">
        <v>383</v>
      </c>
      <c r="E15" s="24">
        <v>35</v>
      </c>
      <c r="F15" s="596"/>
      <c r="G15" s="596" t="s">
        <v>731</v>
      </c>
      <c r="H15" s="175" t="s">
        <v>854</v>
      </c>
      <c r="I15" s="175"/>
      <c r="J15" s="42">
        <f>VLOOKUP($A15&amp;J$56,決統データ!$A$3:$DE$365,$E15+19,FALSE)</f>
        <v>0</v>
      </c>
      <c r="K15" s="305">
        <f t="shared" si="0"/>
        <v>0</v>
      </c>
    </row>
    <row r="16" spans="1:11" ht="22.05" customHeight="1">
      <c r="A16" s="27" t="str">
        <f t="shared" si="1"/>
        <v>1803201</v>
      </c>
      <c r="B16" s="28" t="s">
        <v>341</v>
      </c>
      <c r="C16" s="369">
        <v>32</v>
      </c>
      <c r="D16" s="370" t="s">
        <v>383</v>
      </c>
      <c r="E16" s="24">
        <v>37</v>
      </c>
      <c r="F16" s="596"/>
      <c r="G16" s="596"/>
      <c r="H16" s="175" t="s">
        <v>224</v>
      </c>
      <c r="I16" s="175"/>
      <c r="J16" s="42">
        <f>VLOOKUP($A16&amp;J$56,決統データ!$A$3:$DE$365,$E16+19,FALSE)</f>
        <v>0</v>
      </c>
      <c r="K16" s="305">
        <f t="shared" si="0"/>
        <v>0</v>
      </c>
    </row>
    <row r="17" spans="1:11" ht="22.05" customHeight="1">
      <c r="A17" s="27" t="str">
        <f t="shared" si="1"/>
        <v>1803201</v>
      </c>
      <c r="B17" s="28" t="s">
        <v>341</v>
      </c>
      <c r="C17" s="369">
        <v>32</v>
      </c>
      <c r="D17" s="370" t="s">
        <v>383</v>
      </c>
      <c r="E17" s="24">
        <v>38</v>
      </c>
      <c r="F17" s="596"/>
      <c r="G17" s="596"/>
      <c r="H17" s="175" t="s">
        <v>731</v>
      </c>
      <c r="I17" s="175"/>
      <c r="J17" s="42">
        <f>VLOOKUP($A17&amp;J$56,決統データ!$A$3:$DE$365,$E17+19,FALSE)</f>
        <v>2008</v>
      </c>
      <c r="K17" s="305">
        <f t="shared" si="0"/>
        <v>2008</v>
      </c>
    </row>
    <row r="18" spans="1:11" ht="22.05" customHeight="1">
      <c r="A18" s="27" t="str">
        <f t="shared" si="1"/>
        <v>1803201</v>
      </c>
      <c r="B18" s="28" t="s">
        <v>341</v>
      </c>
      <c r="C18" s="369">
        <v>32</v>
      </c>
      <c r="D18" s="370" t="s">
        <v>383</v>
      </c>
      <c r="E18" s="24">
        <v>39</v>
      </c>
      <c r="F18" s="596"/>
      <c r="G18" s="596"/>
      <c r="H18" s="176" t="s">
        <v>791</v>
      </c>
      <c r="I18" s="192"/>
      <c r="J18" s="42">
        <f>VLOOKUP($A18&amp;J$56,決統データ!$A$3:$DE$365,$E18+19,FALSE)</f>
        <v>2008</v>
      </c>
      <c r="K18" s="305">
        <f t="shared" si="0"/>
        <v>2008</v>
      </c>
    </row>
    <row r="19" spans="1:11" ht="22.05" customHeight="1">
      <c r="A19" s="27" t="str">
        <f t="shared" si="1"/>
        <v>1803201</v>
      </c>
      <c r="B19" s="28" t="s">
        <v>341</v>
      </c>
      <c r="C19" s="369">
        <v>32</v>
      </c>
      <c r="D19" s="370" t="s">
        <v>383</v>
      </c>
      <c r="E19" s="24">
        <v>40</v>
      </c>
      <c r="F19" s="596"/>
      <c r="G19" s="596"/>
      <c r="H19" s="596" t="s">
        <v>644</v>
      </c>
      <c r="I19" s="175" t="s">
        <v>1314</v>
      </c>
      <c r="J19" s="42">
        <f>VLOOKUP($A19&amp;J$56,決統データ!$A$3:$DE$365,$E19+19,FALSE)</f>
        <v>2008</v>
      </c>
      <c r="K19" s="305">
        <f t="shared" si="0"/>
        <v>2008</v>
      </c>
    </row>
    <row r="20" spans="1:11" ht="22.05" customHeight="1">
      <c r="A20" s="27" t="str">
        <f t="shared" si="1"/>
        <v>1803201</v>
      </c>
      <c r="B20" s="28" t="s">
        <v>341</v>
      </c>
      <c r="C20" s="369">
        <v>32</v>
      </c>
      <c r="D20" s="370" t="s">
        <v>383</v>
      </c>
      <c r="E20" s="24">
        <v>41</v>
      </c>
      <c r="F20" s="596"/>
      <c r="G20" s="596"/>
      <c r="H20" s="596"/>
      <c r="I20" s="175" t="s">
        <v>1313</v>
      </c>
      <c r="J20" s="42">
        <f>VLOOKUP($A20&amp;J$56,決統データ!$A$3:$DE$365,$E20+19,FALSE)</f>
        <v>0</v>
      </c>
      <c r="K20" s="305">
        <f t="shared" si="0"/>
        <v>0</v>
      </c>
    </row>
    <row r="21" spans="1:11" ht="22.05" customHeight="1">
      <c r="A21" s="27" t="str">
        <f t="shared" si="1"/>
        <v>1803201</v>
      </c>
      <c r="B21" s="28" t="s">
        <v>341</v>
      </c>
      <c r="C21" s="369">
        <v>32</v>
      </c>
      <c r="D21" s="370" t="s">
        <v>383</v>
      </c>
      <c r="E21" s="24">
        <v>42</v>
      </c>
      <c r="F21" s="596"/>
      <c r="G21" s="596"/>
      <c r="H21" s="596"/>
      <c r="I21" s="175" t="s">
        <v>731</v>
      </c>
      <c r="J21" s="42">
        <f>VLOOKUP($A21&amp;J$56,決統データ!$A$3:$DE$365,$E21+19,FALSE)</f>
        <v>0</v>
      </c>
      <c r="K21" s="305">
        <f t="shared" si="0"/>
        <v>0</v>
      </c>
    </row>
    <row r="22" spans="1:11" ht="22.05" customHeight="1">
      <c r="A22" s="27" t="str">
        <f t="shared" si="1"/>
        <v>1803201</v>
      </c>
      <c r="B22" s="28" t="s">
        <v>341</v>
      </c>
      <c r="C22" s="369">
        <v>32</v>
      </c>
      <c r="D22" s="370" t="s">
        <v>383</v>
      </c>
      <c r="E22" s="24">
        <v>43</v>
      </c>
      <c r="F22" s="596"/>
      <c r="G22" s="701" t="s">
        <v>1318</v>
      </c>
      <c r="H22" s="702"/>
      <c r="I22" s="703"/>
      <c r="J22" s="42">
        <f>VLOOKUP($A22&amp;J$56,決統データ!$A$3:$DE$365,$E22+19,FALSE)</f>
        <v>111137</v>
      </c>
      <c r="K22" s="305">
        <f t="shared" si="0"/>
        <v>111137</v>
      </c>
    </row>
    <row r="23" spans="1:11" ht="22.05" customHeight="1">
      <c r="A23" s="27" t="str">
        <f t="shared" si="1"/>
        <v>1803201</v>
      </c>
      <c r="B23" s="28" t="s">
        <v>341</v>
      </c>
      <c r="C23" s="369">
        <v>32</v>
      </c>
      <c r="D23" s="370" t="s">
        <v>383</v>
      </c>
      <c r="E23" s="24">
        <v>44</v>
      </c>
      <c r="F23" s="596"/>
      <c r="G23" s="596" t="s">
        <v>644</v>
      </c>
      <c r="H23" s="175" t="s">
        <v>1314</v>
      </c>
      <c r="I23" s="175"/>
      <c r="J23" s="42">
        <f>VLOOKUP($A23&amp;J$56,決統データ!$A$3:$DE$365,$E23+19,FALSE)</f>
        <v>111137</v>
      </c>
      <c r="K23" s="305">
        <f t="shared" si="0"/>
        <v>111137</v>
      </c>
    </row>
    <row r="24" spans="1:11" ht="22.05" customHeight="1">
      <c r="A24" s="27" t="str">
        <f t="shared" si="1"/>
        <v>1803201</v>
      </c>
      <c r="B24" s="28" t="s">
        <v>341</v>
      </c>
      <c r="C24" s="369">
        <v>32</v>
      </c>
      <c r="D24" s="370" t="s">
        <v>383</v>
      </c>
      <c r="E24" s="24">
        <v>45</v>
      </c>
      <c r="F24" s="596"/>
      <c r="G24" s="596"/>
      <c r="H24" s="175" t="s">
        <v>1313</v>
      </c>
      <c r="I24" s="175"/>
      <c r="J24" s="42">
        <f>VLOOKUP($A24&amp;J$56,決統データ!$A$3:$DE$365,$E24+19,FALSE)</f>
        <v>0</v>
      </c>
      <c r="K24" s="305">
        <f t="shared" si="0"/>
        <v>0</v>
      </c>
    </row>
    <row r="25" spans="1:11" ht="22.05" customHeight="1">
      <c r="A25" s="27" t="str">
        <f t="shared" si="1"/>
        <v>1803201</v>
      </c>
      <c r="B25" s="28" t="s">
        <v>341</v>
      </c>
      <c r="C25" s="369">
        <v>32</v>
      </c>
      <c r="D25" s="370" t="s">
        <v>383</v>
      </c>
      <c r="E25" s="24">
        <v>49</v>
      </c>
      <c r="F25" s="596"/>
      <c r="G25" s="596"/>
      <c r="H25" s="175" t="s">
        <v>1317</v>
      </c>
      <c r="I25" s="175"/>
      <c r="J25" s="42">
        <f>VLOOKUP($A25&amp;J$56,決統データ!$A$3:$DE$365,$E25+19,FALSE)</f>
        <v>0</v>
      </c>
      <c r="K25" s="305">
        <f t="shared" si="0"/>
        <v>0</v>
      </c>
    </row>
    <row r="26" spans="1:11" ht="22.05" customHeight="1">
      <c r="A26" s="27" t="str">
        <f t="shared" si="1"/>
        <v>1803201</v>
      </c>
      <c r="B26" s="28" t="s">
        <v>341</v>
      </c>
      <c r="C26" s="369">
        <v>32</v>
      </c>
      <c r="D26" s="370" t="s">
        <v>383</v>
      </c>
      <c r="E26" s="24">
        <v>50</v>
      </c>
      <c r="F26" s="596"/>
      <c r="G26" s="596"/>
      <c r="H26" s="175" t="s">
        <v>731</v>
      </c>
      <c r="I26" s="175"/>
      <c r="J26" s="42">
        <f>VLOOKUP($A26&amp;J$56,決統データ!$A$3:$DE$365,$E26+19,FALSE)</f>
        <v>0</v>
      </c>
      <c r="K26" s="305">
        <f t="shared" si="0"/>
        <v>0</v>
      </c>
    </row>
    <row r="27" spans="1:11" ht="22.05" customHeight="1">
      <c r="A27" s="27" t="str">
        <f t="shared" si="1"/>
        <v>1803201</v>
      </c>
      <c r="B27" s="28" t="s">
        <v>341</v>
      </c>
      <c r="C27" s="369">
        <v>32</v>
      </c>
      <c r="D27" s="370" t="s">
        <v>383</v>
      </c>
      <c r="E27" s="24">
        <v>51</v>
      </c>
      <c r="F27" s="596" t="s">
        <v>1321</v>
      </c>
      <c r="G27" s="175" t="s">
        <v>1320</v>
      </c>
      <c r="H27" s="175"/>
      <c r="I27" s="175"/>
      <c r="J27" s="42">
        <f>VLOOKUP($A27&amp;J$56,決統データ!$A$3:$DE$365,$E27+19,FALSE)</f>
        <v>1587</v>
      </c>
      <c r="K27" s="305">
        <f t="shared" si="0"/>
        <v>1587</v>
      </c>
    </row>
    <row r="28" spans="1:11" ht="22.05" customHeight="1">
      <c r="A28" s="27" t="str">
        <f t="shared" si="1"/>
        <v>1803201</v>
      </c>
      <c r="B28" s="28" t="s">
        <v>341</v>
      </c>
      <c r="C28" s="369">
        <v>32</v>
      </c>
      <c r="D28" s="370" t="s">
        <v>383</v>
      </c>
      <c r="E28" s="24">
        <v>52</v>
      </c>
      <c r="F28" s="596"/>
      <c r="G28" s="596" t="s">
        <v>644</v>
      </c>
      <c r="H28" s="175" t="s">
        <v>1314</v>
      </c>
      <c r="I28" s="175"/>
      <c r="J28" s="42">
        <f>VLOOKUP($A28&amp;J$56,決統データ!$A$3:$DE$365,$E28+19,FALSE)</f>
        <v>0</v>
      </c>
      <c r="K28" s="305">
        <f t="shared" si="0"/>
        <v>0</v>
      </c>
    </row>
    <row r="29" spans="1:11" ht="22.05" customHeight="1">
      <c r="A29" s="27" t="str">
        <f t="shared" ref="A29:A34" si="2">+B29&amp;C29&amp;D29</f>
        <v>1803201</v>
      </c>
      <c r="B29" s="28" t="s">
        <v>341</v>
      </c>
      <c r="C29" s="369">
        <v>32</v>
      </c>
      <c r="D29" s="370" t="s">
        <v>383</v>
      </c>
      <c r="E29" s="24">
        <v>53</v>
      </c>
      <c r="F29" s="596"/>
      <c r="G29" s="596"/>
      <c r="H29" s="175" t="s">
        <v>1313</v>
      </c>
      <c r="I29" s="175"/>
      <c r="J29" s="42">
        <f>VLOOKUP($A29&amp;J$56,決統データ!$A$3:$DE$365,$E29+19,FALSE)</f>
        <v>0</v>
      </c>
      <c r="K29" s="305">
        <f t="shared" si="0"/>
        <v>0</v>
      </c>
    </row>
    <row r="30" spans="1:11" ht="22.05" customHeight="1">
      <c r="A30" s="27" t="str">
        <f>+B30&amp;C30&amp;D30</f>
        <v>1803201</v>
      </c>
      <c r="B30" s="28" t="s">
        <v>341</v>
      </c>
      <c r="C30" s="369">
        <v>32</v>
      </c>
      <c r="D30" s="370" t="s">
        <v>383</v>
      </c>
      <c r="E30" s="24">
        <v>54</v>
      </c>
      <c r="F30" s="596"/>
      <c r="G30" s="596"/>
      <c r="H30" s="175" t="s">
        <v>1317</v>
      </c>
      <c r="I30" s="175"/>
      <c r="J30" s="42">
        <f>VLOOKUP($A30&amp;J$56,決統データ!$A$3:$DE$365,$E30+19,FALSE)</f>
        <v>0</v>
      </c>
      <c r="K30" s="305">
        <f t="shared" si="0"/>
        <v>0</v>
      </c>
    </row>
    <row r="31" spans="1:11" ht="22.05" customHeight="1">
      <c r="A31" s="27" t="str">
        <f>+B31&amp;C31&amp;D31</f>
        <v>1803201</v>
      </c>
      <c r="B31" s="28" t="s">
        <v>341</v>
      </c>
      <c r="C31" s="369">
        <v>32</v>
      </c>
      <c r="D31" s="370" t="s">
        <v>383</v>
      </c>
      <c r="E31" s="24">
        <v>55</v>
      </c>
      <c r="F31" s="596"/>
      <c r="G31" s="596"/>
      <c r="H31" s="175" t="s">
        <v>1316</v>
      </c>
      <c r="I31" s="175"/>
      <c r="J31" s="42">
        <f>VLOOKUP($A31&amp;J$56,決統データ!$A$3:$DE$365,$E31+19,FALSE)</f>
        <v>0</v>
      </c>
      <c r="K31" s="305">
        <f t="shared" si="0"/>
        <v>0</v>
      </c>
    </row>
    <row r="32" spans="1:11" ht="22.05" customHeight="1">
      <c r="A32" s="27" t="str">
        <f>+B32&amp;C32&amp;D32</f>
        <v>1803201</v>
      </c>
      <c r="B32" s="28" t="s">
        <v>341</v>
      </c>
      <c r="C32" s="369">
        <v>32</v>
      </c>
      <c r="D32" s="370" t="s">
        <v>383</v>
      </c>
      <c r="E32" s="24">
        <v>56</v>
      </c>
      <c r="F32" s="596"/>
      <c r="G32" s="596"/>
      <c r="H32" s="175" t="s">
        <v>1312</v>
      </c>
      <c r="I32" s="175"/>
      <c r="J32" s="42">
        <f>VLOOKUP($A32&amp;J$56,決統データ!$A$3:$DE$365,$E32+19,FALSE)</f>
        <v>1587</v>
      </c>
      <c r="K32" s="305">
        <f t="shared" si="0"/>
        <v>1587</v>
      </c>
    </row>
    <row r="33" spans="1:11" ht="22.05" customHeight="1">
      <c r="A33" s="27" t="str">
        <f t="shared" si="2"/>
        <v>1803201</v>
      </c>
      <c r="B33" s="28" t="s">
        <v>341</v>
      </c>
      <c r="C33" s="369">
        <v>32</v>
      </c>
      <c r="D33" s="370" t="s">
        <v>383</v>
      </c>
      <c r="E33" s="24">
        <v>57</v>
      </c>
      <c r="F33" s="596"/>
      <c r="G33" s="596"/>
      <c r="H33" s="175" t="s">
        <v>731</v>
      </c>
      <c r="I33" s="175"/>
      <c r="J33" s="42">
        <f>VLOOKUP($A33&amp;J$56,決統データ!$A$3:$DE$365,$E33+19,FALSE)</f>
        <v>0</v>
      </c>
      <c r="K33" s="305">
        <f t="shared" si="0"/>
        <v>0</v>
      </c>
    </row>
    <row r="34" spans="1:11" ht="22.05" customHeight="1">
      <c r="A34" s="27" t="str">
        <f t="shared" si="2"/>
        <v>1803201</v>
      </c>
      <c r="B34" s="28" t="s">
        <v>341</v>
      </c>
      <c r="C34" s="369">
        <v>32</v>
      </c>
      <c r="D34" s="370" t="s">
        <v>383</v>
      </c>
      <c r="E34" s="24">
        <v>58</v>
      </c>
      <c r="F34" s="596"/>
      <c r="G34" s="175" t="s">
        <v>1319</v>
      </c>
      <c r="H34" s="175"/>
      <c r="I34" s="175"/>
      <c r="J34" s="42">
        <f>VLOOKUP($A34&amp;J$56,決統データ!$A$3:$DE$365,$E34+19,FALSE)</f>
        <v>5117</v>
      </c>
      <c r="K34" s="305">
        <f t="shared" si="0"/>
        <v>5117</v>
      </c>
    </row>
    <row r="35" spans="1:11" ht="22.05" customHeight="1">
      <c r="A35" s="27" t="str">
        <f t="shared" si="1"/>
        <v>1803201</v>
      </c>
      <c r="B35" s="28" t="s">
        <v>341</v>
      </c>
      <c r="C35" s="369">
        <v>32</v>
      </c>
      <c r="D35" s="370" t="s">
        <v>383</v>
      </c>
      <c r="E35" s="24">
        <v>59</v>
      </c>
      <c r="F35" s="596"/>
      <c r="G35" s="596" t="s">
        <v>644</v>
      </c>
      <c r="H35" s="175" t="s">
        <v>1314</v>
      </c>
      <c r="I35" s="175"/>
      <c r="J35" s="42">
        <f>VLOOKUP($A35&amp;J$56,決統データ!$A$3:$DE$365,$E35+19,FALSE)</f>
        <v>0</v>
      </c>
      <c r="K35" s="305">
        <f t="shared" ref="K35:K52" si="3">SUM(J35:J35)</f>
        <v>0</v>
      </c>
    </row>
    <row r="36" spans="1:11" ht="22.05" customHeight="1">
      <c r="A36" s="27" t="str">
        <f t="shared" si="1"/>
        <v>1803201</v>
      </c>
      <c r="B36" s="28" t="s">
        <v>341</v>
      </c>
      <c r="C36" s="369">
        <v>32</v>
      </c>
      <c r="D36" s="370" t="s">
        <v>383</v>
      </c>
      <c r="E36" s="24">
        <v>60</v>
      </c>
      <c r="F36" s="596"/>
      <c r="G36" s="596"/>
      <c r="H36" s="175" t="s">
        <v>1313</v>
      </c>
      <c r="I36" s="175"/>
      <c r="J36" s="42">
        <f>VLOOKUP($A36&amp;J$56,決統データ!$A$3:$DE$365,$E36+19,FALSE)</f>
        <v>0</v>
      </c>
      <c r="K36" s="305">
        <f t="shared" si="3"/>
        <v>0</v>
      </c>
    </row>
    <row r="37" spans="1:11" ht="22.05" customHeight="1">
      <c r="A37" s="27" t="str">
        <f>+B37&amp;C37&amp;D37</f>
        <v>1803202</v>
      </c>
      <c r="B37" s="28" t="s">
        <v>341</v>
      </c>
      <c r="C37" s="369">
        <v>32</v>
      </c>
      <c r="D37" s="370" t="s">
        <v>566</v>
      </c>
      <c r="E37" s="24">
        <v>1</v>
      </c>
      <c r="F37" s="596"/>
      <c r="G37" s="596"/>
      <c r="H37" s="175" t="s">
        <v>1317</v>
      </c>
      <c r="I37" s="175"/>
      <c r="J37" s="42">
        <f>VLOOKUP($A37&amp;J$56,決統データ!$A$3:$DE$365,$E37+19,FALSE)</f>
        <v>0</v>
      </c>
      <c r="K37" s="305">
        <f t="shared" si="3"/>
        <v>0</v>
      </c>
    </row>
    <row r="38" spans="1:11" ht="22.05" customHeight="1">
      <c r="A38" s="27" t="str">
        <f>+B38&amp;C38&amp;D38</f>
        <v>1803202</v>
      </c>
      <c r="B38" s="28" t="s">
        <v>341</v>
      </c>
      <c r="C38" s="369">
        <v>32</v>
      </c>
      <c r="D38" s="370" t="s">
        <v>566</v>
      </c>
      <c r="E38" s="24">
        <v>2</v>
      </c>
      <c r="F38" s="596"/>
      <c r="G38" s="596"/>
      <c r="H38" s="175" t="s">
        <v>1316</v>
      </c>
      <c r="I38" s="175"/>
      <c r="J38" s="42">
        <f>VLOOKUP($A38&amp;J$56,決統データ!$A$3:$DE$365,$E38+19,FALSE)</f>
        <v>0</v>
      </c>
      <c r="K38" s="305">
        <f t="shared" si="3"/>
        <v>0</v>
      </c>
    </row>
    <row r="39" spans="1:11" ht="22.05" customHeight="1">
      <c r="A39" s="27" t="str">
        <f>+B39&amp;C39&amp;D39</f>
        <v>1803202</v>
      </c>
      <c r="B39" s="28" t="s">
        <v>341</v>
      </c>
      <c r="C39" s="369">
        <v>32</v>
      </c>
      <c r="D39" s="370" t="s">
        <v>566</v>
      </c>
      <c r="E39" s="24">
        <v>3</v>
      </c>
      <c r="F39" s="596"/>
      <c r="G39" s="596"/>
      <c r="H39" s="175" t="s">
        <v>1312</v>
      </c>
      <c r="I39" s="175"/>
      <c r="J39" s="42">
        <f>VLOOKUP($A39&amp;J$56,決統データ!$A$3:$DE$365,$E39+19,FALSE)</f>
        <v>5117</v>
      </c>
      <c r="K39" s="305">
        <f t="shared" si="3"/>
        <v>5117</v>
      </c>
    </row>
    <row r="40" spans="1:11" ht="22.05" customHeight="1">
      <c r="A40" s="27" t="str">
        <f t="shared" si="1"/>
        <v>1803202</v>
      </c>
      <c r="B40" s="28" t="s">
        <v>341</v>
      </c>
      <c r="C40" s="369">
        <v>32</v>
      </c>
      <c r="D40" s="370" t="s">
        <v>566</v>
      </c>
      <c r="E40" s="24">
        <v>4</v>
      </c>
      <c r="F40" s="596"/>
      <c r="G40" s="596"/>
      <c r="H40" s="176" t="s">
        <v>731</v>
      </c>
      <c r="I40" s="192"/>
      <c r="J40" s="42">
        <f>VLOOKUP($A40&amp;J$56,決統データ!$A$3:$DE$365,$E40+19,FALSE)</f>
        <v>0</v>
      </c>
      <c r="K40" s="305">
        <f t="shared" si="3"/>
        <v>0</v>
      </c>
    </row>
    <row r="41" spans="1:11" ht="22.05" customHeight="1">
      <c r="A41" s="27" t="str">
        <f>+B41&amp;C41&amp;D41</f>
        <v>1803202</v>
      </c>
      <c r="B41" s="28" t="s">
        <v>341</v>
      </c>
      <c r="C41" s="369">
        <v>32</v>
      </c>
      <c r="D41" s="370" t="s">
        <v>566</v>
      </c>
      <c r="E41" s="24">
        <v>6</v>
      </c>
      <c r="F41" s="596"/>
      <c r="G41" s="701" t="s">
        <v>384</v>
      </c>
      <c r="H41" s="702"/>
      <c r="I41" s="703"/>
      <c r="J41" s="42">
        <f>VLOOKUP($A41&amp;J$56,決統データ!$A$3:$DE$365,$E41+19,FALSE)</f>
        <v>0</v>
      </c>
      <c r="K41" s="305">
        <f t="shared" si="3"/>
        <v>0</v>
      </c>
    </row>
    <row r="42" spans="1:11" ht="22.05" customHeight="1">
      <c r="A42" s="27" t="str">
        <f t="shared" si="1"/>
        <v>1803202</v>
      </c>
      <c r="B42" s="28" t="s">
        <v>341</v>
      </c>
      <c r="C42" s="369">
        <v>32</v>
      </c>
      <c r="D42" s="370" t="s">
        <v>566</v>
      </c>
      <c r="E42" s="24">
        <v>7</v>
      </c>
      <c r="F42" s="596"/>
      <c r="G42" s="701" t="s">
        <v>1318</v>
      </c>
      <c r="H42" s="702"/>
      <c r="I42" s="703"/>
      <c r="J42" s="42">
        <f>VLOOKUP($A42&amp;J$56,決統データ!$A$3:$DE$365,$E42+19,FALSE)</f>
        <v>6704</v>
      </c>
      <c r="K42" s="305">
        <f t="shared" si="3"/>
        <v>6704</v>
      </c>
    </row>
    <row r="43" spans="1:11" ht="22.05" customHeight="1">
      <c r="A43" s="27" t="str">
        <f t="shared" si="1"/>
        <v>1803202</v>
      </c>
      <c r="B43" s="28" t="s">
        <v>341</v>
      </c>
      <c r="C43" s="369">
        <v>32</v>
      </c>
      <c r="D43" s="370" t="s">
        <v>566</v>
      </c>
      <c r="E43" s="24">
        <v>8</v>
      </c>
      <c r="F43" s="596"/>
      <c r="G43" s="596" t="s">
        <v>644</v>
      </c>
      <c r="H43" s="176" t="s">
        <v>1314</v>
      </c>
      <c r="I43" s="192"/>
      <c r="J43" s="42">
        <f>VLOOKUP($A43&amp;J$56,決統データ!$A$3:$DE$365,$E43+19,FALSE)</f>
        <v>0</v>
      </c>
      <c r="K43" s="305">
        <f t="shared" si="3"/>
        <v>0</v>
      </c>
    </row>
    <row r="44" spans="1:11" ht="22.05" customHeight="1">
      <c r="A44" s="27" t="str">
        <f>+B44&amp;C44&amp;D44</f>
        <v>1803202</v>
      </c>
      <c r="B44" s="28" t="s">
        <v>341</v>
      </c>
      <c r="C44" s="369">
        <v>32</v>
      </c>
      <c r="D44" s="370" t="s">
        <v>566</v>
      </c>
      <c r="E44" s="24">
        <v>9</v>
      </c>
      <c r="F44" s="596"/>
      <c r="G44" s="596"/>
      <c r="H44" s="176" t="s">
        <v>1313</v>
      </c>
      <c r="I44" s="192"/>
      <c r="J44" s="42">
        <f>VLOOKUP($A44&amp;J$56,決統データ!$A$3:$DE$365,$E44+19,FALSE)</f>
        <v>0</v>
      </c>
      <c r="K44" s="305">
        <f t="shared" si="3"/>
        <v>0</v>
      </c>
    </row>
    <row r="45" spans="1:11" ht="22.05" customHeight="1">
      <c r="A45" s="27" t="str">
        <f>+B45&amp;C45&amp;D45</f>
        <v>1803202</v>
      </c>
      <c r="B45" s="28" t="s">
        <v>341</v>
      </c>
      <c r="C45" s="369">
        <v>32</v>
      </c>
      <c r="D45" s="370" t="s">
        <v>566</v>
      </c>
      <c r="E45" s="24">
        <v>10</v>
      </c>
      <c r="F45" s="596"/>
      <c r="G45" s="596"/>
      <c r="H45" s="176" t="s">
        <v>1317</v>
      </c>
      <c r="I45" s="192"/>
      <c r="J45" s="42">
        <f>VLOOKUP($A45&amp;J$56,決統データ!$A$3:$DE$365,$E45+19,FALSE)</f>
        <v>0</v>
      </c>
      <c r="K45" s="305">
        <f t="shared" si="3"/>
        <v>0</v>
      </c>
    </row>
    <row r="46" spans="1:11" ht="22.05" customHeight="1">
      <c r="A46" s="27" t="str">
        <f>+B46&amp;C46&amp;D46</f>
        <v>1803202</v>
      </c>
      <c r="B46" s="28" t="s">
        <v>341</v>
      </c>
      <c r="C46" s="369">
        <v>32</v>
      </c>
      <c r="D46" s="370" t="s">
        <v>566</v>
      </c>
      <c r="E46" s="24">
        <v>11</v>
      </c>
      <c r="F46" s="596"/>
      <c r="G46" s="596"/>
      <c r="H46" s="176" t="s">
        <v>1316</v>
      </c>
      <c r="I46" s="192"/>
      <c r="J46" s="42">
        <f>VLOOKUP($A46&amp;J$56,決統データ!$A$3:$DE$365,$E46+19,FALSE)</f>
        <v>0</v>
      </c>
      <c r="K46" s="305">
        <f t="shared" si="3"/>
        <v>0</v>
      </c>
    </row>
    <row r="47" spans="1:11" ht="22.05" customHeight="1">
      <c r="A47" s="27" t="str">
        <f>+B47&amp;C47&amp;D47</f>
        <v>1803202</v>
      </c>
      <c r="B47" s="28" t="s">
        <v>341</v>
      </c>
      <c r="C47" s="369">
        <v>32</v>
      </c>
      <c r="D47" s="370" t="s">
        <v>566</v>
      </c>
      <c r="E47" s="24">
        <v>12</v>
      </c>
      <c r="F47" s="596"/>
      <c r="G47" s="596"/>
      <c r="H47" s="176" t="s">
        <v>1312</v>
      </c>
      <c r="I47" s="192"/>
      <c r="J47" s="42">
        <f>VLOOKUP($A47&amp;J$56,決統データ!$A$3:$DE$365,$E47+19,FALSE)</f>
        <v>6704</v>
      </c>
      <c r="K47" s="305">
        <f t="shared" si="3"/>
        <v>6704</v>
      </c>
    </row>
    <row r="48" spans="1:11" ht="22.05" customHeight="1">
      <c r="A48" s="27" t="str">
        <f t="shared" si="1"/>
        <v>1803202</v>
      </c>
      <c r="B48" s="28" t="s">
        <v>341</v>
      </c>
      <c r="C48" s="369">
        <v>32</v>
      </c>
      <c r="D48" s="370" t="s">
        <v>566</v>
      </c>
      <c r="E48" s="24">
        <v>13</v>
      </c>
      <c r="F48" s="596"/>
      <c r="G48" s="596"/>
      <c r="H48" s="176" t="s">
        <v>731</v>
      </c>
      <c r="I48" s="192"/>
      <c r="J48" s="42">
        <f>VLOOKUP($A48&amp;J$56,決統データ!$A$3:$DE$365,$E48+19,FALSE)</f>
        <v>0</v>
      </c>
      <c r="K48" s="305">
        <f t="shared" si="3"/>
        <v>0</v>
      </c>
    </row>
    <row r="49" spans="1:11" ht="22.05" customHeight="1">
      <c r="A49" s="27" t="str">
        <f>+B49&amp;C49&amp;D49</f>
        <v>1803202</v>
      </c>
      <c r="B49" s="28" t="s">
        <v>341</v>
      </c>
      <c r="C49" s="369">
        <v>32</v>
      </c>
      <c r="D49" s="370" t="s">
        <v>566</v>
      </c>
      <c r="E49" s="24">
        <v>15</v>
      </c>
      <c r="F49" s="701" t="s">
        <v>1315</v>
      </c>
      <c r="G49" s="702"/>
      <c r="H49" s="702"/>
      <c r="I49" s="703"/>
      <c r="J49" s="42">
        <f>VLOOKUP($A49&amp;J$56,決統データ!$A$3:$DE$365,$E49+19,FALSE)</f>
        <v>117841</v>
      </c>
      <c r="K49" s="305">
        <f t="shared" si="3"/>
        <v>117841</v>
      </c>
    </row>
    <row r="50" spans="1:11" ht="22.05" customHeight="1">
      <c r="A50" s="27" t="str">
        <f t="shared" si="1"/>
        <v>1803202</v>
      </c>
      <c r="B50" s="28" t="s">
        <v>341</v>
      </c>
      <c r="C50" s="369">
        <v>32</v>
      </c>
      <c r="D50" s="370" t="s">
        <v>566</v>
      </c>
      <c r="E50" s="24">
        <v>16</v>
      </c>
      <c r="F50" s="621" t="s">
        <v>644</v>
      </c>
      <c r="G50" s="192" t="s">
        <v>1314</v>
      </c>
      <c r="H50" s="176"/>
      <c r="I50" s="192"/>
      <c r="J50" s="42">
        <f>VLOOKUP($A50&amp;J$56,決統データ!$A$3:$DE$365,$E50+19,FALSE)</f>
        <v>111137</v>
      </c>
      <c r="K50" s="305">
        <f t="shared" si="3"/>
        <v>111137</v>
      </c>
    </row>
    <row r="51" spans="1:11" ht="22.05" customHeight="1">
      <c r="A51" s="27" t="str">
        <f>+B51&amp;C51&amp;D51</f>
        <v>1803202</v>
      </c>
      <c r="B51" s="28" t="s">
        <v>341</v>
      </c>
      <c r="C51" s="369">
        <v>32</v>
      </c>
      <c r="D51" s="370" t="s">
        <v>566</v>
      </c>
      <c r="E51" s="24">
        <v>17</v>
      </c>
      <c r="F51" s="622"/>
      <c r="G51" s="176" t="s">
        <v>1313</v>
      </c>
      <c r="H51" s="215"/>
      <c r="I51" s="192"/>
      <c r="J51" s="42">
        <f>VLOOKUP($A51&amp;J$56,決統データ!$A$3:$DE$365,$E51+19,FALSE)</f>
        <v>0</v>
      </c>
      <c r="K51" s="305">
        <f t="shared" si="3"/>
        <v>0</v>
      </c>
    </row>
    <row r="52" spans="1:11" ht="22.05" customHeight="1">
      <c r="A52" s="27" t="str">
        <f t="shared" si="1"/>
        <v>1803202</v>
      </c>
      <c r="B52" s="28" t="s">
        <v>341</v>
      </c>
      <c r="C52" s="369">
        <v>32</v>
      </c>
      <c r="D52" s="370" t="s">
        <v>566</v>
      </c>
      <c r="E52" s="24">
        <v>18</v>
      </c>
      <c r="F52" s="623"/>
      <c r="G52" s="176" t="s">
        <v>731</v>
      </c>
      <c r="H52" s="215"/>
      <c r="I52" s="192"/>
      <c r="J52" s="42">
        <f>VLOOKUP($A52&amp;J$56,決統データ!$A$3:$DE$365,$E52+19,FALSE)</f>
        <v>6704</v>
      </c>
      <c r="K52" s="305">
        <f t="shared" si="3"/>
        <v>6704</v>
      </c>
    </row>
    <row r="53" spans="1:11">
      <c r="F53" s="152"/>
      <c r="G53" s="152"/>
      <c r="H53" s="152"/>
      <c r="I53" s="152"/>
    </row>
    <row r="54" spans="1:11">
      <c r="F54" s="152"/>
      <c r="G54" s="152"/>
      <c r="H54" s="152"/>
      <c r="I54" s="152"/>
    </row>
    <row r="55" spans="1:11">
      <c r="F55" s="152"/>
      <c r="G55" s="152"/>
      <c r="H55" s="152"/>
      <c r="I55" s="152"/>
    </row>
    <row r="56" spans="1:11">
      <c r="F56" s="152"/>
      <c r="G56" s="152"/>
      <c r="H56" s="152"/>
      <c r="I56" s="152"/>
      <c r="J56" s="12" t="str">
        <f>+J57&amp;"000"</f>
        <v>264075000</v>
      </c>
    </row>
    <row r="57" spans="1:11">
      <c r="J57" s="12" t="s">
        <v>591</v>
      </c>
    </row>
    <row r="58" spans="1:11">
      <c r="J58" s="12" t="s">
        <v>592</v>
      </c>
    </row>
  </sheetData>
  <customSheetViews>
    <customSheetView guid="{247A5D4D-80F1-4466-92F7-7A3BC78E450F}" fitToPage="1" printArea="1" topLeftCell="A36">
      <selection activeCell="C43" sqref="C43"/>
      <pageMargins left="1.1811023622047245" right="0.78740157480314965" top="0.78740157480314965" bottom="0.78740157480314965" header="0.51181102362204722" footer="0.27559055118110237"/>
      <pageSetup paperSize="9" scale="68" orientation="portrait" blackAndWhite="1" horizontalDpi="4294967293" verticalDpi="4294967293"/>
      <headerFooter alignWithMargins="0"/>
    </customSheetView>
  </customSheetViews>
  <mergeCells count="16">
    <mergeCell ref="F50:F52"/>
    <mergeCell ref="G41:I41"/>
    <mergeCell ref="G42:I42"/>
    <mergeCell ref="F2:I2"/>
    <mergeCell ref="F3:F26"/>
    <mergeCell ref="G3:G14"/>
    <mergeCell ref="H19:H21"/>
    <mergeCell ref="G22:I22"/>
    <mergeCell ref="G15:G21"/>
    <mergeCell ref="H12:H14"/>
    <mergeCell ref="G23:G26"/>
    <mergeCell ref="F27:F48"/>
    <mergeCell ref="G28:G33"/>
    <mergeCell ref="G35:G40"/>
    <mergeCell ref="G43:G48"/>
    <mergeCell ref="F49:I49"/>
  </mergeCells>
  <phoneticPr fontId="3"/>
  <pageMargins left="1.1811023622047245" right="0.78740157480314965" top="0.78740157480314965" bottom="0.78740157480314965" header="0.51181102362204722" footer="0.27559055118110237"/>
  <pageSetup paperSize="9" scale="6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N105"/>
  <sheetViews>
    <sheetView view="pageBreakPreview" zoomScaleNormal="80" zoomScaleSheetLayoutView="100" workbookViewId="0">
      <pane ySplit="2" topLeftCell="A3" activePane="bottomLeft" state="frozen"/>
      <selection pane="bottomLeft"/>
    </sheetView>
  </sheetViews>
  <sheetFormatPr defaultColWidth="9" defaultRowHeight="14.4"/>
  <cols>
    <col min="1" max="1" width="9.69921875" style="9" customWidth="1"/>
    <col min="2" max="2" width="4.296875" style="9" customWidth="1"/>
    <col min="3" max="4" width="3.296875" style="9" customWidth="1"/>
    <col min="5" max="5" width="6.296875" style="38" customWidth="1"/>
    <col min="6" max="6" width="4.796875" style="9" customWidth="1"/>
    <col min="7" max="7" width="5.09765625" style="9" customWidth="1"/>
    <col min="8" max="8" width="5" style="9" customWidth="1"/>
    <col min="9" max="9" width="4.09765625" style="9" customWidth="1"/>
    <col min="10" max="10" width="28.5" style="9" customWidth="1"/>
    <col min="11" max="13" width="11.59765625" style="156" customWidth="1"/>
    <col min="14" max="14" width="13.69921875" style="156" bestFit="1" customWidth="1"/>
    <col min="15" max="16384" width="9" style="9"/>
  </cols>
  <sheetData>
    <row r="1" spans="1:14">
      <c r="F1" s="9" t="s">
        <v>527</v>
      </c>
      <c r="L1" s="159"/>
      <c r="M1" s="159"/>
      <c r="N1" s="159" t="s">
        <v>529</v>
      </c>
    </row>
    <row r="2" spans="1:14" ht="33.450000000000003" customHeight="1">
      <c r="A2" s="26"/>
      <c r="B2" s="67" t="s">
        <v>778</v>
      </c>
      <c r="C2" s="26" t="s">
        <v>779</v>
      </c>
      <c r="D2" s="26" t="s">
        <v>780</v>
      </c>
      <c r="E2" s="30" t="s">
        <v>781</v>
      </c>
      <c r="F2" s="516"/>
      <c r="G2" s="643"/>
      <c r="H2" s="643"/>
      <c r="I2" s="643"/>
      <c r="J2" s="644"/>
      <c r="K2" s="184" t="s">
        <v>750</v>
      </c>
      <c r="L2" s="184" t="s">
        <v>474</v>
      </c>
      <c r="M2" s="184" t="s">
        <v>598</v>
      </c>
      <c r="N2" s="184" t="s">
        <v>605</v>
      </c>
    </row>
    <row r="3" spans="1:14" s="1" customFormat="1">
      <c r="A3" s="27" t="str">
        <f>+B3&amp;C3&amp;D3</f>
        <v>1712601</v>
      </c>
      <c r="B3" s="28" t="s">
        <v>133</v>
      </c>
      <c r="C3" s="29">
        <v>26</v>
      </c>
      <c r="D3" s="28" t="s">
        <v>782</v>
      </c>
      <c r="E3" s="24">
        <v>1</v>
      </c>
      <c r="F3" s="631" t="s">
        <v>887</v>
      </c>
      <c r="G3" s="656" t="s">
        <v>886</v>
      </c>
      <c r="H3" s="656"/>
      <c r="I3" s="656"/>
      <c r="J3" s="656"/>
      <c r="K3" s="43">
        <f>VLOOKUP($A3&amp;K$103,決統データ!$A$3:$DE$365,$E3+19,FALSE)</f>
        <v>237461</v>
      </c>
      <c r="L3" s="43">
        <f>VLOOKUP($A3&amp;L$103,決統データ!$A$3:$DE$365,$E3+19,FALSE)</f>
        <v>225816</v>
      </c>
      <c r="M3" s="43">
        <f>VLOOKUP($A3&amp;M$103,決統データ!$A$3:$DE$365,$E3+19,FALSE)</f>
        <v>345377</v>
      </c>
      <c r="N3" s="186">
        <f t="shared" ref="N3:N34" si="0">SUM(K3:M3)</f>
        <v>808654</v>
      </c>
    </row>
    <row r="4" spans="1:14" s="1" customFormat="1">
      <c r="A4" s="27" t="str">
        <f t="shared" ref="A4:A67" si="1">+B4&amp;C4&amp;D4</f>
        <v>1712601</v>
      </c>
      <c r="B4" s="28" t="s">
        <v>133</v>
      </c>
      <c r="C4" s="29">
        <v>26</v>
      </c>
      <c r="D4" s="28" t="s">
        <v>782</v>
      </c>
      <c r="E4" s="24">
        <v>2</v>
      </c>
      <c r="F4" s="631"/>
      <c r="G4" s="487" t="s">
        <v>885</v>
      </c>
      <c r="H4" s="487"/>
      <c r="I4" s="487"/>
      <c r="J4" s="487"/>
      <c r="K4" s="43">
        <f>VLOOKUP($A4&amp;K$103,決統データ!$A$3:$DE$365,$E4+19,FALSE)</f>
        <v>207379</v>
      </c>
      <c r="L4" s="43">
        <f>VLOOKUP($A4&amp;L$103,決統データ!$A$3:$DE$365,$E4+19,FALSE)</f>
        <v>166759</v>
      </c>
      <c r="M4" s="43">
        <f>VLOOKUP($A4&amp;M$103,決統データ!$A$3:$DE$365,$E4+19,FALSE)</f>
        <v>128942</v>
      </c>
      <c r="N4" s="186">
        <f t="shared" si="0"/>
        <v>503080</v>
      </c>
    </row>
    <row r="5" spans="1:14" s="1" customFormat="1">
      <c r="A5" s="27" t="str">
        <f t="shared" si="1"/>
        <v>1712601</v>
      </c>
      <c r="B5" s="28" t="s">
        <v>133</v>
      </c>
      <c r="C5" s="29">
        <v>26</v>
      </c>
      <c r="D5" s="28" t="s">
        <v>782</v>
      </c>
      <c r="E5" s="24">
        <v>3</v>
      </c>
      <c r="F5" s="631"/>
      <c r="G5" s="487" t="s">
        <v>884</v>
      </c>
      <c r="H5" s="487"/>
      <c r="I5" s="487"/>
      <c r="J5" s="487"/>
      <c r="K5" s="43">
        <f>VLOOKUP($A5&amp;K$103,決統データ!$A$3:$DE$365,$E5+19,FALSE)</f>
        <v>155956</v>
      </c>
      <c r="L5" s="43">
        <f>VLOOKUP($A5&amp;L$103,決統データ!$A$3:$DE$365,$E5+19,FALSE)</f>
        <v>157877</v>
      </c>
      <c r="M5" s="43">
        <f>VLOOKUP($A5&amp;M$103,決統データ!$A$3:$DE$365,$E5+19,FALSE)</f>
        <v>104893</v>
      </c>
      <c r="N5" s="186">
        <f t="shared" si="0"/>
        <v>418726</v>
      </c>
    </row>
    <row r="6" spans="1:14" s="1" customFormat="1">
      <c r="A6" s="27" t="str">
        <f t="shared" si="1"/>
        <v>1712601</v>
      </c>
      <c r="B6" s="28" t="s">
        <v>133</v>
      </c>
      <c r="C6" s="29">
        <v>26</v>
      </c>
      <c r="D6" s="28" t="s">
        <v>782</v>
      </c>
      <c r="E6" s="24">
        <v>4</v>
      </c>
      <c r="F6" s="631"/>
      <c r="G6" s="487" t="s">
        <v>1303</v>
      </c>
      <c r="H6" s="487"/>
      <c r="I6" s="487"/>
      <c r="J6" s="487"/>
      <c r="K6" s="43">
        <f>VLOOKUP($A6&amp;K$103,決統データ!$A$3:$DE$365,$E6+19,FALSE)</f>
        <v>50762</v>
      </c>
      <c r="L6" s="43">
        <f>VLOOKUP($A6&amp;L$103,決統データ!$A$3:$DE$365,$E6+19,FALSE)</f>
        <v>8735</v>
      </c>
      <c r="M6" s="43">
        <f>VLOOKUP($A6&amp;M$103,決統データ!$A$3:$DE$365,$E6+19,FALSE)</f>
        <v>23875</v>
      </c>
      <c r="N6" s="186">
        <f t="shared" si="0"/>
        <v>83372</v>
      </c>
    </row>
    <row r="7" spans="1:14" s="1" customFormat="1">
      <c r="A7" s="27" t="str">
        <f t="shared" si="1"/>
        <v>1712601</v>
      </c>
      <c r="B7" s="28" t="s">
        <v>133</v>
      </c>
      <c r="C7" s="29">
        <v>26</v>
      </c>
      <c r="D7" s="28" t="s">
        <v>782</v>
      </c>
      <c r="E7" s="24">
        <v>5</v>
      </c>
      <c r="F7" s="631"/>
      <c r="G7" s="487" t="s">
        <v>1302</v>
      </c>
      <c r="H7" s="487"/>
      <c r="I7" s="487"/>
      <c r="J7" s="487"/>
      <c r="K7" s="43">
        <f>VLOOKUP($A7&amp;K$103,決統データ!$A$3:$DE$365,$E7+19,FALSE)</f>
        <v>0</v>
      </c>
      <c r="L7" s="43">
        <f>VLOOKUP($A7&amp;L$103,決統データ!$A$3:$DE$365,$E7+19,FALSE)</f>
        <v>0</v>
      </c>
      <c r="M7" s="43">
        <f>VLOOKUP($A7&amp;M$103,決統データ!$A$3:$DE$365,$E7+19,FALSE)</f>
        <v>0</v>
      </c>
      <c r="N7" s="186">
        <f t="shared" si="0"/>
        <v>0</v>
      </c>
    </row>
    <row r="8" spans="1:14" s="1" customFormat="1">
      <c r="A8" s="27" t="str">
        <f t="shared" si="1"/>
        <v>1712601</v>
      </c>
      <c r="B8" s="28" t="s">
        <v>133</v>
      </c>
      <c r="C8" s="29">
        <v>26</v>
      </c>
      <c r="D8" s="28" t="s">
        <v>782</v>
      </c>
      <c r="E8" s="24">
        <v>6</v>
      </c>
      <c r="F8" s="631"/>
      <c r="G8" s="487" t="s">
        <v>915</v>
      </c>
      <c r="H8" s="487"/>
      <c r="I8" s="487"/>
      <c r="J8" s="487"/>
      <c r="K8" s="43">
        <f>VLOOKUP($A8&amp;K$103,決統データ!$A$3:$DE$365,$E8+19,FALSE)</f>
        <v>661</v>
      </c>
      <c r="L8" s="43">
        <f>VLOOKUP($A8&amp;L$103,決統データ!$A$3:$DE$365,$E8+19,FALSE)</f>
        <v>147</v>
      </c>
      <c r="M8" s="43">
        <f>VLOOKUP($A8&amp;M$103,決統データ!$A$3:$DE$365,$E8+19,FALSE)</f>
        <v>174</v>
      </c>
      <c r="N8" s="186">
        <f t="shared" si="0"/>
        <v>982</v>
      </c>
    </row>
    <row r="9" spans="1:14" s="1" customFormat="1">
      <c r="A9" s="27" t="str">
        <f t="shared" si="1"/>
        <v>1712601</v>
      </c>
      <c r="B9" s="28" t="s">
        <v>133</v>
      </c>
      <c r="C9" s="29">
        <v>26</v>
      </c>
      <c r="D9" s="28" t="s">
        <v>782</v>
      </c>
      <c r="E9" s="24">
        <v>7</v>
      </c>
      <c r="F9" s="631"/>
      <c r="G9" s="487" t="s">
        <v>882</v>
      </c>
      <c r="H9" s="487"/>
      <c r="I9" s="487"/>
      <c r="J9" s="487"/>
      <c r="K9" s="43">
        <f>VLOOKUP($A9&amp;K$103,決統データ!$A$3:$DE$365,$E9+19,FALSE)</f>
        <v>30082</v>
      </c>
      <c r="L9" s="43">
        <f>VLOOKUP($A9&amp;L$103,決統データ!$A$3:$DE$365,$E9+19,FALSE)</f>
        <v>59057</v>
      </c>
      <c r="M9" s="43">
        <f>VLOOKUP($A9&amp;M$103,決統データ!$A$3:$DE$365,$E9+19,FALSE)</f>
        <v>216435</v>
      </c>
      <c r="N9" s="186">
        <f t="shared" si="0"/>
        <v>305574</v>
      </c>
    </row>
    <row r="10" spans="1:14" s="1" customFormat="1">
      <c r="A10" s="27" t="str">
        <f t="shared" si="1"/>
        <v>1712601</v>
      </c>
      <c r="B10" s="28" t="s">
        <v>133</v>
      </c>
      <c r="C10" s="29">
        <v>26</v>
      </c>
      <c r="D10" s="28" t="s">
        <v>782</v>
      </c>
      <c r="E10" s="24">
        <v>8</v>
      </c>
      <c r="F10" s="631"/>
      <c r="G10" s="487" t="s">
        <v>881</v>
      </c>
      <c r="H10" s="487"/>
      <c r="I10" s="487"/>
      <c r="J10" s="487"/>
      <c r="K10" s="43">
        <f>VLOOKUP($A10&amp;K$103,決統データ!$A$3:$DE$365,$E10+19,FALSE)</f>
        <v>21959</v>
      </c>
      <c r="L10" s="43">
        <f>VLOOKUP($A10&amp;L$103,決統データ!$A$3:$DE$365,$E10+19,FALSE)</f>
        <v>0</v>
      </c>
      <c r="M10" s="43">
        <f>VLOOKUP($A10&amp;M$103,決統データ!$A$3:$DE$365,$E10+19,FALSE)</f>
        <v>0</v>
      </c>
      <c r="N10" s="186">
        <f t="shared" si="0"/>
        <v>21959</v>
      </c>
    </row>
    <row r="11" spans="1:14" s="1" customFormat="1">
      <c r="A11" s="27" t="str">
        <f t="shared" si="1"/>
        <v>1712601</v>
      </c>
      <c r="B11" s="28" t="s">
        <v>133</v>
      </c>
      <c r="C11" s="29">
        <v>26</v>
      </c>
      <c r="D11" s="28" t="s">
        <v>782</v>
      </c>
      <c r="E11" s="24">
        <v>9</v>
      </c>
      <c r="F11" s="631"/>
      <c r="G11" s="487" t="s">
        <v>917</v>
      </c>
      <c r="H11" s="487"/>
      <c r="I11" s="487"/>
      <c r="J11" s="487"/>
      <c r="K11" s="43">
        <f>VLOOKUP($A11&amp;K$103,決統データ!$A$3:$DE$365,$E11+19,FALSE)</f>
        <v>0</v>
      </c>
      <c r="L11" s="43">
        <f>VLOOKUP($A11&amp;L$103,決統データ!$A$3:$DE$365,$E11+19,FALSE)</f>
        <v>0</v>
      </c>
      <c r="M11" s="43">
        <f>VLOOKUP($A11&amp;M$103,決統データ!$A$3:$DE$365,$E11+19,FALSE)</f>
        <v>0</v>
      </c>
      <c r="N11" s="186">
        <f t="shared" si="0"/>
        <v>0</v>
      </c>
    </row>
    <row r="12" spans="1:14" s="1" customFormat="1">
      <c r="A12" s="27" t="str">
        <f t="shared" si="1"/>
        <v>1712601</v>
      </c>
      <c r="B12" s="28" t="s">
        <v>133</v>
      </c>
      <c r="C12" s="29">
        <v>26</v>
      </c>
      <c r="D12" s="28" t="s">
        <v>782</v>
      </c>
      <c r="E12" s="24">
        <v>10</v>
      </c>
      <c r="F12" s="631"/>
      <c r="G12" s="487" t="s">
        <v>916</v>
      </c>
      <c r="H12" s="487"/>
      <c r="I12" s="487"/>
      <c r="J12" s="487"/>
      <c r="K12" s="43">
        <f>VLOOKUP($A12&amp;K$103,決統データ!$A$3:$DE$365,$E12+19,FALSE)</f>
        <v>7398</v>
      </c>
      <c r="L12" s="43">
        <f>VLOOKUP($A12&amp;L$103,決統データ!$A$3:$DE$365,$E12+19,FALSE)</f>
        <v>54814</v>
      </c>
      <c r="M12" s="43">
        <f>VLOOKUP($A12&amp;M$103,決統データ!$A$3:$DE$365,$E12+19,FALSE)</f>
        <v>210155</v>
      </c>
      <c r="N12" s="186">
        <f t="shared" si="0"/>
        <v>272367</v>
      </c>
    </row>
    <row r="13" spans="1:14" s="1" customFormat="1">
      <c r="A13" s="27" t="str">
        <f t="shared" si="1"/>
        <v>1712601</v>
      </c>
      <c r="B13" s="28" t="s">
        <v>133</v>
      </c>
      <c r="C13" s="29">
        <v>26</v>
      </c>
      <c r="D13" s="28" t="s">
        <v>782</v>
      </c>
      <c r="E13" s="24">
        <v>11</v>
      </c>
      <c r="F13" s="631"/>
      <c r="G13" s="487" t="s">
        <v>915</v>
      </c>
      <c r="H13" s="487"/>
      <c r="I13" s="487"/>
      <c r="J13" s="487"/>
      <c r="K13" s="43">
        <f>VLOOKUP($A13&amp;K$103,決統データ!$A$3:$DE$365,$E13+19,FALSE)</f>
        <v>725</v>
      </c>
      <c r="L13" s="43">
        <f>VLOOKUP($A13&amp;L$103,決統データ!$A$3:$DE$365,$E13+19,FALSE)</f>
        <v>4243</v>
      </c>
      <c r="M13" s="43">
        <f>VLOOKUP($A13&amp;M$103,決統データ!$A$3:$DE$365,$E13+19,FALSE)</f>
        <v>6280</v>
      </c>
      <c r="N13" s="186">
        <f t="shared" si="0"/>
        <v>11248</v>
      </c>
    </row>
    <row r="14" spans="1:14" s="1" customFormat="1">
      <c r="A14" s="27" t="str">
        <f t="shared" si="1"/>
        <v>1712601</v>
      </c>
      <c r="B14" s="28" t="s">
        <v>133</v>
      </c>
      <c r="C14" s="29">
        <v>26</v>
      </c>
      <c r="D14" s="28" t="s">
        <v>782</v>
      </c>
      <c r="E14" s="24">
        <v>12</v>
      </c>
      <c r="F14" s="631"/>
      <c r="G14" s="487" t="s">
        <v>878</v>
      </c>
      <c r="H14" s="487"/>
      <c r="I14" s="487"/>
      <c r="J14" s="487"/>
      <c r="K14" s="43">
        <f>VLOOKUP($A14&amp;K$103,決統データ!$A$3:$DE$365,$E14+19,FALSE)</f>
        <v>169077</v>
      </c>
      <c r="L14" s="43">
        <f>VLOOKUP($A14&amp;L$103,決統データ!$A$3:$DE$365,$E14+19,FALSE)</f>
        <v>119585</v>
      </c>
      <c r="M14" s="43">
        <f>VLOOKUP($A14&amp;M$103,決統データ!$A$3:$DE$365,$E14+19,FALSE)</f>
        <v>190034</v>
      </c>
      <c r="N14" s="186">
        <f t="shared" si="0"/>
        <v>478696</v>
      </c>
    </row>
    <row r="15" spans="1:14" s="1" customFormat="1">
      <c r="A15" s="27" t="str">
        <f t="shared" si="1"/>
        <v>1712601</v>
      </c>
      <c r="B15" s="28" t="s">
        <v>133</v>
      </c>
      <c r="C15" s="29">
        <v>26</v>
      </c>
      <c r="D15" s="28" t="s">
        <v>782</v>
      </c>
      <c r="E15" s="24">
        <v>13</v>
      </c>
      <c r="F15" s="631"/>
      <c r="G15" s="487" t="s">
        <v>877</v>
      </c>
      <c r="H15" s="487"/>
      <c r="I15" s="487"/>
      <c r="J15" s="487"/>
      <c r="K15" s="43">
        <f>VLOOKUP($A15&amp;K$103,決統データ!$A$3:$DE$365,$E15+19,FALSE)</f>
        <v>138153</v>
      </c>
      <c r="L15" s="43">
        <f>VLOOKUP($A15&amp;L$103,決統データ!$A$3:$DE$365,$E15+19,FALSE)</f>
        <v>83093</v>
      </c>
      <c r="M15" s="43">
        <f>VLOOKUP($A15&amp;M$103,決統データ!$A$3:$DE$365,$E15+19,FALSE)</f>
        <v>156014</v>
      </c>
      <c r="N15" s="186">
        <f t="shared" si="0"/>
        <v>377260</v>
      </c>
    </row>
    <row r="16" spans="1:14" s="1" customFormat="1">
      <c r="A16" s="27" t="str">
        <f t="shared" si="1"/>
        <v>1712601</v>
      </c>
      <c r="B16" s="28" t="s">
        <v>133</v>
      </c>
      <c r="C16" s="29">
        <v>26</v>
      </c>
      <c r="D16" s="28" t="s">
        <v>782</v>
      </c>
      <c r="E16" s="24">
        <v>14</v>
      </c>
      <c r="F16" s="631"/>
      <c r="G16" s="487" t="s">
        <v>876</v>
      </c>
      <c r="H16" s="487"/>
      <c r="I16" s="487"/>
      <c r="J16" s="487"/>
      <c r="K16" s="43">
        <f>VLOOKUP($A16&amp;K$103,決統データ!$A$3:$DE$365,$E16+19,FALSE)</f>
        <v>10065</v>
      </c>
      <c r="L16" s="43">
        <f>VLOOKUP($A16&amp;L$103,決統データ!$A$3:$DE$365,$E16+19,FALSE)</f>
        <v>7455</v>
      </c>
      <c r="M16" s="43">
        <f>VLOOKUP($A16&amp;M$103,決統データ!$A$3:$DE$365,$E16+19,FALSE)</f>
        <v>8440</v>
      </c>
      <c r="N16" s="186">
        <f t="shared" si="0"/>
        <v>25960</v>
      </c>
    </row>
    <row r="17" spans="1:14" s="1" customFormat="1">
      <c r="A17" s="27" t="str">
        <f t="shared" si="1"/>
        <v>1712601</v>
      </c>
      <c r="B17" s="28" t="s">
        <v>133</v>
      </c>
      <c r="C17" s="29">
        <v>26</v>
      </c>
      <c r="D17" s="28" t="s">
        <v>782</v>
      </c>
      <c r="E17" s="24">
        <v>15</v>
      </c>
      <c r="F17" s="631"/>
      <c r="G17" s="487" t="s">
        <v>875</v>
      </c>
      <c r="H17" s="487"/>
      <c r="I17" s="487"/>
      <c r="J17" s="487"/>
      <c r="K17" s="43">
        <f>VLOOKUP($A17&amp;K$103,決統データ!$A$3:$DE$365,$E17+19,FALSE)</f>
        <v>0</v>
      </c>
      <c r="L17" s="43">
        <f>VLOOKUP($A17&amp;L$103,決統データ!$A$3:$DE$365,$E17+19,FALSE)</f>
        <v>0</v>
      </c>
      <c r="M17" s="43">
        <f>VLOOKUP($A17&amp;M$103,決統データ!$A$3:$DE$365,$E17+19,FALSE)</f>
        <v>0</v>
      </c>
      <c r="N17" s="186">
        <f t="shared" si="0"/>
        <v>0</v>
      </c>
    </row>
    <row r="18" spans="1:14" s="1" customFormat="1">
      <c r="A18" s="27" t="str">
        <f t="shared" si="1"/>
        <v>1712601</v>
      </c>
      <c r="B18" s="28" t="s">
        <v>133</v>
      </c>
      <c r="C18" s="29">
        <v>26</v>
      </c>
      <c r="D18" s="28" t="s">
        <v>782</v>
      </c>
      <c r="E18" s="24">
        <v>16</v>
      </c>
      <c r="F18" s="631"/>
      <c r="G18" s="487" t="s">
        <v>874</v>
      </c>
      <c r="H18" s="487"/>
      <c r="I18" s="487"/>
      <c r="J18" s="487"/>
      <c r="K18" s="43">
        <f>VLOOKUP($A18&amp;K$103,決統データ!$A$3:$DE$365,$E18+19,FALSE)</f>
        <v>128088</v>
      </c>
      <c r="L18" s="43">
        <f>VLOOKUP($A18&amp;L$103,決統データ!$A$3:$DE$365,$E18+19,FALSE)</f>
        <v>75638</v>
      </c>
      <c r="M18" s="43">
        <f>VLOOKUP($A18&amp;M$103,決統データ!$A$3:$DE$365,$E18+19,FALSE)</f>
        <v>147574</v>
      </c>
      <c r="N18" s="186">
        <f t="shared" si="0"/>
        <v>351300</v>
      </c>
    </row>
    <row r="19" spans="1:14" s="1" customFormat="1">
      <c r="A19" s="27" t="str">
        <f t="shared" si="1"/>
        <v>1712601</v>
      </c>
      <c r="B19" s="28" t="s">
        <v>133</v>
      </c>
      <c r="C19" s="29">
        <v>26</v>
      </c>
      <c r="D19" s="28" t="s">
        <v>782</v>
      </c>
      <c r="E19" s="24">
        <v>17</v>
      </c>
      <c r="F19" s="631"/>
      <c r="G19" s="487" t="s">
        <v>873</v>
      </c>
      <c r="H19" s="487"/>
      <c r="I19" s="487"/>
      <c r="J19" s="487"/>
      <c r="K19" s="43">
        <f>VLOOKUP($A19&amp;K$103,決統データ!$A$3:$DE$365,$E19+19,FALSE)</f>
        <v>30924</v>
      </c>
      <c r="L19" s="43">
        <f>VLOOKUP($A19&amp;L$103,決統データ!$A$3:$DE$365,$E19+19,FALSE)</f>
        <v>36492</v>
      </c>
      <c r="M19" s="43">
        <f>VLOOKUP($A19&amp;M$103,決統データ!$A$3:$DE$365,$E19+19,FALSE)</f>
        <v>34020</v>
      </c>
      <c r="N19" s="186">
        <f t="shared" si="0"/>
        <v>101436</v>
      </c>
    </row>
    <row r="20" spans="1:14" s="1" customFormat="1">
      <c r="A20" s="27" t="str">
        <f t="shared" si="1"/>
        <v>1712601</v>
      </c>
      <c r="B20" s="28" t="s">
        <v>133</v>
      </c>
      <c r="C20" s="29">
        <v>26</v>
      </c>
      <c r="D20" s="28" t="s">
        <v>782</v>
      </c>
      <c r="E20" s="24">
        <v>18</v>
      </c>
      <c r="F20" s="631"/>
      <c r="G20" s="487" t="s">
        <v>872</v>
      </c>
      <c r="H20" s="487"/>
      <c r="I20" s="487"/>
      <c r="J20" s="487"/>
      <c r="K20" s="43">
        <f>VLOOKUP($A20&amp;K$103,決統データ!$A$3:$DE$365,$E20+19,FALSE)</f>
        <v>22523</v>
      </c>
      <c r="L20" s="43">
        <f>VLOOKUP($A20&amp;L$103,決統データ!$A$3:$DE$365,$E20+19,FALSE)</f>
        <v>32201</v>
      </c>
      <c r="M20" s="43">
        <f>VLOOKUP($A20&amp;M$103,決統データ!$A$3:$DE$365,$E20+19,FALSE)</f>
        <v>28020</v>
      </c>
      <c r="N20" s="186">
        <f t="shared" si="0"/>
        <v>82744</v>
      </c>
    </row>
    <row r="21" spans="1:14" s="1" customFormat="1">
      <c r="A21" s="27" t="str">
        <f t="shared" si="1"/>
        <v>1712601</v>
      </c>
      <c r="B21" s="28" t="s">
        <v>133</v>
      </c>
      <c r="C21" s="29">
        <v>26</v>
      </c>
      <c r="D21" s="28" t="s">
        <v>782</v>
      </c>
      <c r="E21" s="24">
        <v>19</v>
      </c>
      <c r="F21" s="631"/>
      <c r="G21" s="487" t="s">
        <v>871</v>
      </c>
      <c r="H21" s="487"/>
      <c r="I21" s="487"/>
      <c r="J21" s="487"/>
      <c r="K21" s="43">
        <f>VLOOKUP($A21&amp;K$103,決統データ!$A$3:$DE$365,$E21+19,FALSE)</f>
        <v>22523</v>
      </c>
      <c r="L21" s="43">
        <f>VLOOKUP($A21&amp;L$103,決統データ!$A$3:$DE$365,$E21+19,FALSE)</f>
        <v>32201</v>
      </c>
      <c r="M21" s="43">
        <f>VLOOKUP($A21&amp;M$103,決統データ!$A$3:$DE$365,$E21+19,FALSE)</f>
        <v>28020</v>
      </c>
      <c r="N21" s="186">
        <f t="shared" si="0"/>
        <v>82744</v>
      </c>
    </row>
    <row r="22" spans="1:14" s="1" customFormat="1">
      <c r="A22" s="27" t="str">
        <f t="shared" si="1"/>
        <v>1712601</v>
      </c>
      <c r="B22" s="28" t="s">
        <v>133</v>
      </c>
      <c r="C22" s="29">
        <v>26</v>
      </c>
      <c r="D22" s="28" t="s">
        <v>782</v>
      </c>
      <c r="E22" s="24">
        <v>20</v>
      </c>
      <c r="F22" s="631"/>
      <c r="G22" s="487" t="s">
        <v>1521</v>
      </c>
      <c r="H22" s="487"/>
      <c r="I22" s="487"/>
      <c r="J22" s="487"/>
      <c r="K22" s="43">
        <f>VLOOKUP($A22&amp;K$103,決統データ!$A$3:$DE$365,$E22+19,FALSE)</f>
        <v>0</v>
      </c>
      <c r="L22" s="43">
        <f>VLOOKUP($A22&amp;L$103,決統データ!$A$3:$DE$365,$E22+19,FALSE)</f>
        <v>0</v>
      </c>
      <c r="M22" s="43">
        <f>VLOOKUP($A22&amp;M$103,決統データ!$A$3:$DE$365,$E22+19,FALSE)</f>
        <v>0</v>
      </c>
      <c r="N22" s="186">
        <f t="shared" si="0"/>
        <v>0</v>
      </c>
    </row>
    <row r="23" spans="1:14" s="1" customFormat="1">
      <c r="A23" s="27" t="str">
        <f t="shared" si="1"/>
        <v>1712601</v>
      </c>
      <c r="B23" s="28" t="s">
        <v>133</v>
      </c>
      <c r="C23" s="29">
        <v>26</v>
      </c>
      <c r="D23" s="28" t="s">
        <v>782</v>
      </c>
      <c r="E23" s="24">
        <v>21</v>
      </c>
      <c r="F23" s="631"/>
      <c r="G23" s="487" t="s">
        <v>869</v>
      </c>
      <c r="H23" s="487"/>
      <c r="I23" s="487"/>
      <c r="J23" s="487"/>
      <c r="K23" s="43">
        <f>VLOOKUP($A23&amp;K$103,決統データ!$A$3:$DE$365,$E23+19,FALSE)</f>
        <v>8401</v>
      </c>
      <c r="L23" s="43">
        <f>VLOOKUP($A23&amp;L$103,決統データ!$A$3:$DE$365,$E23+19,FALSE)</f>
        <v>4291</v>
      </c>
      <c r="M23" s="43">
        <f>VLOOKUP($A23&amp;M$103,決統データ!$A$3:$DE$365,$E23+19,FALSE)</f>
        <v>6000</v>
      </c>
      <c r="N23" s="186">
        <f t="shared" si="0"/>
        <v>18692</v>
      </c>
    </row>
    <row r="24" spans="1:14" s="1" customFormat="1">
      <c r="A24" s="27" t="str">
        <f t="shared" si="1"/>
        <v>1712601</v>
      </c>
      <c r="B24" s="28" t="s">
        <v>133</v>
      </c>
      <c r="C24" s="29">
        <v>26</v>
      </c>
      <c r="D24" s="28" t="s">
        <v>782</v>
      </c>
      <c r="E24" s="24">
        <v>22</v>
      </c>
      <c r="F24" s="632"/>
      <c r="G24" s="487" t="s">
        <v>868</v>
      </c>
      <c r="H24" s="487"/>
      <c r="I24" s="487"/>
      <c r="J24" s="487"/>
      <c r="K24" s="43">
        <f>VLOOKUP($A24&amp;K$103,決統データ!$A$3:$DE$365,$E24+19,FALSE)</f>
        <v>68384</v>
      </c>
      <c r="L24" s="43">
        <f>VLOOKUP($A24&amp;L$103,決統データ!$A$3:$DE$365,$E24+19,FALSE)</f>
        <v>106231</v>
      </c>
      <c r="M24" s="43">
        <f>VLOOKUP($A24&amp;M$103,決統データ!$A$3:$DE$365,$E24+19,FALSE)</f>
        <v>155343</v>
      </c>
      <c r="N24" s="186">
        <f t="shared" si="0"/>
        <v>329958</v>
      </c>
    </row>
    <row r="25" spans="1:14" s="1" customFormat="1">
      <c r="A25" s="27" t="str">
        <f t="shared" si="1"/>
        <v>1712601</v>
      </c>
      <c r="B25" s="28" t="s">
        <v>133</v>
      </c>
      <c r="C25" s="29">
        <v>26</v>
      </c>
      <c r="D25" s="28" t="s">
        <v>782</v>
      </c>
      <c r="E25" s="24">
        <v>23</v>
      </c>
      <c r="F25" s="630" t="s">
        <v>867</v>
      </c>
      <c r="G25" s="487" t="s">
        <v>866</v>
      </c>
      <c r="H25" s="487"/>
      <c r="I25" s="487"/>
      <c r="J25" s="487"/>
      <c r="K25" s="43">
        <f>VLOOKUP($A25&amp;K$103,決統データ!$A$3:$DE$365,$E25+19,FALSE)</f>
        <v>160060</v>
      </c>
      <c r="L25" s="43">
        <f>VLOOKUP($A25&amp;L$103,決統データ!$A$3:$DE$365,$E25+19,FALSE)</f>
        <v>224433</v>
      </c>
      <c r="M25" s="43">
        <f>VLOOKUP($A25&amp;M$103,決統データ!$A$3:$DE$365,$E25+19,FALSE)</f>
        <v>160285</v>
      </c>
      <c r="N25" s="186">
        <f t="shared" si="0"/>
        <v>544778</v>
      </c>
    </row>
    <row r="26" spans="1:14" s="1" customFormat="1">
      <c r="A26" s="27" t="str">
        <f t="shared" si="1"/>
        <v>1712601</v>
      </c>
      <c r="B26" s="28" t="s">
        <v>133</v>
      </c>
      <c r="C26" s="29">
        <v>26</v>
      </c>
      <c r="D26" s="28" t="s">
        <v>782</v>
      </c>
      <c r="E26" s="24">
        <v>24</v>
      </c>
      <c r="F26" s="631"/>
      <c r="G26" s="487" t="s">
        <v>865</v>
      </c>
      <c r="H26" s="487"/>
      <c r="I26" s="487"/>
      <c r="J26" s="487"/>
      <c r="K26" s="43">
        <f>VLOOKUP($A26&amp;K$103,決統データ!$A$3:$DE$365,$E26+19,FALSE)</f>
        <v>28200</v>
      </c>
      <c r="L26" s="43">
        <f>VLOOKUP($A26&amp;L$103,決統データ!$A$3:$DE$365,$E26+19,FALSE)</f>
        <v>78600</v>
      </c>
      <c r="M26" s="43">
        <f>VLOOKUP($A26&amp;M$103,決統データ!$A$3:$DE$365,$E26+19,FALSE)</f>
        <v>76900</v>
      </c>
      <c r="N26" s="186">
        <f t="shared" si="0"/>
        <v>183700</v>
      </c>
    </row>
    <row r="27" spans="1:14" s="1" customFormat="1">
      <c r="A27" s="27" t="str">
        <f t="shared" si="1"/>
        <v>1712601</v>
      </c>
      <c r="B27" s="28" t="s">
        <v>133</v>
      </c>
      <c r="C27" s="29">
        <v>26</v>
      </c>
      <c r="D27" s="28" t="s">
        <v>782</v>
      </c>
      <c r="E27" s="24">
        <v>25</v>
      </c>
      <c r="F27" s="631"/>
      <c r="G27" s="487" t="s">
        <v>864</v>
      </c>
      <c r="H27" s="487"/>
      <c r="I27" s="487"/>
      <c r="J27" s="487"/>
      <c r="K27" s="43">
        <f>VLOOKUP($A27&amp;K$103,決統データ!$A$3:$DE$365,$E27+19,FALSE)</f>
        <v>0</v>
      </c>
      <c r="L27" s="43">
        <f>VLOOKUP($A27&amp;L$103,決統データ!$A$3:$DE$365,$E27+19,FALSE)</f>
        <v>0</v>
      </c>
      <c r="M27" s="43">
        <f>VLOOKUP($A27&amp;M$103,決統データ!$A$3:$DE$365,$E27+19,FALSE)</f>
        <v>0</v>
      </c>
      <c r="N27" s="186">
        <f t="shared" si="0"/>
        <v>0</v>
      </c>
    </row>
    <row r="28" spans="1:14" s="1" customFormat="1">
      <c r="A28" s="27" t="str">
        <f t="shared" si="1"/>
        <v>1712601</v>
      </c>
      <c r="B28" s="28" t="s">
        <v>133</v>
      </c>
      <c r="C28" s="29">
        <v>26</v>
      </c>
      <c r="D28" s="28" t="s">
        <v>782</v>
      </c>
      <c r="E28" s="24">
        <v>26</v>
      </c>
      <c r="F28" s="631"/>
      <c r="G28" s="487" t="s">
        <v>863</v>
      </c>
      <c r="H28" s="487"/>
      <c r="I28" s="487"/>
      <c r="J28" s="487"/>
      <c r="K28" s="43">
        <f>VLOOKUP($A28&amp;K$103,決統データ!$A$3:$DE$365,$E28+19,FALSE)</f>
        <v>76840</v>
      </c>
      <c r="L28" s="43">
        <f>VLOOKUP($A28&amp;L$103,決統データ!$A$3:$DE$365,$E28+19,FALSE)</f>
        <v>104103</v>
      </c>
      <c r="M28" s="43">
        <f>VLOOKUP($A28&amp;M$103,決統データ!$A$3:$DE$365,$E28+19,FALSE)</f>
        <v>81132</v>
      </c>
      <c r="N28" s="186">
        <f t="shared" si="0"/>
        <v>262075</v>
      </c>
    </row>
    <row r="29" spans="1:14" s="1" customFormat="1">
      <c r="A29" s="27" t="str">
        <f t="shared" si="1"/>
        <v>1712601</v>
      </c>
      <c r="B29" s="28" t="s">
        <v>133</v>
      </c>
      <c r="C29" s="29">
        <v>26</v>
      </c>
      <c r="D29" s="28" t="s">
        <v>782</v>
      </c>
      <c r="E29" s="24">
        <v>27</v>
      </c>
      <c r="F29" s="631"/>
      <c r="G29" s="487" t="s">
        <v>862</v>
      </c>
      <c r="H29" s="487"/>
      <c r="I29" s="487"/>
      <c r="J29" s="487"/>
      <c r="K29" s="43">
        <f>VLOOKUP($A29&amp;K$103,決統データ!$A$3:$DE$365,$E29+19,FALSE)</f>
        <v>0</v>
      </c>
      <c r="L29" s="43">
        <f>VLOOKUP($A29&amp;L$103,決統データ!$A$3:$DE$365,$E29+19,FALSE)</f>
        <v>0</v>
      </c>
      <c r="M29" s="43">
        <f>VLOOKUP($A29&amp;M$103,決統データ!$A$3:$DE$365,$E29+19,FALSE)</f>
        <v>0</v>
      </c>
      <c r="N29" s="186">
        <f t="shared" si="0"/>
        <v>0</v>
      </c>
    </row>
    <row r="30" spans="1:14" s="1" customFormat="1">
      <c r="A30" s="27" t="str">
        <f t="shared" si="1"/>
        <v>1712601</v>
      </c>
      <c r="B30" s="28" t="s">
        <v>133</v>
      </c>
      <c r="C30" s="29">
        <v>26</v>
      </c>
      <c r="D30" s="28" t="s">
        <v>782</v>
      </c>
      <c r="E30" s="24">
        <v>28</v>
      </c>
      <c r="F30" s="631"/>
      <c r="G30" s="487" t="s">
        <v>861</v>
      </c>
      <c r="H30" s="487"/>
      <c r="I30" s="487"/>
      <c r="J30" s="487"/>
      <c r="K30" s="43">
        <f>VLOOKUP($A30&amp;K$103,決統データ!$A$3:$DE$365,$E30+19,FALSE)</f>
        <v>0</v>
      </c>
      <c r="L30" s="43">
        <f>VLOOKUP($A30&amp;L$103,決統データ!$A$3:$DE$365,$E30+19,FALSE)</f>
        <v>0</v>
      </c>
      <c r="M30" s="43">
        <f>VLOOKUP($A30&amp;M$103,決統データ!$A$3:$DE$365,$E30+19,FALSE)</f>
        <v>0</v>
      </c>
      <c r="N30" s="186">
        <f t="shared" si="0"/>
        <v>0</v>
      </c>
    </row>
    <row r="31" spans="1:14" s="1" customFormat="1">
      <c r="A31" s="27" t="str">
        <f t="shared" si="1"/>
        <v>1712601</v>
      </c>
      <c r="B31" s="28" t="s">
        <v>133</v>
      </c>
      <c r="C31" s="29">
        <v>26</v>
      </c>
      <c r="D31" s="28" t="s">
        <v>782</v>
      </c>
      <c r="E31" s="24">
        <v>29</v>
      </c>
      <c r="F31" s="631"/>
      <c r="G31" s="487" t="s">
        <v>860</v>
      </c>
      <c r="H31" s="487"/>
      <c r="I31" s="487"/>
      <c r="J31" s="487"/>
      <c r="K31" s="43">
        <f>VLOOKUP($A31&amp;K$103,決統データ!$A$3:$DE$365,$E31+19,FALSE)</f>
        <v>55020</v>
      </c>
      <c r="L31" s="43">
        <f>VLOOKUP($A31&amp;L$103,決統データ!$A$3:$DE$365,$E31+19,FALSE)</f>
        <v>41730</v>
      </c>
      <c r="M31" s="43">
        <f>VLOOKUP($A31&amp;M$103,決統データ!$A$3:$DE$365,$E31+19,FALSE)</f>
        <v>0</v>
      </c>
      <c r="N31" s="186">
        <f t="shared" si="0"/>
        <v>96750</v>
      </c>
    </row>
    <row r="32" spans="1:14" s="1" customFormat="1">
      <c r="A32" s="27" t="str">
        <f t="shared" si="1"/>
        <v>1712601</v>
      </c>
      <c r="B32" s="28" t="s">
        <v>133</v>
      </c>
      <c r="C32" s="29">
        <v>26</v>
      </c>
      <c r="D32" s="28" t="s">
        <v>782</v>
      </c>
      <c r="E32" s="24">
        <v>30</v>
      </c>
      <c r="F32" s="631"/>
      <c r="G32" s="487" t="s">
        <v>914</v>
      </c>
      <c r="H32" s="487"/>
      <c r="I32" s="487"/>
      <c r="J32" s="487"/>
      <c r="K32" s="43">
        <f>VLOOKUP($A32&amp;K$103,決統データ!$A$3:$DE$365,$E32+19,FALSE)</f>
        <v>0</v>
      </c>
      <c r="L32" s="43">
        <f>VLOOKUP($A32&amp;L$103,決統データ!$A$3:$DE$365,$E32+19,FALSE)</f>
        <v>0</v>
      </c>
      <c r="M32" s="43">
        <f>VLOOKUP($A32&amp;M$103,決統データ!$A$3:$DE$365,$E32+19,FALSE)</f>
        <v>0</v>
      </c>
      <c r="N32" s="186">
        <f t="shared" si="0"/>
        <v>0</v>
      </c>
    </row>
    <row r="33" spans="1:14" s="1" customFormat="1">
      <c r="A33" s="27" t="str">
        <f t="shared" si="1"/>
        <v>1712601</v>
      </c>
      <c r="B33" s="28" t="s">
        <v>133</v>
      </c>
      <c r="C33" s="29">
        <v>26</v>
      </c>
      <c r="D33" s="28" t="s">
        <v>782</v>
      </c>
      <c r="E33" s="24">
        <v>31</v>
      </c>
      <c r="F33" s="631"/>
      <c r="G33" s="487" t="s">
        <v>858</v>
      </c>
      <c r="H33" s="487"/>
      <c r="I33" s="487"/>
      <c r="J33" s="487"/>
      <c r="K33" s="43">
        <f>VLOOKUP($A33&amp;K$103,決統データ!$A$3:$DE$365,$E33+19,FALSE)</f>
        <v>0</v>
      </c>
      <c r="L33" s="43">
        <f>VLOOKUP($A33&amp;L$103,決統データ!$A$3:$DE$365,$E33+19,FALSE)</f>
        <v>0</v>
      </c>
      <c r="M33" s="43">
        <f>VLOOKUP($A33&amp;M$103,決統データ!$A$3:$DE$365,$E33+19,FALSE)</f>
        <v>2253</v>
      </c>
      <c r="N33" s="186">
        <f t="shared" si="0"/>
        <v>2253</v>
      </c>
    </row>
    <row r="34" spans="1:14" s="1" customFormat="1">
      <c r="A34" s="27" t="str">
        <f t="shared" si="1"/>
        <v>1712601</v>
      </c>
      <c r="B34" s="28" t="s">
        <v>133</v>
      </c>
      <c r="C34" s="29">
        <v>26</v>
      </c>
      <c r="D34" s="28" t="s">
        <v>782</v>
      </c>
      <c r="E34" s="24">
        <v>32</v>
      </c>
      <c r="F34" s="631"/>
      <c r="G34" s="487" t="s">
        <v>857</v>
      </c>
      <c r="H34" s="487"/>
      <c r="I34" s="487"/>
      <c r="J34" s="487"/>
      <c r="K34" s="43">
        <f>VLOOKUP($A34&amp;K$103,決統データ!$A$3:$DE$365,$E34+19,FALSE)</f>
        <v>0</v>
      </c>
      <c r="L34" s="43">
        <f>VLOOKUP($A34&amp;L$103,決統データ!$A$3:$DE$365,$E34+19,FALSE)</f>
        <v>0</v>
      </c>
      <c r="M34" s="43">
        <f>VLOOKUP($A34&amp;M$103,決統データ!$A$3:$DE$365,$E34+19,FALSE)</f>
        <v>0</v>
      </c>
      <c r="N34" s="186">
        <f t="shared" si="0"/>
        <v>0</v>
      </c>
    </row>
    <row r="35" spans="1:14" s="1" customFormat="1">
      <c r="A35" s="27" t="str">
        <f t="shared" si="1"/>
        <v>1712601</v>
      </c>
      <c r="B35" s="28" t="s">
        <v>133</v>
      </c>
      <c r="C35" s="29">
        <v>26</v>
      </c>
      <c r="D35" s="28" t="s">
        <v>782</v>
      </c>
      <c r="E35" s="24">
        <v>33</v>
      </c>
      <c r="F35" s="631"/>
      <c r="G35" s="487" t="s">
        <v>856</v>
      </c>
      <c r="H35" s="487"/>
      <c r="I35" s="487"/>
      <c r="J35" s="487"/>
      <c r="K35" s="43">
        <f>VLOOKUP($A35&amp;K$103,決統データ!$A$3:$DE$365,$E35+19,FALSE)</f>
        <v>155488</v>
      </c>
      <c r="L35" s="43">
        <f>VLOOKUP($A35&amp;L$103,決統データ!$A$3:$DE$365,$E35+19,FALSE)</f>
        <v>330689</v>
      </c>
      <c r="M35" s="43">
        <f>VLOOKUP($A35&amp;M$103,決統データ!$A$3:$DE$365,$E35+19,FALSE)</f>
        <v>325251</v>
      </c>
      <c r="N35" s="186">
        <f t="shared" ref="N35:N66" si="2">SUM(K35:M35)</f>
        <v>811428</v>
      </c>
    </row>
    <row r="36" spans="1:14" s="1" customFormat="1">
      <c r="A36" s="27" t="str">
        <f t="shared" si="1"/>
        <v>1712601</v>
      </c>
      <c r="B36" s="28" t="s">
        <v>133</v>
      </c>
      <c r="C36" s="29">
        <v>26</v>
      </c>
      <c r="D36" s="28" t="s">
        <v>782</v>
      </c>
      <c r="E36" s="24">
        <v>34</v>
      </c>
      <c r="F36" s="631"/>
      <c r="G36" s="648" t="s">
        <v>855</v>
      </c>
      <c r="H36" s="648"/>
      <c r="I36" s="487"/>
      <c r="J36" s="487"/>
      <c r="K36" s="43">
        <f>VLOOKUP($A36&amp;K$103,決統データ!$A$3:$DE$365,$E36+19,FALSE)</f>
        <v>33085</v>
      </c>
      <c r="L36" s="43">
        <f>VLOOKUP($A36&amp;L$103,決統データ!$A$3:$DE$365,$E36+19,FALSE)</f>
        <v>138157</v>
      </c>
      <c r="M36" s="43">
        <f>VLOOKUP($A36&amp;M$103,決統データ!$A$3:$DE$365,$E36+19,FALSE)</f>
        <v>19525</v>
      </c>
      <c r="N36" s="186">
        <f t="shared" si="2"/>
        <v>190767</v>
      </c>
    </row>
    <row r="37" spans="1:14" s="1" customFormat="1">
      <c r="A37" s="27" t="str">
        <f t="shared" si="1"/>
        <v>1712601</v>
      </c>
      <c r="B37" s="28" t="s">
        <v>133</v>
      </c>
      <c r="C37" s="29">
        <v>26</v>
      </c>
      <c r="D37" s="28" t="s">
        <v>782</v>
      </c>
      <c r="E37" s="24">
        <v>35</v>
      </c>
      <c r="F37" s="631"/>
      <c r="G37" s="649" t="s">
        <v>1294</v>
      </c>
      <c r="H37" s="650"/>
      <c r="I37" s="518" t="s">
        <v>854</v>
      </c>
      <c r="J37" s="510"/>
      <c r="K37" s="43">
        <f>VLOOKUP($A37&amp;K$103,決統データ!$A$3:$DE$365,$E37+19,FALSE)</f>
        <v>8378</v>
      </c>
      <c r="L37" s="43">
        <f>VLOOKUP($A37&amp;L$103,決統データ!$A$3:$DE$365,$E37+19,FALSE)</f>
        <v>9278</v>
      </c>
      <c r="M37" s="43">
        <f>VLOOKUP($A37&amp;M$103,決統データ!$A$3:$DE$365,$E37+19,FALSE)</f>
        <v>0</v>
      </c>
      <c r="N37" s="186">
        <f t="shared" si="2"/>
        <v>17656</v>
      </c>
    </row>
    <row r="38" spans="1:14" s="1" customFormat="1">
      <c r="A38" s="27" t="str">
        <f t="shared" si="1"/>
        <v>1712601</v>
      </c>
      <c r="B38" s="28" t="s">
        <v>133</v>
      </c>
      <c r="C38" s="29">
        <v>26</v>
      </c>
      <c r="D38" s="28" t="s">
        <v>782</v>
      </c>
      <c r="E38" s="24">
        <v>36</v>
      </c>
      <c r="F38" s="631"/>
      <c r="G38" s="651"/>
      <c r="H38" s="652"/>
      <c r="I38" s="518" t="s">
        <v>853</v>
      </c>
      <c r="J38" s="510"/>
      <c r="K38" s="43">
        <f>VLOOKUP($A38&amp;K$103,決統データ!$A$3:$DE$365,$E38+19,FALSE)</f>
        <v>0</v>
      </c>
      <c r="L38" s="43">
        <f>VLOOKUP($A38&amp;L$103,決統データ!$A$3:$DE$365,$E38+19,FALSE)</f>
        <v>0</v>
      </c>
      <c r="M38" s="43">
        <f>VLOOKUP($A38&amp;M$103,決統データ!$A$3:$DE$365,$E38+19,FALSE)</f>
        <v>0</v>
      </c>
      <c r="N38" s="186">
        <f t="shared" si="2"/>
        <v>0</v>
      </c>
    </row>
    <row r="39" spans="1:14" s="1" customFormat="1">
      <c r="A39" s="27" t="str">
        <f t="shared" si="1"/>
        <v>1712601</v>
      </c>
      <c r="B39" s="28" t="s">
        <v>133</v>
      </c>
      <c r="C39" s="29">
        <v>26</v>
      </c>
      <c r="D39" s="28" t="s">
        <v>782</v>
      </c>
      <c r="E39" s="24">
        <v>37</v>
      </c>
      <c r="F39" s="631"/>
      <c r="G39" s="657" t="s">
        <v>515</v>
      </c>
      <c r="H39" s="656" t="s">
        <v>852</v>
      </c>
      <c r="I39" s="487"/>
      <c r="J39" s="487"/>
      <c r="K39" s="43">
        <f>VLOOKUP($A39&amp;K$103,決統データ!$A$3:$DE$365,$E39+19,FALSE)</f>
        <v>28200</v>
      </c>
      <c r="L39" s="43">
        <f>VLOOKUP($A39&amp;L$103,決統データ!$A$3:$DE$365,$E39+19,FALSE)</f>
        <v>92460</v>
      </c>
      <c r="M39" s="43">
        <f>VLOOKUP($A39&amp;M$103,決統データ!$A$3:$DE$365,$E39+19,FALSE)</f>
        <v>0</v>
      </c>
      <c r="N39" s="186">
        <f t="shared" si="2"/>
        <v>120660</v>
      </c>
    </row>
    <row r="40" spans="1:14" s="1" customFormat="1">
      <c r="A40" s="27" t="str">
        <f t="shared" si="1"/>
        <v>1712601</v>
      </c>
      <c r="B40" s="28" t="s">
        <v>133</v>
      </c>
      <c r="C40" s="29">
        <v>26</v>
      </c>
      <c r="D40" s="28" t="s">
        <v>782</v>
      </c>
      <c r="E40" s="24">
        <v>38</v>
      </c>
      <c r="F40" s="631"/>
      <c r="G40" s="642"/>
      <c r="H40" s="487" t="s">
        <v>850</v>
      </c>
      <c r="I40" s="487"/>
      <c r="J40" s="487"/>
      <c r="K40" s="43">
        <f>VLOOKUP($A40&amp;K$103,決統データ!$A$3:$DE$365,$E40+19,FALSE)</f>
        <v>28200</v>
      </c>
      <c r="L40" s="43">
        <f>VLOOKUP($A40&amp;L$103,決統データ!$A$3:$DE$365,$E40+19,FALSE)</f>
        <v>50500</v>
      </c>
      <c r="M40" s="43">
        <f>VLOOKUP($A40&amp;M$103,決統データ!$A$3:$DE$365,$E40+19,FALSE)</f>
        <v>0</v>
      </c>
      <c r="N40" s="186">
        <f t="shared" si="2"/>
        <v>78700</v>
      </c>
    </row>
    <row r="41" spans="1:14" s="1" customFormat="1">
      <c r="A41" s="27" t="str">
        <f t="shared" si="1"/>
        <v>1712601</v>
      </c>
      <c r="B41" s="28" t="s">
        <v>133</v>
      </c>
      <c r="C41" s="29">
        <v>26</v>
      </c>
      <c r="D41" s="28" t="s">
        <v>782</v>
      </c>
      <c r="E41" s="24">
        <v>39</v>
      </c>
      <c r="F41" s="631"/>
      <c r="G41" s="642"/>
      <c r="H41" s="487" t="s">
        <v>851</v>
      </c>
      <c r="I41" s="487"/>
      <c r="J41" s="487"/>
      <c r="K41" s="43">
        <f>VLOOKUP($A41&amp;K$103,決統データ!$A$3:$DE$365,$E41+19,FALSE)</f>
        <v>4885</v>
      </c>
      <c r="L41" s="43">
        <f>VLOOKUP($A41&amp;L$103,決統データ!$A$3:$DE$365,$E41+19,FALSE)</f>
        <v>45697</v>
      </c>
      <c r="M41" s="43">
        <f>VLOOKUP($A41&amp;M$103,決統データ!$A$3:$DE$365,$E41+19,FALSE)</f>
        <v>19525</v>
      </c>
      <c r="N41" s="186">
        <f t="shared" si="2"/>
        <v>70107</v>
      </c>
    </row>
    <row r="42" spans="1:14" s="1" customFormat="1">
      <c r="A42" s="27" t="str">
        <f t="shared" si="1"/>
        <v>1712601</v>
      </c>
      <c r="B42" s="28" t="s">
        <v>133</v>
      </c>
      <c r="C42" s="29">
        <v>26</v>
      </c>
      <c r="D42" s="28" t="s">
        <v>782</v>
      </c>
      <c r="E42" s="24">
        <v>40</v>
      </c>
      <c r="F42" s="631"/>
      <c r="G42" s="642"/>
      <c r="H42" s="487" t="s">
        <v>850</v>
      </c>
      <c r="I42" s="487"/>
      <c r="J42" s="487"/>
      <c r="K42" s="43">
        <f>VLOOKUP($A42&amp;K$103,決統データ!$A$3:$DE$365,$E42+19,FALSE)</f>
        <v>0</v>
      </c>
      <c r="L42" s="43">
        <f>VLOOKUP($A42&amp;L$103,決統データ!$A$3:$DE$365,$E42+19,FALSE)</f>
        <v>11700</v>
      </c>
      <c r="M42" s="43">
        <f>VLOOKUP($A42&amp;M$103,決統データ!$A$3:$DE$365,$E42+19,FALSE)</f>
        <v>18600</v>
      </c>
      <c r="N42" s="186">
        <f t="shared" si="2"/>
        <v>30300</v>
      </c>
    </row>
    <row r="43" spans="1:14" s="1" customFormat="1" ht="14.25" customHeight="1">
      <c r="A43" s="27" t="str">
        <f t="shared" si="1"/>
        <v>1712601</v>
      </c>
      <c r="B43" s="28" t="s">
        <v>133</v>
      </c>
      <c r="C43" s="29">
        <v>26</v>
      </c>
      <c r="D43" s="28" t="s">
        <v>782</v>
      </c>
      <c r="E43" s="24">
        <v>41</v>
      </c>
      <c r="F43" s="631"/>
      <c r="G43" s="642" t="s">
        <v>849</v>
      </c>
      <c r="H43" s="653" t="s">
        <v>828</v>
      </c>
      <c r="I43" s="645" t="s">
        <v>644</v>
      </c>
      <c r="J43" s="463" t="s">
        <v>1576</v>
      </c>
      <c r="K43" s="43">
        <f>VLOOKUP($A43&amp;K$103,決統データ!$A$3:$DE$365,$E43+19,FALSE)</f>
        <v>0</v>
      </c>
      <c r="L43" s="43">
        <f>VLOOKUP($A43&amp;L$103,決統データ!$A$3:$DE$365,$E43+19,FALSE)</f>
        <v>0</v>
      </c>
      <c r="M43" s="43">
        <f>VLOOKUP($A43&amp;M$103,決統データ!$A$3:$DE$365,$E43+19,FALSE)</f>
        <v>18600</v>
      </c>
      <c r="N43" s="186">
        <f t="shared" si="2"/>
        <v>18600</v>
      </c>
    </row>
    <row r="44" spans="1:14" s="1" customFormat="1">
      <c r="A44" s="27" t="str">
        <f t="shared" si="1"/>
        <v>1712601</v>
      </c>
      <c r="B44" s="28" t="s">
        <v>133</v>
      </c>
      <c r="C44" s="29">
        <v>26</v>
      </c>
      <c r="D44" s="28" t="s">
        <v>782</v>
      </c>
      <c r="E44" s="24">
        <v>42</v>
      </c>
      <c r="F44" s="631"/>
      <c r="G44" s="642"/>
      <c r="H44" s="654"/>
      <c r="I44" s="646"/>
      <c r="J44" s="60" t="s">
        <v>365</v>
      </c>
      <c r="K44" s="43">
        <f>VLOOKUP($A44&amp;K$103,決統データ!$A$3:$DE$365,$E44+19,FALSE)</f>
        <v>11700</v>
      </c>
      <c r="L44" s="43">
        <f>VLOOKUP($A44&amp;L$103,決統データ!$A$3:$DE$365,$E44+19,FALSE)</f>
        <v>62200</v>
      </c>
      <c r="M44" s="43">
        <f>VLOOKUP($A44&amp;M$103,決統データ!$A$3:$DE$365,$E44+19,FALSE)</f>
        <v>0</v>
      </c>
      <c r="N44" s="186">
        <f t="shared" si="2"/>
        <v>73900</v>
      </c>
    </row>
    <row r="45" spans="1:14" s="1" customFormat="1">
      <c r="A45" s="27" t="str">
        <f t="shared" si="1"/>
        <v>1712601</v>
      </c>
      <c r="B45" s="28" t="s">
        <v>133</v>
      </c>
      <c r="C45" s="29">
        <v>26</v>
      </c>
      <c r="D45" s="28" t="s">
        <v>782</v>
      </c>
      <c r="E45" s="24">
        <v>43</v>
      </c>
      <c r="F45" s="631"/>
      <c r="G45" s="642"/>
      <c r="H45" s="655"/>
      <c r="I45" s="647"/>
      <c r="J45" s="60" t="s">
        <v>731</v>
      </c>
      <c r="K45" s="43">
        <f>VLOOKUP($A45&amp;K$103,決統データ!$A$3:$DE$365,$E45+19,FALSE)</f>
        <v>16500</v>
      </c>
      <c r="L45" s="43">
        <f>VLOOKUP($A45&amp;L$103,決統データ!$A$3:$DE$365,$E45+19,FALSE)</f>
        <v>0</v>
      </c>
      <c r="M45" s="43">
        <f>VLOOKUP($A45&amp;M$103,決統データ!$A$3:$DE$365,$E45+19,FALSE)</f>
        <v>0</v>
      </c>
      <c r="N45" s="186">
        <f t="shared" si="2"/>
        <v>16500</v>
      </c>
    </row>
    <row r="46" spans="1:14" s="1" customFormat="1">
      <c r="A46" s="27" t="str">
        <f t="shared" si="1"/>
        <v>1712601</v>
      </c>
      <c r="B46" s="28" t="s">
        <v>133</v>
      </c>
      <c r="C46" s="29">
        <v>26</v>
      </c>
      <c r="D46" s="28" t="s">
        <v>782</v>
      </c>
      <c r="E46" s="24">
        <v>44</v>
      </c>
      <c r="F46" s="631"/>
      <c r="G46" s="642"/>
      <c r="H46" s="487" t="s">
        <v>848</v>
      </c>
      <c r="I46" s="487"/>
      <c r="J46" s="487"/>
      <c r="K46" s="43">
        <f>VLOOKUP($A46&amp;K$103,決統データ!$A$3:$DE$365,$E46+19,FALSE)</f>
        <v>55020</v>
      </c>
      <c r="L46" s="43">
        <f>VLOOKUP($A46&amp;L$103,決統データ!$A$3:$DE$365,$E46+19,FALSE)</f>
        <v>41730</v>
      </c>
      <c r="M46" s="43">
        <f>VLOOKUP($A46&amp;M$103,決統データ!$A$3:$DE$365,$E46+19,FALSE)</f>
        <v>0</v>
      </c>
      <c r="N46" s="186">
        <f t="shared" si="2"/>
        <v>96750</v>
      </c>
    </row>
    <row r="47" spans="1:14" s="1" customFormat="1">
      <c r="A47" s="27" t="str">
        <f t="shared" si="1"/>
        <v>1712601</v>
      </c>
      <c r="B47" s="28" t="s">
        <v>133</v>
      </c>
      <c r="C47" s="29">
        <v>26</v>
      </c>
      <c r="D47" s="28" t="s">
        <v>782</v>
      </c>
      <c r="E47" s="24">
        <v>45</v>
      </c>
      <c r="F47" s="631"/>
      <c r="G47" s="642"/>
      <c r="H47" s="487" t="s">
        <v>912</v>
      </c>
      <c r="I47" s="487"/>
      <c r="J47" s="487"/>
      <c r="K47" s="43">
        <f>VLOOKUP($A47&amp;K$103,決統データ!$A$3:$DE$365,$E47+19,FALSE)</f>
        <v>0</v>
      </c>
      <c r="L47" s="43">
        <f>VLOOKUP($A47&amp;L$103,決統データ!$A$3:$DE$365,$E47+19,FALSE)</f>
        <v>0</v>
      </c>
      <c r="M47" s="43">
        <f>VLOOKUP($A47&amp;M$103,決統データ!$A$3:$DE$365,$E47+19,FALSE)</f>
        <v>0</v>
      </c>
      <c r="N47" s="186">
        <f t="shared" si="2"/>
        <v>0</v>
      </c>
    </row>
    <row r="48" spans="1:14" s="1" customFormat="1">
      <c r="A48" s="27" t="str">
        <f t="shared" si="1"/>
        <v>1712601</v>
      </c>
      <c r="B48" s="28" t="s">
        <v>133</v>
      </c>
      <c r="C48" s="29">
        <v>26</v>
      </c>
      <c r="D48" s="28" t="s">
        <v>782</v>
      </c>
      <c r="E48" s="24">
        <v>46</v>
      </c>
      <c r="F48" s="631"/>
      <c r="G48" s="642"/>
      <c r="H48" s="487" t="s">
        <v>846</v>
      </c>
      <c r="I48" s="487"/>
      <c r="J48" s="487"/>
      <c r="K48" s="43">
        <f>VLOOKUP($A48&amp;K$103,決統データ!$A$3:$DE$365,$E48+19,FALSE)</f>
        <v>0</v>
      </c>
      <c r="L48" s="43">
        <f>VLOOKUP($A48&amp;L$103,決統データ!$A$3:$DE$365,$E48+19,FALSE)</f>
        <v>0</v>
      </c>
      <c r="M48" s="43">
        <f>VLOOKUP($A48&amp;M$103,決統データ!$A$3:$DE$365,$E48+19,FALSE)</f>
        <v>925</v>
      </c>
      <c r="N48" s="186">
        <f t="shared" si="2"/>
        <v>925</v>
      </c>
    </row>
    <row r="49" spans="1:14" s="1" customFormat="1">
      <c r="A49" s="27" t="str">
        <f t="shared" si="1"/>
        <v>1712601</v>
      </c>
      <c r="B49" s="28" t="s">
        <v>133</v>
      </c>
      <c r="C49" s="29">
        <v>26</v>
      </c>
      <c r="D49" s="28" t="s">
        <v>782</v>
      </c>
      <c r="E49" s="24">
        <v>47</v>
      </c>
      <c r="F49" s="631"/>
      <c r="G49" s="642"/>
      <c r="H49" s="487" t="s">
        <v>845</v>
      </c>
      <c r="I49" s="487"/>
      <c r="J49" s="487"/>
      <c r="K49" s="43">
        <f>VLOOKUP($A49&amp;K$103,決統データ!$A$3:$DE$365,$E49+19,FALSE)</f>
        <v>0</v>
      </c>
      <c r="L49" s="43">
        <f>VLOOKUP($A49&amp;L$103,決統データ!$A$3:$DE$365,$E49+19,FALSE)</f>
        <v>34227</v>
      </c>
      <c r="M49" s="43">
        <f>VLOOKUP($A49&amp;M$103,決統データ!$A$3:$DE$365,$E49+19,FALSE)</f>
        <v>0</v>
      </c>
      <c r="N49" s="186">
        <f t="shared" si="2"/>
        <v>34227</v>
      </c>
    </row>
    <row r="50" spans="1:14" s="1" customFormat="1">
      <c r="A50" s="27" t="str">
        <f t="shared" si="1"/>
        <v>1712601</v>
      </c>
      <c r="B50" s="28" t="s">
        <v>133</v>
      </c>
      <c r="C50" s="29">
        <v>26</v>
      </c>
      <c r="D50" s="28" t="s">
        <v>782</v>
      </c>
      <c r="E50" s="24">
        <v>48</v>
      </c>
      <c r="F50" s="631"/>
      <c r="G50" s="642"/>
      <c r="H50" s="487" t="s">
        <v>731</v>
      </c>
      <c r="I50" s="487"/>
      <c r="J50" s="487"/>
      <c r="K50" s="43">
        <f>VLOOKUP($A50&amp;K$103,決統データ!$A$3:$DE$365,$E50+19,FALSE)</f>
        <v>-50135</v>
      </c>
      <c r="L50" s="43">
        <f>VLOOKUP($A50&amp;L$103,決統データ!$A$3:$DE$365,$E50+19,FALSE)</f>
        <v>0</v>
      </c>
      <c r="M50" s="43">
        <f>VLOOKUP($A50&amp;M$103,決統データ!$A$3:$DE$365,$E50+19,FALSE)</f>
        <v>0</v>
      </c>
      <c r="N50" s="186">
        <f t="shared" si="2"/>
        <v>-50135</v>
      </c>
    </row>
    <row r="51" spans="1:14" s="1" customFormat="1">
      <c r="A51" s="27" t="str">
        <f t="shared" si="1"/>
        <v>1712601</v>
      </c>
      <c r="B51" s="28" t="s">
        <v>133</v>
      </c>
      <c r="C51" s="29">
        <v>26</v>
      </c>
      <c r="D51" s="28" t="s">
        <v>782</v>
      </c>
      <c r="E51" s="24">
        <v>49</v>
      </c>
      <c r="F51" s="631"/>
      <c r="G51" s="487" t="s">
        <v>844</v>
      </c>
      <c r="H51" s="487"/>
      <c r="I51" s="487"/>
      <c r="J51" s="487"/>
      <c r="K51" s="43">
        <f>VLOOKUP($A51&amp;K$103,決統データ!$A$3:$DE$365,$E51+19,FALSE)</f>
        <v>122403</v>
      </c>
      <c r="L51" s="43">
        <f>VLOOKUP($A51&amp;L$103,決統データ!$A$3:$DE$365,$E51+19,FALSE)</f>
        <v>192532</v>
      </c>
      <c r="M51" s="43">
        <f>VLOOKUP($A51&amp;M$103,決統データ!$A$3:$DE$365,$E51+19,FALSE)</f>
        <v>305699</v>
      </c>
      <c r="N51" s="186">
        <f t="shared" si="2"/>
        <v>620634</v>
      </c>
    </row>
    <row r="52" spans="1:14" s="1" customFormat="1">
      <c r="A52" s="27" t="str">
        <f t="shared" si="1"/>
        <v>1712601</v>
      </c>
      <c r="B52" s="28" t="s">
        <v>133</v>
      </c>
      <c r="C52" s="29">
        <v>26</v>
      </c>
      <c r="D52" s="28" t="s">
        <v>782</v>
      </c>
      <c r="E52" s="24">
        <v>50</v>
      </c>
      <c r="F52" s="631"/>
      <c r="G52" s="639" t="s">
        <v>1294</v>
      </c>
      <c r="H52" s="487" t="s">
        <v>842</v>
      </c>
      <c r="I52" s="487"/>
      <c r="J52" s="487"/>
      <c r="K52" s="43">
        <f>VLOOKUP($A52&amp;K$103,決統データ!$A$3:$DE$365,$E52+19,FALSE)</f>
        <v>0</v>
      </c>
      <c r="L52" s="43">
        <f>VLOOKUP($A52&amp;L$103,決統データ!$A$3:$DE$365,$E52+19,FALSE)</f>
        <v>0</v>
      </c>
      <c r="M52" s="43">
        <f>VLOOKUP($A52&amp;M$103,決統データ!$A$3:$DE$365,$E52+19,FALSE)</f>
        <v>0</v>
      </c>
      <c r="N52" s="186">
        <f t="shared" si="2"/>
        <v>0</v>
      </c>
    </row>
    <row r="53" spans="1:14" s="1" customFormat="1">
      <c r="A53" s="27" t="str">
        <f t="shared" si="1"/>
        <v>1712601</v>
      </c>
      <c r="B53" s="28" t="s">
        <v>133</v>
      </c>
      <c r="C53" s="29">
        <v>26</v>
      </c>
      <c r="D53" s="28" t="s">
        <v>782</v>
      </c>
      <c r="E53" s="24">
        <v>51</v>
      </c>
      <c r="F53" s="631"/>
      <c r="G53" s="640"/>
      <c r="H53" s="487" t="s">
        <v>388</v>
      </c>
      <c r="I53" s="487"/>
      <c r="J53" s="487"/>
      <c r="K53" s="43">
        <f>VLOOKUP($A53&amp;K$103,決統データ!$A$3:$DE$365,$E53+19,FALSE)</f>
        <v>0</v>
      </c>
      <c r="L53" s="43">
        <f>VLOOKUP($A53&amp;L$103,決統データ!$A$3:$DE$365,$E53+19,FALSE)</f>
        <v>0</v>
      </c>
      <c r="M53" s="43">
        <f>VLOOKUP($A53&amp;M$103,決統データ!$A$3:$DE$365,$E53+19,FALSE)</f>
        <v>0</v>
      </c>
      <c r="N53" s="186">
        <f t="shared" si="2"/>
        <v>0</v>
      </c>
    </row>
    <row r="54" spans="1:14" s="1" customFormat="1">
      <c r="A54" s="27" t="str">
        <f t="shared" si="1"/>
        <v>1712601</v>
      </c>
      <c r="B54" s="28" t="s">
        <v>133</v>
      </c>
      <c r="C54" s="29">
        <v>26</v>
      </c>
      <c r="D54" s="28" t="s">
        <v>782</v>
      </c>
      <c r="E54" s="24">
        <v>52</v>
      </c>
      <c r="F54" s="631"/>
      <c r="G54" s="641"/>
      <c r="H54" s="487" t="s">
        <v>841</v>
      </c>
      <c r="I54" s="487"/>
      <c r="J54" s="487"/>
      <c r="K54" s="43">
        <f>VLOOKUP($A54&amp;K$103,決統データ!$A$3:$DE$365,$E54+19,FALSE)</f>
        <v>0</v>
      </c>
      <c r="L54" s="43">
        <f>VLOOKUP($A54&amp;L$103,決統データ!$A$3:$DE$365,$E54+19,FALSE)</f>
        <v>0</v>
      </c>
      <c r="M54" s="43">
        <f>VLOOKUP($A54&amp;M$103,決統データ!$A$3:$DE$365,$E54+19,FALSE)</f>
        <v>0</v>
      </c>
      <c r="N54" s="186">
        <f t="shared" si="2"/>
        <v>0</v>
      </c>
    </row>
    <row r="55" spans="1:14" s="1" customFormat="1">
      <c r="A55" s="27" t="str">
        <f t="shared" si="1"/>
        <v>1712601</v>
      </c>
      <c r="B55" s="28" t="s">
        <v>133</v>
      </c>
      <c r="C55" s="29">
        <v>26</v>
      </c>
      <c r="D55" s="28" t="s">
        <v>782</v>
      </c>
      <c r="E55" s="24">
        <v>53</v>
      </c>
      <c r="F55" s="631"/>
      <c r="G55" s="487" t="s">
        <v>840</v>
      </c>
      <c r="H55" s="487"/>
      <c r="I55" s="487"/>
      <c r="J55" s="487"/>
      <c r="K55" s="43">
        <f>VLOOKUP($A55&amp;K$103,決統データ!$A$3:$DE$365,$E55+19,FALSE)</f>
        <v>0</v>
      </c>
      <c r="L55" s="43">
        <f>VLOOKUP($A55&amp;L$103,決統データ!$A$3:$DE$365,$E55+19,FALSE)</f>
        <v>0</v>
      </c>
      <c r="M55" s="43">
        <f>VLOOKUP($A55&amp;M$103,決統データ!$A$3:$DE$365,$E55+19,FALSE)</f>
        <v>0</v>
      </c>
      <c r="N55" s="186">
        <f t="shared" si="2"/>
        <v>0</v>
      </c>
    </row>
    <row r="56" spans="1:14" s="1" customFormat="1">
      <c r="A56" s="27" t="str">
        <f t="shared" si="1"/>
        <v>1712601</v>
      </c>
      <c r="B56" s="28" t="s">
        <v>133</v>
      </c>
      <c r="C56" s="29">
        <v>26</v>
      </c>
      <c r="D56" s="28" t="s">
        <v>782</v>
      </c>
      <c r="E56" s="24">
        <v>54</v>
      </c>
      <c r="F56" s="631"/>
      <c r="G56" s="487" t="s">
        <v>839</v>
      </c>
      <c r="H56" s="487"/>
      <c r="I56" s="487"/>
      <c r="J56" s="487"/>
      <c r="K56" s="43">
        <f>VLOOKUP($A56&amp;K$103,決統データ!$A$3:$DE$365,$E56+19,FALSE)</f>
        <v>0</v>
      </c>
      <c r="L56" s="43">
        <f>VLOOKUP($A56&amp;L$103,決統データ!$A$3:$DE$365,$E56+19,FALSE)</f>
        <v>0</v>
      </c>
      <c r="M56" s="43">
        <f>VLOOKUP($A56&amp;M$103,決統データ!$A$3:$DE$365,$E56+19,FALSE)</f>
        <v>0</v>
      </c>
      <c r="N56" s="186">
        <f t="shared" si="2"/>
        <v>0</v>
      </c>
    </row>
    <row r="57" spans="1:14" s="1" customFormat="1">
      <c r="A57" s="27" t="str">
        <f t="shared" si="1"/>
        <v>1712601</v>
      </c>
      <c r="B57" s="28" t="s">
        <v>133</v>
      </c>
      <c r="C57" s="29">
        <v>26</v>
      </c>
      <c r="D57" s="28" t="s">
        <v>782</v>
      </c>
      <c r="E57" s="24">
        <v>55</v>
      </c>
      <c r="F57" s="631"/>
      <c r="G57" s="487" t="s">
        <v>838</v>
      </c>
      <c r="H57" s="487"/>
      <c r="I57" s="487"/>
      <c r="J57" s="487"/>
      <c r="K57" s="43">
        <f>VLOOKUP($A57&amp;K$103,決統データ!$A$3:$DE$365,$E57+19,FALSE)</f>
        <v>0</v>
      </c>
      <c r="L57" s="43">
        <f>VLOOKUP($A57&amp;L$103,決統データ!$A$3:$DE$365,$E57+19,FALSE)</f>
        <v>0</v>
      </c>
      <c r="M57" s="43">
        <f>VLOOKUP($A57&amp;M$103,決統データ!$A$3:$DE$365,$E57+19,FALSE)</f>
        <v>27</v>
      </c>
      <c r="N57" s="186">
        <f t="shared" si="2"/>
        <v>27</v>
      </c>
    </row>
    <row r="58" spans="1:14" s="1" customFormat="1">
      <c r="A58" s="27" t="str">
        <f t="shared" si="1"/>
        <v>1712601</v>
      </c>
      <c r="B58" s="28" t="s">
        <v>133</v>
      </c>
      <c r="C58" s="29">
        <v>26</v>
      </c>
      <c r="D58" s="28" t="s">
        <v>782</v>
      </c>
      <c r="E58" s="24">
        <v>56</v>
      </c>
      <c r="F58" s="632"/>
      <c r="G58" s="487" t="s">
        <v>1099</v>
      </c>
      <c r="H58" s="487"/>
      <c r="I58" s="487"/>
      <c r="J58" s="487"/>
      <c r="K58" s="43">
        <f>VLOOKUP($A58&amp;K$103,決統データ!$A$3:$DE$365,$E58+19,FALSE)</f>
        <v>4572</v>
      </c>
      <c r="L58" s="43">
        <f>VLOOKUP($A58&amp;L$103,決統データ!$A$3:$DE$365,$E58+19,FALSE)</f>
        <v>-106256</v>
      </c>
      <c r="M58" s="43">
        <f>VLOOKUP($A58&amp;M$103,決統データ!$A$3:$DE$365,$E58+19,FALSE)</f>
        <v>-164966</v>
      </c>
      <c r="N58" s="186">
        <f t="shared" si="2"/>
        <v>-266650</v>
      </c>
    </row>
    <row r="59" spans="1:14" s="1" customFormat="1">
      <c r="A59" s="27" t="str">
        <f t="shared" si="1"/>
        <v>1712601</v>
      </c>
      <c r="B59" s="28" t="s">
        <v>133</v>
      </c>
      <c r="C59" s="29">
        <v>26</v>
      </c>
      <c r="D59" s="28" t="s">
        <v>782</v>
      </c>
      <c r="E59" s="24">
        <v>57</v>
      </c>
      <c r="F59" s="487" t="s">
        <v>836</v>
      </c>
      <c r="G59" s="487"/>
      <c r="H59" s="487"/>
      <c r="I59" s="487"/>
      <c r="J59" s="487"/>
      <c r="K59" s="43">
        <f>VLOOKUP($A59&amp;K$103,決統データ!$A$3:$DE$365,$E59+19,FALSE)</f>
        <v>72956</v>
      </c>
      <c r="L59" s="43">
        <f>VLOOKUP($A59&amp;L$103,決統データ!$A$3:$DE$365,$E59+19,FALSE)</f>
        <v>-25</v>
      </c>
      <c r="M59" s="43">
        <f>VLOOKUP($A59&amp;M$103,決統データ!$A$3:$DE$365,$E59+19,FALSE)</f>
        <v>-9623</v>
      </c>
      <c r="N59" s="186">
        <f t="shared" si="2"/>
        <v>63308</v>
      </c>
    </row>
    <row r="60" spans="1:14" s="1" customFormat="1">
      <c r="A60" s="27" t="str">
        <f t="shared" si="1"/>
        <v>1712601</v>
      </c>
      <c r="B60" s="28" t="s">
        <v>133</v>
      </c>
      <c r="C60" s="29">
        <v>26</v>
      </c>
      <c r="D60" s="28" t="s">
        <v>782</v>
      </c>
      <c r="E60" s="24">
        <v>58</v>
      </c>
      <c r="F60" s="487" t="s">
        <v>835</v>
      </c>
      <c r="G60" s="487"/>
      <c r="H60" s="487"/>
      <c r="I60" s="487"/>
      <c r="J60" s="487"/>
      <c r="K60" s="43">
        <f>VLOOKUP($A60&amp;K$103,決統データ!$A$3:$DE$365,$E60+19,FALSE)</f>
        <v>0</v>
      </c>
      <c r="L60" s="43">
        <f>VLOOKUP($A60&amp;L$103,決統データ!$A$3:$DE$365,$E60+19,FALSE)</f>
        <v>0</v>
      </c>
      <c r="M60" s="43">
        <f>VLOOKUP($A60&amp;M$103,決統データ!$A$3:$DE$365,$E60+19,FALSE)</f>
        <v>0</v>
      </c>
      <c r="N60" s="186">
        <f t="shared" si="2"/>
        <v>0</v>
      </c>
    </row>
    <row r="61" spans="1:14" s="1" customFormat="1">
      <c r="A61" s="27" t="str">
        <f t="shared" si="1"/>
        <v>1712601</v>
      </c>
      <c r="B61" s="28" t="s">
        <v>133</v>
      </c>
      <c r="C61" s="29">
        <v>26</v>
      </c>
      <c r="D61" s="28" t="s">
        <v>782</v>
      </c>
      <c r="E61" s="24">
        <v>59</v>
      </c>
      <c r="F61" s="658" t="s">
        <v>1301</v>
      </c>
      <c r="G61" s="518"/>
      <c r="H61" s="518"/>
      <c r="I61" s="518"/>
      <c r="J61" s="510"/>
      <c r="K61" s="43">
        <f>VLOOKUP($A61&amp;K$103,決統データ!$A$3:$DE$365,$E61+19,FALSE)</f>
        <v>46912</v>
      </c>
      <c r="L61" s="43">
        <f>VLOOKUP($A61&amp;L$103,決統データ!$A$3:$DE$365,$E61+19,FALSE)</f>
        <v>13439</v>
      </c>
      <c r="M61" s="43">
        <f>VLOOKUP($A61&amp;M$103,決統データ!$A$3:$DE$365,$E61+19,FALSE)</f>
        <v>473</v>
      </c>
      <c r="N61" s="186">
        <f t="shared" si="2"/>
        <v>60824</v>
      </c>
    </row>
    <row r="62" spans="1:14" s="1" customFormat="1">
      <c r="A62" s="27" t="str">
        <f t="shared" si="1"/>
        <v>1712601</v>
      </c>
      <c r="B62" s="28" t="s">
        <v>133</v>
      </c>
      <c r="C62" s="29">
        <v>26</v>
      </c>
      <c r="D62" s="28" t="s">
        <v>782</v>
      </c>
      <c r="E62" s="24">
        <v>60</v>
      </c>
      <c r="F62" s="95"/>
      <c r="G62" s="487" t="s">
        <v>833</v>
      </c>
      <c r="H62" s="487"/>
      <c r="I62" s="487"/>
      <c r="J62" s="487"/>
      <c r="K62" s="43">
        <f>VLOOKUP($A62&amp;K$103,決統データ!$A$3:$DE$365,$E62+19,FALSE)</f>
        <v>0</v>
      </c>
      <c r="L62" s="43">
        <f>VLOOKUP($A62&amp;L$103,決統データ!$A$3:$DE$365,$E62+19,FALSE)</f>
        <v>0</v>
      </c>
      <c r="M62" s="43">
        <f>VLOOKUP($A62&amp;M$103,決統データ!$A$3:$DE$365,$E62+19,FALSE)</f>
        <v>0</v>
      </c>
      <c r="N62" s="186">
        <f t="shared" si="2"/>
        <v>0</v>
      </c>
    </row>
    <row r="63" spans="1:14" s="1" customFormat="1">
      <c r="A63" s="27" t="str">
        <f t="shared" si="1"/>
        <v>1712602</v>
      </c>
      <c r="B63" s="28" t="s">
        <v>133</v>
      </c>
      <c r="C63" s="29">
        <v>26</v>
      </c>
      <c r="D63" s="28" t="s">
        <v>143</v>
      </c>
      <c r="E63" s="24">
        <v>1</v>
      </c>
      <c r="F63" s="487" t="s">
        <v>832</v>
      </c>
      <c r="G63" s="487"/>
      <c r="H63" s="487"/>
      <c r="I63" s="487"/>
      <c r="J63" s="487"/>
      <c r="K63" s="43">
        <f>VLOOKUP($A63&amp;K$103,決統データ!$A$3:$DE$365,$E63+19,FALSE)</f>
        <v>0</v>
      </c>
      <c r="L63" s="43">
        <f>VLOOKUP($A63&amp;L$103,決統データ!$A$3:$DE$365,$E63+19,FALSE)</f>
        <v>0</v>
      </c>
      <c r="M63" s="43">
        <f>VLOOKUP($A63&amp;M$103,決統データ!$A$3:$DE$365,$E63+19,FALSE)</f>
        <v>0</v>
      </c>
      <c r="N63" s="186">
        <f t="shared" si="2"/>
        <v>0</v>
      </c>
    </row>
    <row r="64" spans="1:14" s="1" customFormat="1">
      <c r="A64" s="27" t="str">
        <f t="shared" si="1"/>
        <v>1712602</v>
      </c>
      <c r="B64" s="28" t="s">
        <v>133</v>
      </c>
      <c r="C64" s="29">
        <v>26</v>
      </c>
      <c r="D64" s="28" t="s">
        <v>143</v>
      </c>
      <c r="E64" s="24">
        <v>2</v>
      </c>
      <c r="F64" s="487" t="s">
        <v>831</v>
      </c>
      <c r="G64" s="487"/>
      <c r="H64" s="487"/>
      <c r="I64" s="487"/>
      <c r="J64" s="487"/>
      <c r="K64" s="43">
        <f>VLOOKUP($A64&amp;K$103,決統データ!$A$3:$DE$365,$E64+19,FALSE)</f>
        <v>119868</v>
      </c>
      <c r="L64" s="43">
        <f>VLOOKUP($A64&amp;L$103,決統データ!$A$3:$DE$365,$E64+19,FALSE)</f>
        <v>14914</v>
      </c>
      <c r="M64" s="43">
        <f>VLOOKUP($A64&amp;M$103,決統データ!$A$3:$DE$365,$E64+19,FALSE)</f>
        <v>150</v>
      </c>
      <c r="N64" s="186">
        <f t="shared" si="2"/>
        <v>134932</v>
      </c>
    </row>
    <row r="65" spans="1:14" s="1" customFormat="1">
      <c r="A65" s="27" t="str">
        <f t="shared" si="1"/>
        <v>1712602</v>
      </c>
      <c r="B65" s="28" t="s">
        <v>133</v>
      </c>
      <c r="C65" s="29">
        <v>26</v>
      </c>
      <c r="D65" s="28" t="s">
        <v>143</v>
      </c>
      <c r="E65" s="24">
        <v>3</v>
      </c>
      <c r="F65" s="487" t="s">
        <v>830</v>
      </c>
      <c r="G65" s="487"/>
      <c r="H65" s="487"/>
      <c r="I65" s="487"/>
      <c r="J65" s="487"/>
      <c r="K65" s="43">
        <f>VLOOKUP($A65&amp;K$103,決統データ!$A$3:$DE$365,$E65+19,FALSE)</f>
        <v>45220</v>
      </c>
      <c r="L65" s="43">
        <f>VLOOKUP($A65&amp;L$103,決統データ!$A$3:$DE$365,$E65+19,FALSE)</f>
        <v>162121</v>
      </c>
      <c r="M65" s="43">
        <f>VLOOKUP($A65&amp;M$103,決統データ!$A$3:$DE$365,$E65+19,FALSE)</f>
        <v>0</v>
      </c>
      <c r="N65" s="186">
        <f t="shared" si="2"/>
        <v>207341</v>
      </c>
    </row>
    <row r="66" spans="1:14" s="1" customFormat="1">
      <c r="A66" s="27" t="str">
        <f t="shared" si="1"/>
        <v>1712602</v>
      </c>
      <c r="B66" s="28" t="s">
        <v>133</v>
      </c>
      <c r="C66" s="29">
        <v>26</v>
      </c>
      <c r="D66" s="28" t="s">
        <v>143</v>
      </c>
      <c r="E66" s="24">
        <v>4</v>
      </c>
      <c r="F66" s="639" t="s">
        <v>644</v>
      </c>
      <c r="G66" s="487" t="s">
        <v>829</v>
      </c>
      <c r="H66" s="487"/>
      <c r="I66" s="487"/>
      <c r="J66" s="487"/>
      <c r="K66" s="43">
        <f>VLOOKUP($A66&amp;K$103,決統データ!$A$3:$DE$365,$E66+19,FALSE)</f>
        <v>22620</v>
      </c>
      <c r="L66" s="43">
        <f>VLOOKUP($A66&amp;L$103,決統データ!$A$3:$DE$365,$E66+19,FALSE)</f>
        <v>67421</v>
      </c>
      <c r="M66" s="43">
        <f>VLOOKUP($A66&amp;M$103,決統データ!$A$3:$DE$365,$E66+19,FALSE)</f>
        <v>0</v>
      </c>
      <c r="N66" s="186">
        <f t="shared" si="2"/>
        <v>90041</v>
      </c>
    </row>
    <row r="67" spans="1:14" s="1" customFormat="1">
      <c r="A67" s="27" t="str">
        <f t="shared" si="1"/>
        <v>1712602</v>
      </c>
      <c r="B67" s="28" t="s">
        <v>133</v>
      </c>
      <c r="C67" s="29">
        <v>26</v>
      </c>
      <c r="D67" s="28" t="s">
        <v>143</v>
      </c>
      <c r="E67" s="24">
        <v>5</v>
      </c>
      <c r="F67" s="640"/>
      <c r="G67" s="487" t="s">
        <v>828</v>
      </c>
      <c r="H67" s="487"/>
      <c r="I67" s="487"/>
      <c r="J67" s="487"/>
      <c r="K67" s="43">
        <f>VLOOKUP($A67&amp;K$103,決統データ!$A$3:$DE$365,$E67+19,FALSE)</f>
        <v>22600</v>
      </c>
      <c r="L67" s="43">
        <f>VLOOKUP($A67&amp;L$103,決統データ!$A$3:$DE$365,$E67+19,FALSE)</f>
        <v>94700</v>
      </c>
      <c r="M67" s="43">
        <f>VLOOKUP($A67&amp;M$103,決統データ!$A$3:$DE$365,$E67+19,FALSE)</f>
        <v>0</v>
      </c>
      <c r="N67" s="186">
        <f t="shared" ref="N67:N76" si="3">SUM(K67:M67)</f>
        <v>117300</v>
      </c>
    </row>
    <row r="68" spans="1:14" s="1" customFormat="1" ht="13.5" customHeight="1">
      <c r="A68" s="27" t="str">
        <f t="shared" ref="A68:A95" si="4">+B68&amp;C68&amp;D68</f>
        <v>1712602</v>
      </c>
      <c r="B68" s="28" t="s">
        <v>133</v>
      </c>
      <c r="C68" s="29">
        <v>26</v>
      </c>
      <c r="D68" s="28" t="s">
        <v>143</v>
      </c>
      <c r="E68" s="24">
        <v>6</v>
      </c>
      <c r="F68" s="641"/>
      <c r="G68" s="487" t="s">
        <v>731</v>
      </c>
      <c r="H68" s="487"/>
      <c r="I68" s="487"/>
      <c r="J68" s="487"/>
      <c r="K68" s="43">
        <f>VLOOKUP($A68&amp;K$103,決統データ!$A$3:$DE$365,$E68+19,FALSE)</f>
        <v>0</v>
      </c>
      <c r="L68" s="43">
        <f>VLOOKUP($A68&amp;L$103,決統データ!$A$3:$DE$365,$E68+19,FALSE)</f>
        <v>0</v>
      </c>
      <c r="M68" s="43">
        <f>VLOOKUP($A68&amp;M$103,決統データ!$A$3:$DE$365,$E68+19,FALSE)</f>
        <v>0</v>
      </c>
      <c r="N68" s="186">
        <f t="shared" si="3"/>
        <v>0</v>
      </c>
    </row>
    <row r="69" spans="1:14" s="1" customFormat="1" ht="13.5" customHeight="1">
      <c r="A69" s="27" t="str">
        <f t="shared" si="4"/>
        <v>1712602</v>
      </c>
      <c r="B69" s="28" t="s">
        <v>133</v>
      </c>
      <c r="C69" s="29">
        <v>26</v>
      </c>
      <c r="D69" s="28" t="s">
        <v>143</v>
      </c>
      <c r="E69" s="24">
        <v>7</v>
      </c>
      <c r="F69" s="487" t="s">
        <v>827</v>
      </c>
      <c r="G69" s="487"/>
      <c r="H69" s="487"/>
      <c r="I69" s="487"/>
      <c r="J69" s="487"/>
      <c r="K69" s="43">
        <f>VLOOKUP($A69&amp;K$103,決統データ!$A$3:$DE$365,$E69+19,FALSE)</f>
        <v>3480</v>
      </c>
      <c r="L69" s="43">
        <f>VLOOKUP($A69&amp;L$103,決統データ!$A$3:$DE$365,$E69+19,FALSE)</f>
        <v>51</v>
      </c>
      <c r="M69" s="43">
        <f>VLOOKUP($A69&amp;M$103,決統データ!$A$3:$DE$365,$E69+19,FALSE)</f>
        <v>0</v>
      </c>
      <c r="N69" s="186">
        <f t="shared" si="3"/>
        <v>3531</v>
      </c>
    </row>
    <row r="70" spans="1:14" s="1" customFormat="1" ht="13.5" customHeight="1">
      <c r="A70" s="27" t="str">
        <f t="shared" si="4"/>
        <v>1712602</v>
      </c>
      <c r="B70" s="28" t="s">
        <v>133</v>
      </c>
      <c r="C70" s="29">
        <v>26</v>
      </c>
      <c r="D70" s="28" t="s">
        <v>143</v>
      </c>
      <c r="E70" s="24">
        <v>8</v>
      </c>
      <c r="F70" s="633" t="s">
        <v>826</v>
      </c>
      <c r="G70" s="634"/>
      <c r="H70" s="634"/>
      <c r="I70" s="635"/>
      <c r="J70" s="60" t="s">
        <v>825</v>
      </c>
      <c r="K70" s="43">
        <f>VLOOKUP($A70&amp;K$103,決統データ!$A$3:$DE$365,$E70+19,FALSE)</f>
        <v>116388</v>
      </c>
      <c r="L70" s="43">
        <f>VLOOKUP($A70&amp;L$103,決統データ!$A$3:$DE$365,$E70+19,FALSE)</f>
        <v>14863</v>
      </c>
      <c r="M70" s="43">
        <f>VLOOKUP($A70&amp;M$103,決統データ!$A$3:$DE$365,$E70+19,FALSE)</f>
        <v>150</v>
      </c>
      <c r="N70" s="186">
        <f t="shared" si="3"/>
        <v>131401</v>
      </c>
    </row>
    <row r="71" spans="1:14" s="1" customFormat="1" ht="13.5" customHeight="1">
      <c r="A71" s="27" t="str">
        <f t="shared" si="4"/>
        <v>1712602</v>
      </c>
      <c r="B71" s="28" t="s">
        <v>133</v>
      </c>
      <c r="C71" s="29">
        <v>26</v>
      </c>
      <c r="D71" s="28" t="s">
        <v>143</v>
      </c>
      <c r="E71" s="24">
        <v>9</v>
      </c>
      <c r="F71" s="636"/>
      <c r="G71" s="637"/>
      <c r="H71" s="637"/>
      <c r="I71" s="638"/>
      <c r="J71" s="60" t="s">
        <v>824</v>
      </c>
      <c r="K71" s="43">
        <f>VLOOKUP($A71&amp;K$103,決統データ!$A$3:$DE$365,$E71+19,FALSE)</f>
        <v>0</v>
      </c>
      <c r="L71" s="43">
        <f>VLOOKUP($A71&amp;L$103,決統データ!$A$3:$DE$365,$E71+19,FALSE)</f>
        <v>0</v>
      </c>
      <c r="M71" s="43">
        <f>VLOOKUP($A71&amp;M$103,決統データ!$A$3:$DE$365,$E71+19,FALSE)</f>
        <v>0</v>
      </c>
      <c r="N71" s="186">
        <f t="shared" si="3"/>
        <v>0</v>
      </c>
    </row>
    <row r="72" spans="1:14" s="1" customFormat="1" ht="13.5" customHeight="1">
      <c r="A72" s="27" t="str">
        <f t="shared" si="4"/>
        <v>1712602</v>
      </c>
      <c r="B72" s="28" t="s">
        <v>133</v>
      </c>
      <c r="C72" s="29">
        <v>26</v>
      </c>
      <c r="D72" s="28" t="s">
        <v>143</v>
      </c>
      <c r="E72" s="24">
        <v>21</v>
      </c>
      <c r="F72" s="487" t="s">
        <v>823</v>
      </c>
      <c r="G72" s="487"/>
      <c r="H72" s="487"/>
      <c r="I72" s="487"/>
      <c r="J72" s="487"/>
      <c r="K72" s="43">
        <f>VLOOKUP($A72&amp;K$103,決統データ!$A$3:$DE$365,$E72+19,FALSE)</f>
        <v>0</v>
      </c>
      <c r="L72" s="43">
        <f>VLOOKUP($A72&amp;L$103,決統データ!$A$3:$DE$365,$E72+19,FALSE)</f>
        <v>1500</v>
      </c>
      <c r="M72" s="43">
        <f>VLOOKUP($A72&amp;M$103,決統データ!$A$3:$DE$365,$E72+19,FALSE)</f>
        <v>9300</v>
      </c>
      <c r="N72" s="186">
        <f t="shared" si="3"/>
        <v>10800</v>
      </c>
    </row>
    <row r="73" spans="1:14" s="1" customFormat="1" ht="13.5" customHeight="1">
      <c r="A73" s="27" t="str">
        <f t="shared" si="4"/>
        <v>1712602</v>
      </c>
      <c r="B73" s="28" t="s">
        <v>133</v>
      </c>
      <c r="C73" s="29">
        <v>26</v>
      </c>
      <c r="D73" s="28" t="s">
        <v>143</v>
      </c>
      <c r="E73" s="24">
        <v>22</v>
      </c>
      <c r="F73" s="487" t="s">
        <v>822</v>
      </c>
      <c r="G73" s="487"/>
      <c r="H73" s="487"/>
      <c r="I73" s="487"/>
      <c r="J73" s="487"/>
      <c r="K73" s="43">
        <f>VLOOKUP($A73&amp;K$103,決統データ!$A$3:$DE$365,$E73+19,FALSE)</f>
        <v>0</v>
      </c>
      <c r="L73" s="43">
        <f>VLOOKUP($A73&amp;L$103,決統データ!$A$3:$DE$365,$E73+19,FALSE)</f>
        <v>0</v>
      </c>
      <c r="M73" s="43">
        <f>VLOOKUP($A73&amp;M$103,決統データ!$A$3:$DE$365,$E73+19,FALSE)</f>
        <v>0</v>
      </c>
      <c r="N73" s="186">
        <f t="shared" si="3"/>
        <v>0</v>
      </c>
    </row>
    <row r="74" spans="1:14" s="1" customFormat="1" ht="13.5" customHeight="1">
      <c r="A74" s="27" t="str">
        <f t="shared" si="4"/>
        <v>1712602</v>
      </c>
      <c r="B74" s="28" t="s">
        <v>133</v>
      </c>
      <c r="C74" s="29">
        <v>26</v>
      </c>
      <c r="D74" s="28" t="s">
        <v>143</v>
      </c>
      <c r="E74" s="24">
        <v>45</v>
      </c>
      <c r="F74" s="600" t="s">
        <v>1298</v>
      </c>
      <c r="G74" s="666"/>
      <c r="H74" s="666"/>
      <c r="I74" s="666"/>
      <c r="J74" s="601"/>
      <c r="K74" s="43">
        <f>VLOOKUP($A74&amp;K$103,決統データ!$A$3:$DE$365,$E74+19,FALSE)</f>
        <v>0</v>
      </c>
      <c r="L74" s="43">
        <f>VLOOKUP($A74&amp;L$103,決統データ!$A$3:$DE$365,$E74+19,FALSE)</f>
        <v>0</v>
      </c>
      <c r="M74" s="43">
        <f>VLOOKUP($A74&amp;M$103,決統データ!$A$3:$DE$365,$E74+19,FALSE)</f>
        <v>58300</v>
      </c>
      <c r="N74" s="186">
        <f t="shared" si="3"/>
        <v>58300</v>
      </c>
    </row>
    <row r="75" spans="1:14" s="1" customFormat="1" ht="13.5" customHeight="1">
      <c r="A75" s="27" t="str">
        <f t="shared" si="4"/>
        <v>1712602</v>
      </c>
      <c r="B75" s="28" t="s">
        <v>133</v>
      </c>
      <c r="C75" s="29">
        <v>26</v>
      </c>
      <c r="D75" s="28" t="s">
        <v>143</v>
      </c>
      <c r="E75" s="24">
        <v>46</v>
      </c>
      <c r="F75" s="667" t="s">
        <v>1297</v>
      </c>
      <c r="G75" s="668"/>
      <c r="H75" s="668"/>
      <c r="I75" s="668"/>
      <c r="J75" s="187" t="s">
        <v>1296</v>
      </c>
      <c r="K75" s="43">
        <f>VLOOKUP($A75&amp;K$103,決統データ!$A$3:$DE$365,$E75+19,FALSE)</f>
        <v>80265</v>
      </c>
      <c r="L75" s="43">
        <f>VLOOKUP($A75&amp;L$103,決統データ!$A$3:$DE$365,$E75+19,FALSE)</f>
        <v>0</v>
      </c>
      <c r="M75" s="43">
        <f>VLOOKUP($A75&amp;M$103,決統データ!$A$3:$DE$365,$E75+19,FALSE)</f>
        <v>171873</v>
      </c>
      <c r="N75" s="186">
        <f t="shared" si="3"/>
        <v>252138</v>
      </c>
    </row>
    <row r="76" spans="1:14" s="1" customFormat="1" ht="13.5" customHeight="1">
      <c r="A76" s="27" t="str">
        <f t="shared" si="4"/>
        <v>1712602</v>
      </c>
      <c r="B76" s="28" t="s">
        <v>133</v>
      </c>
      <c r="C76" s="29">
        <v>26</v>
      </c>
      <c r="D76" s="28" t="s">
        <v>143</v>
      </c>
      <c r="E76" s="24">
        <v>47</v>
      </c>
      <c r="F76" s="669"/>
      <c r="G76" s="670"/>
      <c r="H76" s="670"/>
      <c r="I76" s="670"/>
      <c r="J76" s="187" t="s">
        <v>1295</v>
      </c>
      <c r="K76" s="43">
        <f>VLOOKUP($A76&amp;K$103,決統データ!$A$3:$DE$365,$E76+19,FALSE)</f>
        <v>41656</v>
      </c>
      <c r="L76" s="43">
        <f>VLOOKUP($A76&amp;L$103,決統データ!$A$3:$DE$365,$E76+19,FALSE)</f>
        <v>0</v>
      </c>
      <c r="M76" s="43">
        <f>VLOOKUP($A76&amp;M$103,決統データ!$A$3:$DE$365,$E76+19,FALSE)</f>
        <v>104070</v>
      </c>
      <c r="N76" s="186">
        <f t="shared" si="3"/>
        <v>145726</v>
      </c>
    </row>
    <row r="77" spans="1:14" s="1" customFormat="1" ht="13.5" customHeight="1">
      <c r="A77" s="27"/>
      <c r="B77" s="28"/>
      <c r="C77" s="29"/>
      <c r="D77" s="28"/>
      <c r="E77" s="24"/>
      <c r="F77" s="496" t="s">
        <v>821</v>
      </c>
      <c r="G77" s="518"/>
      <c r="H77" s="518"/>
      <c r="I77" s="518"/>
      <c r="J77" s="510"/>
      <c r="K77" s="158"/>
      <c r="L77" s="158"/>
      <c r="M77" s="158"/>
      <c r="N77" s="186"/>
    </row>
    <row r="78" spans="1:14" s="1" customFormat="1" ht="13.5" customHeight="1">
      <c r="A78" s="27" t="str">
        <f t="shared" si="4"/>
        <v>1712602</v>
      </c>
      <c r="B78" s="28" t="s">
        <v>133</v>
      </c>
      <c r="C78" s="29">
        <v>26</v>
      </c>
      <c r="D78" s="28" t="s">
        <v>143</v>
      </c>
      <c r="E78" s="24">
        <v>51</v>
      </c>
      <c r="F78" s="496" t="s">
        <v>819</v>
      </c>
      <c r="G78" s="518"/>
      <c r="H78" s="518"/>
      <c r="I78" s="518"/>
      <c r="J78" s="510"/>
      <c r="K78" s="43">
        <f>VLOOKUP($A78&amp;K$103,決統データ!$A$3:$DE$365,$E78+19,FALSE)</f>
        <v>58160</v>
      </c>
      <c r="L78" s="43">
        <f>VLOOKUP($A78&amp;L$103,決統データ!$A$3:$DE$365,$E78+19,FALSE)</f>
        <v>63549</v>
      </c>
      <c r="M78" s="43">
        <f>VLOOKUP($A78&amp;M$103,決統データ!$A$3:$DE$365,$E78+19,FALSE)</f>
        <v>229831</v>
      </c>
      <c r="N78" s="186">
        <f>SUM(K78:M78)</f>
        <v>351540</v>
      </c>
    </row>
    <row r="79" spans="1:14" s="1" customFormat="1" ht="13.5" customHeight="1">
      <c r="A79" s="27" t="str">
        <f t="shared" si="4"/>
        <v>1712602</v>
      </c>
      <c r="B79" s="28" t="s">
        <v>133</v>
      </c>
      <c r="C79" s="29">
        <v>26</v>
      </c>
      <c r="D79" s="28" t="s">
        <v>143</v>
      </c>
      <c r="E79" s="24">
        <v>52</v>
      </c>
      <c r="F79" s="496" t="s">
        <v>818</v>
      </c>
      <c r="G79" s="518"/>
      <c r="H79" s="518"/>
      <c r="I79" s="518"/>
      <c r="J79" s="510"/>
      <c r="K79" s="43">
        <f>VLOOKUP($A79&amp;K$103,決統データ!$A$3:$DE$365,$E79+19,FALSE)</f>
        <v>0</v>
      </c>
      <c r="L79" s="43">
        <f>VLOOKUP($A79&amp;L$103,決統データ!$A$3:$DE$365,$E79+19,FALSE)</f>
        <v>0</v>
      </c>
      <c r="M79" s="43">
        <f>VLOOKUP($A79&amp;M$103,決統データ!$A$3:$DE$365,$E79+19,FALSE)</f>
        <v>4199</v>
      </c>
      <c r="N79" s="186">
        <f>SUM(K79:M79)</f>
        <v>4199</v>
      </c>
    </row>
    <row r="80" spans="1:14" s="1" customFormat="1" ht="13.5" customHeight="1">
      <c r="A80" s="27"/>
      <c r="B80" s="28"/>
      <c r="C80" s="29"/>
      <c r="D80" s="28"/>
      <c r="E80" s="24"/>
      <c r="F80" s="496" t="s">
        <v>820</v>
      </c>
      <c r="G80" s="518"/>
      <c r="H80" s="518"/>
      <c r="I80" s="518"/>
      <c r="J80" s="510"/>
      <c r="K80" s="44"/>
      <c r="L80" s="44"/>
      <c r="M80" s="44"/>
      <c r="N80" s="186"/>
    </row>
    <row r="81" spans="1:14" s="1" customFormat="1" ht="13.5" customHeight="1">
      <c r="A81" s="27" t="str">
        <f t="shared" si="4"/>
        <v>1712602</v>
      </c>
      <c r="B81" s="28" t="s">
        <v>133</v>
      </c>
      <c r="C81" s="29">
        <v>26</v>
      </c>
      <c r="D81" s="28" t="s">
        <v>143</v>
      </c>
      <c r="E81" s="24">
        <v>53</v>
      </c>
      <c r="F81" s="496" t="s">
        <v>819</v>
      </c>
      <c r="G81" s="518"/>
      <c r="H81" s="518"/>
      <c r="I81" s="518"/>
      <c r="J81" s="510"/>
      <c r="K81" s="43">
        <f>VLOOKUP($A81&amp;K$103,決統データ!$A$3:$DE$365,$E81+19,FALSE)</f>
        <v>5729</v>
      </c>
      <c r="L81" s="43">
        <f>VLOOKUP($A81&amp;L$103,決統データ!$A$3:$DE$365,$E81+19,FALSE)</f>
        <v>37696</v>
      </c>
      <c r="M81" s="43">
        <f>VLOOKUP($A81&amp;M$103,決統データ!$A$3:$DE$365,$E81+19,FALSE)</f>
        <v>43335</v>
      </c>
      <c r="N81" s="186">
        <f t="shared" ref="N81:N95" si="5">SUM(K81:M81)</f>
        <v>86760</v>
      </c>
    </row>
    <row r="82" spans="1:14" s="1" customFormat="1" ht="13.5" customHeight="1">
      <c r="A82" s="27" t="str">
        <f t="shared" si="4"/>
        <v>1712602</v>
      </c>
      <c r="B82" s="28" t="s">
        <v>133</v>
      </c>
      <c r="C82" s="29">
        <v>26</v>
      </c>
      <c r="D82" s="28" t="s">
        <v>143</v>
      </c>
      <c r="E82" s="24">
        <v>54</v>
      </c>
      <c r="F82" s="496" t="s">
        <v>818</v>
      </c>
      <c r="G82" s="518"/>
      <c r="H82" s="518"/>
      <c r="I82" s="518"/>
      <c r="J82" s="510"/>
      <c r="K82" s="43">
        <f>VLOOKUP($A82&amp;K$103,決統データ!$A$3:$DE$365,$E82+19,FALSE)</f>
        <v>71111</v>
      </c>
      <c r="L82" s="43">
        <f>VLOOKUP($A82&amp;L$103,決統データ!$A$3:$DE$365,$E82+19,FALSE)</f>
        <v>66407</v>
      </c>
      <c r="M82" s="43">
        <f>VLOOKUP($A82&amp;M$103,決統データ!$A$3:$DE$365,$E82+19,FALSE)</f>
        <v>37797</v>
      </c>
      <c r="N82" s="186">
        <f t="shared" si="5"/>
        <v>175315</v>
      </c>
    </row>
    <row r="83" spans="1:14" s="1" customFormat="1" ht="13.5" customHeight="1">
      <c r="A83" s="27" t="str">
        <f t="shared" si="4"/>
        <v>1712602</v>
      </c>
      <c r="B83" s="28" t="s">
        <v>133</v>
      </c>
      <c r="C83" s="29">
        <v>26</v>
      </c>
      <c r="D83" s="28" t="s">
        <v>143</v>
      </c>
      <c r="E83" s="24">
        <v>55</v>
      </c>
      <c r="F83" s="667" t="s">
        <v>817</v>
      </c>
      <c r="G83" s="668"/>
      <c r="H83" s="668"/>
      <c r="I83" s="674"/>
      <c r="J83" s="60" t="s">
        <v>601</v>
      </c>
      <c r="K83" s="43">
        <f>VLOOKUP($A83&amp;K$103,決統データ!$A$3:$DE$365,$E83+19,FALSE)</f>
        <v>121970</v>
      </c>
      <c r="L83" s="43">
        <f>VLOOKUP($A83&amp;L$103,決統データ!$A$3:$DE$365,$E83+19,FALSE)</f>
        <v>80100</v>
      </c>
      <c r="M83" s="43">
        <f>VLOOKUP($A83&amp;M$103,決統データ!$A$3:$DE$365,$E83+19,FALSE)</f>
        <v>43335</v>
      </c>
      <c r="N83" s="186">
        <f t="shared" si="5"/>
        <v>245405</v>
      </c>
    </row>
    <row r="84" spans="1:14" s="1" customFormat="1" ht="13.5" customHeight="1">
      <c r="A84" s="27" t="str">
        <f t="shared" si="4"/>
        <v>1712602</v>
      </c>
      <c r="B84" s="28" t="s">
        <v>133</v>
      </c>
      <c r="C84" s="29">
        <v>26</v>
      </c>
      <c r="D84" s="28" t="s">
        <v>143</v>
      </c>
      <c r="E84" s="24">
        <v>56</v>
      </c>
      <c r="F84" s="669"/>
      <c r="G84" s="670"/>
      <c r="H84" s="670"/>
      <c r="I84" s="675"/>
      <c r="J84" s="60" t="s">
        <v>816</v>
      </c>
      <c r="K84" s="43">
        <f>VLOOKUP($A84&amp;K$103,決統データ!$A$3:$DE$365,$E84+19,FALSE)</f>
        <v>121970</v>
      </c>
      <c r="L84" s="43">
        <f>VLOOKUP($A84&amp;L$103,決統データ!$A$3:$DE$365,$E84+19,FALSE)</f>
        <v>80100</v>
      </c>
      <c r="M84" s="43">
        <f>VLOOKUP($A84&amp;M$103,決統データ!$A$3:$DE$365,$E84+19,FALSE)</f>
        <v>81132</v>
      </c>
      <c r="N84" s="186">
        <f t="shared" si="5"/>
        <v>283202</v>
      </c>
    </row>
    <row r="85" spans="1:14" s="1" customFormat="1" ht="13.5" customHeight="1">
      <c r="A85" s="27" t="str">
        <f t="shared" si="4"/>
        <v>1712602</v>
      </c>
      <c r="B85" s="28" t="s">
        <v>133</v>
      </c>
      <c r="C85" s="29">
        <v>26</v>
      </c>
      <c r="D85" s="28" t="s">
        <v>143</v>
      </c>
      <c r="E85" s="24">
        <v>57</v>
      </c>
      <c r="F85" s="667" t="s">
        <v>600</v>
      </c>
      <c r="G85" s="668"/>
      <c r="H85" s="668"/>
      <c r="I85" s="674"/>
      <c r="J85" s="60" t="s">
        <v>601</v>
      </c>
      <c r="K85" s="43">
        <f>VLOOKUP($A85&amp;K$103,決統データ!$A$3:$DE$365,$E85+19,FALSE)</f>
        <v>9623</v>
      </c>
      <c r="L85" s="43">
        <f>VLOOKUP($A85&amp;L$103,決統データ!$A$3:$DE$365,$E85+19,FALSE)</f>
        <v>15577</v>
      </c>
      <c r="M85" s="43">
        <f>VLOOKUP($A85&amp;M$103,決統データ!$A$3:$DE$365,$E85+19,FALSE)</f>
        <v>229831</v>
      </c>
      <c r="N85" s="186">
        <f t="shared" si="5"/>
        <v>255031</v>
      </c>
    </row>
    <row r="86" spans="1:14" s="1" customFormat="1" ht="13.5" customHeight="1">
      <c r="A86" s="27" t="str">
        <f t="shared" si="4"/>
        <v>1712602</v>
      </c>
      <c r="B86" s="28" t="s">
        <v>133</v>
      </c>
      <c r="C86" s="29">
        <v>26</v>
      </c>
      <c r="D86" s="28" t="s">
        <v>143</v>
      </c>
      <c r="E86" s="24">
        <v>58</v>
      </c>
      <c r="F86" s="669"/>
      <c r="G86" s="670"/>
      <c r="H86" s="670"/>
      <c r="I86" s="675"/>
      <c r="J86" s="60" t="s">
        <v>816</v>
      </c>
      <c r="K86" s="43">
        <f>VLOOKUP($A86&amp;K$103,決統データ!$A$3:$DE$365,$E86+19,FALSE)</f>
        <v>9623</v>
      </c>
      <c r="L86" s="43">
        <f>VLOOKUP($A86&amp;L$103,決統データ!$A$3:$DE$365,$E86+19,FALSE)</f>
        <v>15577</v>
      </c>
      <c r="M86" s="43">
        <f>VLOOKUP($A86&amp;M$103,決統データ!$A$3:$DE$365,$E86+19,FALSE)</f>
        <v>234030</v>
      </c>
      <c r="N86" s="186">
        <f t="shared" si="5"/>
        <v>259230</v>
      </c>
    </row>
    <row r="87" spans="1:14" s="1" customFormat="1" ht="13.5" customHeight="1">
      <c r="A87" s="27" t="str">
        <f t="shared" si="4"/>
        <v>1712602</v>
      </c>
      <c r="B87" s="28" t="s">
        <v>133</v>
      </c>
      <c r="C87" s="29">
        <v>26</v>
      </c>
      <c r="D87" s="28" t="s">
        <v>143</v>
      </c>
      <c r="E87" s="24">
        <v>59</v>
      </c>
      <c r="F87" s="671" t="s">
        <v>603</v>
      </c>
      <c r="G87" s="659" t="s">
        <v>604</v>
      </c>
      <c r="H87" s="660"/>
      <c r="I87" s="661"/>
      <c r="J87" s="60" t="s">
        <v>601</v>
      </c>
      <c r="K87" s="43">
        <f>VLOOKUP($A87&amp;K$103,決統データ!$A$3:$DE$365,$E87+19,FALSE)</f>
        <v>131593</v>
      </c>
      <c r="L87" s="43">
        <f>VLOOKUP($A87&amp;L$103,決統データ!$A$3:$DE$365,$E87+19,FALSE)</f>
        <v>95677</v>
      </c>
      <c r="M87" s="43">
        <f>VLOOKUP($A87&amp;M$103,決統データ!$A$3:$DE$365,$E87+19,FALSE)</f>
        <v>273166</v>
      </c>
      <c r="N87" s="186">
        <f t="shared" si="5"/>
        <v>500436</v>
      </c>
    </row>
    <row r="88" spans="1:14" s="1" customFormat="1" ht="13.5" customHeight="1">
      <c r="A88" s="27" t="str">
        <f t="shared" si="4"/>
        <v>1712602</v>
      </c>
      <c r="B88" s="28" t="s">
        <v>133</v>
      </c>
      <c r="C88" s="29">
        <v>26</v>
      </c>
      <c r="D88" s="28" t="s">
        <v>143</v>
      </c>
      <c r="E88" s="24">
        <v>60</v>
      </c>
      <c r="F88" s="672"/>
      <c r="G88" s="662"/>
      <c r="H88" s="663"/>
      <c r="I88" s="664"/>
      <c r="J88" s="112" t="s">
        <v>816</v>
      </c>
      <c r="K88" s="43">
        <f>VLOOKUP($A88&amp;K$103,決統データ!$A$3:$DE$365,$E88+19,FALSE)</f>
        <v>131593</v>
      </c>
      <c r="L88" s="43">
        <f>VLOOKUP($A88&amp;L$103,決統データ!$A$3:$DE$365,$E88+19,FALSE)</f>
        <v>95677</v>
      </c>
      <c r="M88" s="43">
        <f>VLOOKUP($A88&amp;M$103,決統データ!$A$3:$DE$365,$E88+19,FALSE)</f>
        <v>315162</v>
      </c>
      <c r="N88" s="186">
        <f t="shared" si="5"/>
        <v>542432</v>
      </c>
    </row>
    <row r="89" spans="1:14" s="1" customFormat="1">
      <c r="A89" s="27" t="str">
        <f t="shared" si="4"/>
        <v>1712602</v>
      </c>
      <c r="B89" s="28" t="s">
        <v>133</v>
      </c>
      <c r="C89" s="29">
        <v>26</v>
      </c>
      <c r="D89" s="28" t="s">
        <v>143</v>
      </c>
      <c r="E89" s="24">
        <v>64</v>
      </c>
      <c r="F89" s="665"/>
      <c r="G89" s="665"/>
      <c r="H89" s="188" t="s">
        <v>726</v>
      </c>
      <c r="I89" s="188"/>
      <c r="J89" s="188"/>
      <c r="K89" s="43">
        <f>VLOOKUP($A89&amp;K$103,決統データ!$A$3:$DE$365,$E89+19,FALSE)</f>
        <v>0</v>
      </c>
      <c r="L89" s="43">
        <f>VLOOKUP($A89&amp;L$103,決統データ!$A$3:$DE$365,$E89+19,FALSE)</f>
        <v>0</v>
      </c>
      <c r="M89" s="43">
        <f>VLOOKUP($A89&amp;M$103,決統データ!$A$3:$DE$365,$E89+19,FALSE)</f>
        <v>0</v>
      </c>
      <c r="N89" s="186">
        <f t="shared" si="5"/>
        <v>0</v>
      </c>
    </row>
    <row r="90" spans="1:14" s="1" customFormat="1">
      <c r="A90" s="27" t="str">
        <f t="shared" si="4"/>
        <v>1712602</v>
      </c>
      <c r="B90" s="28" t="s">
        <v>133</v>
      </c>
      <c r="C90" s="29">
        <v>26</v>
      </c>
      <c r="D90" s="28" t="s">
        <v>143</v>
      </c>
      <c r="E90" s="24">
        <v>65</v>
      </c>
      <c r="F90" s="665"/>
      <c r="G90" s="665"/>
      <c r="H90" s="673" t="s">
        <v>1294</v>
      </c>
      <c r="I90" s="188" t="s">
        <v>728</v>
      </c>
      <c r="J90" s="188"/>
      <c r="K90" s="43">
        <f>VLOOKUP($A90&amp;K$103,決統データ!$A$3:$DE$365,$E90+19,FALSE)</f>
        <v>0</v>
      </c>
      <c r="L90" s="43">
        <f>VLOOKUP($A90&amp;L$103,決統データ!$A$3:$DE$365,$E90+19,FALSE)</f>
        <v>0</v>
      </c>
      <c r="M90" s="43">
        <f>VLOOKUP($A90&amp;M$103,決統データ!$A$3:$DE$365,$E90+19,FALSE)</f>
        <v>0</v>
      </c>
      <c r="N90" s="186">
        <f t="shared" si="5"/>
        <v>0</v>
      </c>
    </row>
    <row r="91" spans="1:14" s="1" customFormat="1">
      <c r="A91" s="27" t="str">
        <f t="shared" si="4"/>
        <v>1712602</v>
      </c>
      <c r="B91" s="28" t="s">
        <v>133</v>
      </c>
      <c r="C91" s="29">
        <v>26</v>
      </c>
      <c r="D91" s="28" t="s">
        <v>143</v>
      </c>
      <c r="E91" s="24">
        <v>66</v>
      </c>
      <c r="F91" s="665"/>
      <c r="G91" s="665"/>
      <c r="H91" s="673"/>
      <c r="I91" s="188" t="s">
        <v>729</v>
      </c>
      <c r="J91" s="188"/>
      <c r="K91" s="43">
        <f>VLOOKUP($A91&amp;K$103,決統データ!$A$3:$DE$365,$E91+19,FALSE)</f>
        <v>0</v>
      </c>
      <c r="L91" s="43">
        <f>VLOOKUP($A91&amp;L$103,決統データ!$A$3:$DE$365,$E91+19,FALSE)</f>
        <v>0</v>
      </c>
      <c r="M91" s="43">
        <f>VLOOKUP($A91&amp;M$103,決統データ!$A$3:$DE$365,$E91+19,FALSE)</f>
        <v>0</v>
      </c>
      <c r="N91" s="186">
        <f t="shared" si="5"/>
        <v>0</v>
      </c>
    </row>
    <row r="92" spans="1:14" s="1" customFormat="1">
      <c r="A92" s="27" t="str">
        <f t="shared" si="4"/>
        <v>1712602</v>
      </c>
      <c r="B92" s="28" t="s">
        <v>133</v>
      </c>
      <c r="C92" s="29">
        <v>26</v>
      </c>
      <c r="D92" s="28" t="s">
        <v>143</v>
      </c>
      <c r="E92" s="24">
        <v>67</v>
      </c>
      <c r="F92" s="665"/>
      <c r="G92" s="665"/>
      <c r="H92" s="673"/>
      <c r="I92" s="188" t="s">
        <v>730</v>
      </c>
      <c r="J92" s="188"/>
      <c r="K92" s="43">
        <f>VLOOKUP($A92&amp;K$103,決統データ!$A$3:$DE$365,$E92+19,FALSE)</f>
        <v>0</v>
      </c>
      <c r="L92" s="43">
        <f>VLOOKUP($A92&amp;L$103,決統データ!$A$3:$DE$365,$E92+19,FALSE)</f>
        <v>0</v>
      </c>
      <c r="M92" s="43">
        <f>VLOOKUP($A92&amp;M$103,決統データ!$A$3:$DE$365,$E92+19,FALSE)</f>
        <v>0</v>
      </c>
      <c r="N92" s="186">
        <f t="shared" si="5"/>
        <v>0</v>
      </c>
    </row>
    <row r="93" spans="1:14">
      <c r="A93" s="27" t="str">
        <f t="shared" si="4"/>
        <v>1712602</v>
      </c>
      <c r="B93" s="28" t="s">
        <v>133</v>
      </c>
      <c r="C93" s="29">
        <v>26</v>
      </c>
      <c r="D93" s="28" t="s">
        <v>143</v>
      </c>
      <c r="E93" s="38">
        <v>68</v>
      </c>
      <c r="F93" s="665"/>
      <c r="G93" s="665"/>
      <c r="H93" s="673"/>
      <c r="I93" s="188" t="s">
        <v>731</v>
      </c>
      <c r="J93" s="188"/>
      <c r="K93" s="43">
        <f>VLOOKUP($A93&amp;K$103,決統データ!$A$3:$DE$365,$E93+19,FALSE)</f>
        <v>0</v>
      </c>
      <c r="L93" s="43">
        <f>VLOOKUP($A93&amp;L$103,決統データ!$A$3:$DE$365,$E93+19,FALSE)</f>
        <v>0</v>
      </c>
      <c r="M93" s="43">
        <f>VLOOKUP($A93&amp;M$103,決統データ!$A$3:$DE$365,$E93+19,FALSE)</f>
        <v>0</v>
      </c>
      <c r="N93" s="186">
        <f t="shared" si="5"/>
        <v>0</v>
      </c>
    </row>
    <row r="94" spans="1:14" ht="14.25" customHeight="1">
      <c r="A94" s="27" t="str">
        <f t="shared" si="4"/>
        <v>1712602</v>
      </c>
      <c r="B94" s="28" t="s">
        <v>133</v>
      </c>
      <c r="C94" s="29">
        <v>26</v>
      </c>
      <c r="D94" s="28" t="s">
        <v>143</v>
      </c>
      <c r="E94" s="38">
        <v>69</v>
      </c>
      <c r="F94" s="628" t="s">
        <v>1458</v>
      </c>
      <c r="G94" s="628"/>
      <c r="H94" s="628"/>
      <c r="I94" s="628"/>
      <c r="J94" s="628"/>
      <c r="K94" s="43">
        <f>VLOOKUP($A94&amp;K$103,決統データ!$A$3:$DE$365,$E94+19,FALSE)</f>
        <v>141781</v>
      </c>
      <c r="L94" s="43">
        <f>VLOOKUP($A94&amp;L$103,決統データ!$A$3:$DE$365,$E94+19,FALSE)</f>
        <v>143524</v>
      </c>
      <c r="M94" s="43">
        <f>VLOOKUP($A94&amp;M$103,決統データ!$A$3:$DE$365,$E94+19,FALSE)</f>
        <v>95359</v>
      </c>
      <c r="N94" s="186">
        <f t="shared" si="5"/>
        <v>380664</v>
      </c>
    </row>
    <row r="95" spans="1:14">
      <c r="A95" s="27" t="str">
        <f t="shared" si="4"/>
        <v>1712602</v>
      </c>
      <c r="B95" s="28" t="s">
        <v>133</v>
      </c>
      <c r="C95" s="29">
        <v>26</v>
      </c>
      <c r="D95" s="28" t="s">
        <v>143</v>
      </c>
      <c r="E95" s="38">
        <v>70</v>
      </c>
      <c r="F95" s="629" t="s">
        <v>1459</v>
      </c>
      <c r="G95" s="629"/>
      <c r="H95" s="629"/>
      <c r="I95" s="629"/>
      <c r="J95" s="629"/>
      <c r="K95" s="43">
        <f>VLOOKUP($A95&amp;K$103,決統データ!$A$3:$DE$365,$E95+19,FALSE)</f>
        <v>155956</v>
      </c>
      <c r="L95" s="43">
        <f>VLOOKUP($A95&amp;L$103,決統データ!$A$3:$DE$365,$E95+19,FALSE)</f>
        <v>157877</v>
      </c>
      <c r="M95" s="43">
        <f>VLOOKUP($A95&amp;M$103,決統データ!$A$3:$DE$365,$E95+19,FALSE)</f>
        <v>104893</v>
      </c>
      <c r="N95" s="186">
        <f t="shared" si="5"/>
        <v>418726</v>
      </c>
    </row>
    <row r="96" spans="1:14">
      <c r="F96" s="606" t="s">
        <v>516</v>
      </c>
      <c r="G96" s="95" t="s">
        <v>519</v>
      </c>
      <c r="H96" s="95"/>
      <c r="I96" s="109"/>
      <c r="J96" s="63"/>
      <c r="K96" s="185">
        <f>K3/K14*100</f>
        <v>140.44547750433233</v>
      </c>
      <c r="L96" s="185">
        <f t="shared" ref="L96:N96" si="6">L3/L14*100</f>
        <v>188.83304762302964</v>
      </c>
      <c r="M96" s="185">
        <f t="shared" si="6"/>
        <v>181.74484565919781</v>
      </c>
      <c r="N96" s="185">
        <f t="shared" si="6"/>
        <v>168.92850577401941</v>
      </c>
    </row>
    <row r="97" spans="6:14">
      <c r="F97" s="527"/>
      <c r="G97" s="60" t="s">
        <v>517</v>
      </c>
      <c r="H97" s="60"/>
      <c r="I97" s="64"/>
      <c r="J97" s="62"/>
      <c r="K97" s="185">
        <f>K3/(K14+K51-K52-K53-K54)*100</f>
        <v>81.467339097022091</v>
      </c>
      <c r="L97" s="185">
        <f t="shared" ref="L97:N97" si="7">L3/(L14+L51-L52-L53-L54)*100</f>
        <v>72.349791904958721</v>
      </c>
      <c r="M97" s="185">
        <f t="shared" si="7"/>
        <v>69.669963468237938</v>
      </c>
      <c r="N97" s="185">
        <f t="shared" si="7"/>
        <v>73.558803998799277</v>
      </c>
    </row>
    <row r="98" spans="6:14">
      <c r="F98" s="527"/>
      <c r="G98" s="60" t="s">
        <v>520</v>
      </c>
      <c r="H98" s="60"/>
      <c r="I98" s="64"/>
      <c r="J98" s="62"/>
      <c r="K98" s="185">
        <f>(K4-K7)/(K15-K17)*100</f>
        <v>150.10821335765419</v>
      </c>
      <c r="L98" s="185">
        <f t="shared" ref="L98:N98" si="8">(L4-L7)/(L15-L17)*100</f>
        <v>200.68958877402429</v>
      </c>
      <c r="M98" s="185">
        <f t="shared" si="8"/>
        <v>82.64771110284974</v>
      </c>
      <c r="N98" s="185">
        <f t="shared" si="8"/>
        <v>133.35100461220378</v>
      </c>
    </row>
    <row r="99" spans="6:14">
      <c r="F99" s="527"/>
      <c r="G99" s="60" t="s">
        <v>518</v>
      </c>
      <c r="H99" s="64"/>
      <c r="I99" s="65"/>
      <c r="J99" s="62"/>
      <c r="K99" s="185">
        <f>K71/(K4-K7)*100</f>
        <v>0</v>
      </c>
      <c r="L99" s="185">
        <f t="shared" ref="L99:N99" si="9">L71/(L4-L7)*100</f>
        <v>0</v>
      </c>
      <c r="M99" s="185">
        <f t="shared" si="9"/>
        <v>0</v>
      </c>
      <c r="N99" s="185">
        <f t="shared" si="9"/>
        <v>0</v>
      </c>
    </row>
    <row r="100" spans="6:14">
      <c r="F100" s="527"/>
      <c r="G100" s="60" t="s">
        <v>528</v>
      </c>
      <c r="H100" s="64"/>
      <c r="I100" s="65"/>
      <c r="J100" s="62"/>
      <c r="K100" s="185">
        <f>(K12+K27+K28)/(K3+K25)*100</f>
        <v>21.19083016997844</v>
      </c>
      <c r="L100" s="185">
        <f t="shared" ref="L100:N100" si="10">(L12+L27+L28)/(L3+L25)*100</f>
        <v>35.295358790358222</v>
      </c>
      <c r="M100" s="185">
        <f t="shared" si="10"/>
        <v>57.605080073250512</v>
      </c>
      <c r="N100" s="185">
        <f t="shared" si="10"/>
        <v>39.487909255876914</v>
      </c>
    </row>
    <row r="101" spans="6:14">
      <c r="K101" s="157"/>
      <c r="L101" s="157"/>
      <c r="M101" s="157"/>
      <c r="N101" s="157"/>
    </row>
    <row r="103" spans="6:14">
      <c r="K103" s="170" t="str">
        <f t="shared" ref="K103:M103" si="11">+K104&amp;"000"</f>
        <v>263036000</v>
      </c>
      <c r="L103" s="170" t="str">
        <f t="shared" si="11"/>
        <v>263435000</v>
      </c>
      <c r="M103" s="170" t="str">
        <f t="shared" si="11"/>
        <v>264652000</v>
      </c>
    </row>
    <row r="104" spans="6:14">
      <c r="K104" s="170" t="s">
        <v>751</v>
      </c>
      <c r="L104" s="170" t="s">
        <v>587</v>
      </c>
      <c r="M104" s="170" t="s">
        <v>594</v>
      </c>
    </row>
    <row r="105" spans="6:14">
      <c r="K105" s="170" t="s">
        <v>750</v>
      </c>
      <c r="L105" s="170" t="s">
        <v>474</v>
      </c>
      <c r="M105" s="170" t="s">
        <v>595</v>
      </c>
    </row>
  </sheetData>
  <customSheetViews>
    <customSheetView guid="{247A5D4D-80F1-4466-92F7-7A3BC78E450F}" showPageBreaks="1" printArea="1" topLeftCell="A82">
      <selection activeCell="C43" sqref="C43"/>
      <pageMargins left="0.78740157480314965" right="0.78740157480314965" top="0.74803149606299213" bottom="0.39370078740157483" header="0.51181102362204722" footer="0.19685039370078741"/>
      <pageSetup paperSize="9" scale="53" pageOrder="overThenDown" orientation="portrait" blackAndWhite="1" horizontalDpi="300" verticalDpi="300"/>
      <headerFooter alignWithMargins="0"/>
    </customSheetView>
  </customSheetViews>
  <mergeCells count="94">
    <mergeCell ref="G87:I88"/>
    <mergeCell ref="F89:G93"/>
    <mergeCell ref="F82:J82"/>
    <mergeCell ref="F77:J77"/>
    <mergeCell ref="F74:J74"/>
    <mergeCell ref="F75:I76"/>
    <mergeCell ref="F87:F88"/>
    <mergeCell ref="H90:H93"/>
    <mergeCell ref="F79:J79"/>
    <mergeCell ref="F83:I84"/>
    <mergeCell ref="F85:I86"/>
    <mergeCell ref="F80:J80"/>
    <mergeCell ref="F81:J81"/>
    <mergeCell ref="G66:J66"/>
    <mergeCell ref="G67:J67"/>
    <mergeCell ref="G68:J68"/>
    <mergeCell ref="F61:J61"/>
    <mergeCell ref="F78:J78"/>
    <mergeCell ref="F3:F24"/>
    <mergeCell ref="G20:J20"/>
    <mergeCell ref="G12:J12"/>
    <mergeCell ref="G13:J13"/>
    <mergeCell ref="G15:J15"/>
    <mergeCell ref="G16:J16"/>
    <mergeCell ref="G17:J17"/>
    <mergeCell ref="G18:J18"/>
    <mergeCell ref="G14:J14"/>
    <mergeCell ref="G8:J8"/>
    <mergeCell ref="G9:J9"/>
    <mergeCell ref="G10:J10"/>
    <mergeCell ref="G11:J11"/>
    <mergeCell ref="G21:J21"/>
    <mergeCell ref="G22:J22"/>
    <mergeCell ref="G23:J23"/>
    <mergeCell ref="G24:J24"/>
    <mergeCell ref="G19:J19"/>
    <mergeCell ref="G3:J3"/>
    <mergeCell ref="G4:J4"/>
    <mergeCell ref="G5:J5"/>
    <mergeCell ref="G6:J6"/>
    <mergeCell ref="G7:J7"/>
    <mergeCell ref="G25:J25"/>
    <mergeCell ref="G26:J26"/>
    <mergeCell ref="G27:J27"/>
    <mergeCell ref="G28:J28"/>
    <mergeCell ref="G29:J29"/>
    <mergeCell ref="H40:J40"/>
    <mergeCell ref="H41:J41"/>
    <mergeCell ref="G31:J31"/>
    <mergeCell ref="G32:J32"/>
    <mergeCell ref="G33:J33"/>
    <mergeCell ref="G34:J34"/>
    <mergeCell ref="G35:J35"/>
    <mergeCell ref="H39:J39"/>
    <mergeCell ref="G39:G42"/>
    <mergeCell ref="H42:J42"/>
    <mergeCell ref="F96:F100"/>
    <mergeCell ref="F2:J2"/>
    <mergeCell ref="G62:J62"/>
    <mergeCell ref="G57:J57"/>
    <mergeCell ref="G58:J58"/>
    <mergeCell ref="F59:J59"/>
    <mergeCell ref="I43:I45"/>
    <mergeCell ref="H48:J48"/>
    <mergeCell ref="H49:J49"/>
    <mergeCell ref="G36:J36"/>
    <mergeCell ref="H46:J46"/>
    <mergeCell ref="H47:J47"/>
    <mergeCell ref="I37:J37"/>
    <mergeCell ref="I38:J38"/>
    <mergeCell ref="G37:H38"/>
    <mergeCell ref="H43:H45"/>
    <mergeCell ref="H50:J50"/>
    <mergeCell ref="G51:J51"/>
    <mergeCell ref="H52:J52"/>
    <mergeCell ref="H53:J53"/>
    <mergeCell ref="G43:G50"/>
    <mergeCell ref="G52:G54"/>
    <mergeCell ref="F94:J94"/>
    <mergeCell ref="F95:J95"/>
    <mergeCell ref="F60:J60"/>
    <mergeCell ref="H54:J54"/>
    <mergeCell ref="G55:J55"/>
    <mergeCell ref="G56:J56"/>
    <mergeCell ref="F63:J63"/>
    <mergeCell ref="F64:J64"/>
    <mergeCell ref="F25:F58"/>
    <mergeCell ref="G30:J30"/>
    <mergeCell ref="F72:J72"/>
    <mergeCell ref="F73:J73"/>
    <mergeCell ref="F69:J69"/>
    <mergeCell ref="F70:I71"/>
    <mergeCell ref="F65:J65"/>
    <mergeCell ref="F66:F68"/>
  </mergeCells>
  <phoneticPr fontId="3"/>
  <pageMargins left="0.78740157480314965" right="0.78740157480314965" top="0.74803149606299213" bottom="0.39370078740157483" header="0.51181102362204722" footer="0.19685039370078741"/>
  <pageSetup paperSize="9" scale="53" pageOrder="overThenDown" orientation="portrait" blackAndWhite="1"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FFC000"/>
    <pageSetUpPr fitToPage="1"/>
  </sheetPr>
  <dimension ref="A1:M70"/>
  <sheetViews>
    <sheetView view="pageBreakPreview" zoomScaleNormal="100" zoomScaleSheetLayoutView="100" workbookViewId="0">
      <pane ySplit="2" topLeftCell="A3" activePane="bottomLeft" state="frozen"/>
      <selection pane="bottomLeft"/>
    </sheetView>
  </sheetViews>
  <sheetFormatPr defaultColWidth="9" defaultRowHeight="14.4"/>
  <cols>
    <col min="1" max="1" width="9.69921875" style="9" customWidth="1"/>
    <col min="2" max="2" width="4.296875" style="9" customWidth="1"/>
    <col min="3" max="4" width="3.296875" style="9" customWidth="1"/>
    <col min="5" max="5" width="6.296875" style="38" customWidth="1"/>
    <col min="6" max="6" width="5.19921875" style="9" customWidth="1"/>
    <col min="7" max="7" width="4.69921875" style="9" customWidth="1"/>
    <col min="8" max="8" width="4.296875" style="9" customWidth="1"/>
    <col min="9" max="9" width="5.69921875" style="9" customWidth="1"/>
    <col min="10" max="10" width="15.796875" style="9" customWidth="1"/>
    <col min="11" max="11" width="11.59765625" style="9" customWidth="1"/>
    <col min="12" max="13" width="11.5" style="9" customWidth="1"/>
    <col min="14" max="16384" width="9" style="9"/>
  </cols>
  <sheetData>
    <row r="1" spans="1:13">
      <c r="F1" s="9" t="s">
        <v>79</v>
      </c>
    </row>
    <row r="2" spans="1:13" ht="28.5" customHeight="1">
      <c r="A2" s="26"/>
      <c r="B2" s="67" t="s">
        <v>778</v>
      </c>
      <c r="C2" s="26" t="s">
        <v>779</v>
      </c>
      <c r="D2" s="26" t="s">
        <v>780</v>
      </c>
      <c r="E2" s="30" t="s">
        <v>781</v>
      </c>
      <c r="F2" s="878"/>
      <c r="G2" s="878"/>
      <c r="H2" s="878"/>
      <c r="I2" s="878"/>
      <c r="J2" s="878"/>
      <c r="K2" s="878"/>
      <c r="L2" s="309" t="s">
        <v>278</v>
      </c>
      <c r="M2" s="309" t="s">
        <v>605</v>
      </c>
    </row>
    <row r="3" spans="1:13" ht="17.100000000000001" customHeight="1">
      <c r="A3" s="27"/>
      <c r="B3" s="28"/>
      <c r="C3" s="29"/>
      <c r="D3" s="28"/>
      <c r="E3" s="24"/>
      <c r="F3" s="631" t="s">
        <v>78</v>
      </c>
      <c r="G3" s="692" t="s">
        <v>77</v>
      </c>
      <c r="H3" s="879" t="s">
        <v>76</v>
      </c>
      <c r="I3" s="969" t="s">
        <v>75</v>
      </c>
      <c r="J3" s="969"/>
      <c r="K3" s="969"/>
      <c r="L3" s="271"/>
      <c r="M3" s="273">
        <f>COUNTA(L3:L3)</f>
        <v>0</v>
      </c>
    </row>
    <row r="4" spans="1:13" ht="17.100000000000001" customHeight="1">
      <c r="E4" s="296"/>
      <c r="F4" s="631"/>
      <c r="G4" s="693"/>
      <c r="H4" s="879"/>
      <c r="I4" s="967" t="s">
        <v>191</v>
      </c>
      <c r="J4" s="967"/>
      <c r="K4" s="967"/>
      <c r="L4" s="271"/>
      <c r="M4" s="273">
        <f>COUNTA(L4:L4)</f>
        <v>0</v>
      </c>
    </row>
    <row r="5" spans="1:13" ht="17.100000000000001" customHeight="1">
      <c r="E5" s="296"/>
      <c r="F5" s="631"/>
      <c r="G5" s="693"/>
      <c r="H5" s="879"/>
      <c r="I5" s="967" t="s">
        <v>190</v>
      </c>
      <c r="J5" s="1012"/>
      <c r="K5" s="1012"/>
      <c r="L5" s="271"/>
      <c r="M5" s="273">
        <f>COUNTA(L5:L5)</f>
        <v>0</v>
      </c>
    </row>
    <row r="6" spans="1:13" ht="17.100000000000001" customHeight="1">
      <c r="E6" s="296"/>
      <c r="F6" s="631"/>
      <c r="G6" s="693"/>
      <c r="H6" s="879"/>
      <c r="I6" s="967" t="s">
        <v>72</v>
      </c>
      <c r="J6" s="967"/>
      <c r="K6" s="967"/>
      <c r="L6" s="268" t="s">
        <v>19</v>
      </c>
      <c r="M6" s="273">
        <f>COUNTA(L6:L6)</f>
        <v>1</v>
      </c>
    </row>
    <row r="7" spans="1:13" ht="17.100000000000001" customHeight="1">
      <c r="E7" s="296"/>
      <c r="F7" s="631"/>
      <c r="G7" s="693"/>
      <c r="H7" s="880"/>
      <c r="I7" s="967" t="s">
        <v>71</v>
      </c>
      <c r="J7" s="967"/>
      <c r="K7" s="967"/>
      <c r="L7" s="268"/>
      <c r="M7" s="273">
        <f>COUNTA(L7:L7)</f>
        <v>0</v>
      </c>
    </row>
    <row r="8" spans="1:13" ht="17.100000000000001" customHeight="1">
      <c r="A8" s="27" t="str">
        <f>+B8&amp;C8&amp;D8</f>
        <v>1803301</v>
      </c>
      <c r="B8" s="28" t="s">
        <v>341</v>
      </c>
      <c r="C8" s="29">
        <v>33</v>
      </c>
      <c r="D8" s="28" t="s">
        <v>782</v>
      </c>
      <c r="E8" s="38">
        <v>2</v>
      </c>
      <c r="F8" s="631"/>
      <c r="G8" s="694"/>
      <c r="H8" s="967" t="s">
        <v>70</v>
      </c>
      <c r="I8" s="967"/>
      <c r="J8" s="967"/>
      <c r="K8" s="967"/>
      <c r="L8" s="118">
        <f>VLOOKUP($A8&amp;L$68,決統データ!$A$3:$DE$365,$E8+19,FALSE)/10</f>
        <v>0</v>
      </c>
      <c r="M8" s="274">
        <v>0</v>
      </c>
    </row>
    <row r="9" spans="1:13" ht="17.100000000000001" customHeight="1">
      <c r="E9" s="296"/>
      <c r="F9" s="631"/>
      <c r="G9" s="704" t="s">
        <v>69</v>
      </c>
      <c r="H9" s="967" t="s">
        <v>68</v>
      </c>
      <c r="I9" s="967"/>
      <c r="J9" s="967"/>
      <c r="K9" s="967"/>
      <c r="L9" s="271"/>
      <c r="M9" s="273">
        <f t="shared" ref="M9:M14" si="0">COUNTA(L9:L9)</f>
        <v>0</v>
      </c>
    </row>
    <row r="10" spans="1:13" ht="17.100000000000001" customHeight="1">
      <c r="E10" s="296"/>
      <c r="F10" s="631"/>
      <c r="G10" s="705"/>
      <c r="H10" s="967" t="s">
        <v>67</v>
      </c>
      <c r="I10" s="967"/>
      <c r="J10" s="967"/>
      <c r="K10" s="967"/>
      <c r="L10" s="268" t="s">
        <v>813</v>
      </c>
      <c r="M10" s="273">
        <f t="shared" si="0"/>
        <v>1</v>
      </c>
    </row>
    <row r="11" spans="1:13" ht="17.100000000000001" customHeight="1">
      <c r="E11" s="296"/>
      <c r="F11" s="631"/>
      <c r="G11" s="705"/>
      <c r="H11" s="967" t="s">
        <v>64</v>
      </c>
      <c r="I11" s="967"/>
      <c r="J11" s="967"/>
      <c r="K11" s="967"/>
      <c r="L11" s="271"/>
      <c r="M11" s="273">
        <f t="shared" si="0"/>
        <v>0</v>
      </c>
    </row>
    <row r="12" spans="1:13" ht="17.100000000000001" customHeight="1">
      <c r="E12" s="296"/>
      <c r="F12" s="631"/>
      <c r="G12" s="705"/>
      <c r="H12" s="967" t="s">
        <v>66</v>
      </c>
      <c r="I12" s="967"/>
      <c r="J12" s="967"/>
      <c r="K12" s="967"/>
      <c r="L12" s="268"/>
      <c r="M12" s="273">
        <f t="shared" si="0"/>
        <v>0</v>
      </c>
    </row>
    <row r="13" spans="1:13" ht="17.100000000000001" customHeight="1">
      <c r="E13" s="296"/>
      <c r="F13" s="631"/>
      <c r="G13" s="705"/>
      <c r="H13" s="967" t="s">
        <v>65</v>
      </c>
      <c r="I13" s="967"/>
      <c r="J13" s="967"/>
      <c r="K13" s="967"/>
      <c r="L13" s="271"/>
      <c r="M13" s="273">
        <f t="shared" si="0"/>
        <v>0</v>
      </c>
    </row>
    <row r="14" spans="1:13" ht="17.100000000000001" customHeight="1">
      <c r="E14" s="296"/>
      <c r="F14" s="631"/>
      <c r="G14" s="706"/>
      <c r="H14" s="967" t="s">
        <v>731</v>
      </c>
      <c r="I14" s="967"/>
      <c r="J14" s="967"/>
      <c r="K14" s="967"/>
      <c r="L14" s="271"/>
      <c r="M14" s="273">
        <f t="shared" si="0"/>
        <v>0</v>
      </c>
    </row>
    <row r="15" spans="1:13" ht="17.100000000000001" customHeight="1">
      <c r="A15" s="27" t="str">
        <f>+B15&amp;C15&amp;D15</f>
        <v>1803301</v>
      </c>
      <c r="B15" s="28" t="s">
        <v>341</v>
      </c>
      <c r="C15" s="29">
        <v>33</v>
      </c>
      <c r="D15" s="28" t="s">
        <v>782</v>
      </c>
      <c r="E15" s="38">
        <v>4</v>
      </c>
      <c r="F15" s="631"/>
      <c r="G15" s="692" t="s">
        <v>64</v>
      </c>
      <c r="H15" s="967" t="s">
        <v>63</v>
      </c>
      <c r="I15" s="967"/>
      <c r="J15" s="967"/>
      <c r="K15" s="967"/>
      <c r="L15" s="42">
        <f>VLOOKUP($A15&amp;L$68,決統データ!$A$3:$DE$365,$E15+19,FALSE)</f>
        <v>0</v>
      </c>
      <c r="M15" s="275">
        <v>0</v>
      </c>
    </row>
    <row r="16" spans="1:13" ht="17.100000000000001" customHeight="1">
      <c r="A16" s="27" t="str">
        <f>+B16&amp;C16&amp;D16</f>
        <v>1803301</v>
      </c>
      <c r="B16" s="28" t="s">
        <v>341</v>
      </c>
      <c r="C16" s="29">
        <v>33</v>
      </c>
      <c r="D16" s="28" t="s">
        <v>782</v>
      </c>
      <c r="E16" s="38">
        <v>5</v>
      </c>
      <c r="F16" s="631"/>
      <c r="G16" s="693"/>
      <c r="H16" s="1020" t="s">
        <v>236</v>
      </c>
      <c r="I16" s="1010"/>
      <c r="J16" s="1010"/>
      <c r="K16" s="1011"/>
      <c r="L16" s="42">
        <f>VLOOKUP($A16&amp;L$68,決統データ!$A$3:$DE$365,$E16+19,FALSE)</f>
        <v>0</v>
      </c>
      <c r="M16" s="275">
        <v>0</v>
      </c>
    </row>
    <row r="17" spans="1:13" ht="17.100000000000001" customHeight="1">
      <c r="A17" s="27" t="str">
        <f>+B17&amp;C17&amp;D17</f>
        <v>1803301</v>
      </c>
      <c r="B17" s="28" t="s">
        <v>341</v>
      </c>
      <c r="C17" s="29">
        <v>33</v>
      </c>
      <c r="D17" s="28" t="s">
        <v>782</v>
      </c>
      <c r="E17" s="38">
        <v>6</v>
      </c>
      <c r="F17" s="631"/>
      <c r="G17" s="693"/>
      <c r="H17" s="1020" t="s">
        <v>235</v>
      </c>
      <c r="I17" s="1010"/>
      <c r="J17" s="1010"/>
      <c r="K17" s="1011"/>
      <c r="L17" s="42">
        <f>VLOOKUP($A17&amp;L$68,決統データ!$A$3:$DE$365,$E17+19,FALSE)</f>
        <v>0</v>
      </c>
      <c r="M17" s="275">
        <v>0</v>
      </c>
    </row>
    <row r="18" spans="1:13" ht="17.100000000000001" customHeight="1">
      <c r="A18" s="27" t="str">
        <f>+B18&amp;C18&amp;D18</f>
        <v>1803301</v>
      </c>
      <c r="B18" s="28" t="s">
        <v>341</v>
      </c>
      <c r="C18" s="29">
        <v>33</v>
      </c>
      <c r="D18" s="28" t="s">
        <v>782</v>
      </c>
      <c r="E18" s="38">
        <v>7</v>
      </c>
      <c r="F18" s="631"/>
      <c r="G18" s="694"/>
      <c r="H18" s="967" t="s">
        <v>60</v>
      </c>
      <c r="I18" s="967"/>
      <c r="J18" s="967"/>
      <c r="K18" s="967"/>
      <c r="L18" s="118">
        <f>VLOOKUP($A18&amp;L$68,決統データ!$A$3:$DE$365,$E18+19,FALSE)/10</f>
        <v>0</v>
      </c>
      <c r="M18" s="275">
        <v>0</v>
      </c>
    </row>
    <row r="19" spans="1:13" ht="17.100000000000001" customHeight="1">
      <c r="E19" s="296"/>
      <c r="F19" s="631"/>
      <c r="G19" s="1003" t="s">
        <v>59</v>
      </c>
      <c r="H19" s="967" t="s">
        <v>58</v>
      </c>
      <c r="I19" s="967"/>
      <c r="J19" s="967"/>
      <c r="K19" s="967"/>
      <c r="L19" s="268" t="s">
        <v>314</v>
      </c>
      <c r="M19" s="273">
        <f t="shared" ref="M19:M31" si="1">COUNTA(L19:L19)</f>
        <v>1</v>
      </c>
    </row>
    <row r="20" spans="1:13" ht="17.100000000000001" customHeight="1">
      <c r="E20" s="296"/>
      <c r="F20" s="631"/>
      <c r="G20" s="1003"/>
      <c r="H20" s="967" t="s">
        <v>57</v>
      </c>
      <c r="I20" s="967"/>
      <c r="J20" s="967"/>
      <c r="K20" s="967"/>
      <c r="L20" s="271"/>
      <c r="M20" s="273">
        <f t="shared" si="1"/>
        <v>0</v>
      </c>
    </row>
    <row r="21" spans="1:13" ht="17.100000000000001" customHeight="1">
      <c r="E21" s="296"/>
      <c r="F21" s="631"/>
      <c r="G21" s="1003"/>
      <c r="H21" s="967" t="s">
        <v>731</v>
      </c>
      <c r="I21" s="967"/>
      <c r="J21" s="967"/>
      <c r="K21" s="967"/>
      <c r="L21" s="271"/>
      <c r="M21" s="273">
        <f t="shared" si="1"/>
        <v>0</v>
      </c>
    </row>
    <row r="22" spans="1:13" ht="17.100000000000001" customHeight="1">
      <c r="E22" s="296"/>
      <c r="F22" s="631"/>
      <c r="G22" s="692" t="s">
        <v>56</v>
      </c>
      <c r="H22" s="1004" t="s">
        <v>55</v>
      </c>
      <c r="I22" s="968" t="s">
        <v>54</v>
      </c>
      <c r="J22" s="972"/>
      <c r="K22" s="983"/>
      <c r="L22" s="268"/>
      <c r="M22" s="273">
        <f t="shared" si="1"/>
        <v>0</v>
      </c>
    </row>
    <row r="23" spans="1:13" ht="17.100000000000001" customHeight="1">
      <c r="E23" s="296"/>
      <c r="F23" s="631"/>
      <c r="G23" s="693"/>
      <c r="H23" s="1005"/>
      <c r="I23" s="968" t="s">
        <v>53</v>
      </c>
      <c r="J23" s="972"/>
      <c r="K23" s="983"/>
      <c r="L23" s="268" t="s">
        <v>314</v>
      </c>
      <c r="M23" s="273">
        <f t="shared" si="1"/>
        <v>1</v>
      </c>
    </row>
    <row r="24" spans="1:13" ht="17.100000000000001" customHeight="1">
      <c r="E24" s="296"/>
      <c r="F24" s="631"/>
      <c r="G24" s="693"/>
      <c r="H24" s="1005"/>
      <c r="I24" s="968" t="s">
        <v>52</v>
      </c>
      <c r="J24" s="972"/>
      <c r="K24" s="983"/>
      <c r="L24" s="268" t="s">
        <v>314</v>
      </c>
      <c r="M24" s="273">
        <f t="shared" si="1"/>
        <v>1</v>
      </c>
    </row>
    <row r="25" spans="1:13" ht="17.100000000000001" customHeight="1">
      <c r="E25" s="296"/>
      <c r="F25" s="631"/>
      <c r="G25" s="693"/>
      <c r="H25" s="1005"/>
      <c r="I25" s="968" t="s">
        <v>368</v>
      </c>
      <c r="J25" s="972"/>
      <c r="K25" s="983"/>
      <c r="L25" s="268" t="s">
        <v>19</v>
      </c>
      <c r="M25" s="273">
        <f t="shared" si="1"/>
        <v>1</v>
      </c>
    </row>
    <row r="26" spans="1:13" ht="17.100000000000001" customHeight="1">
      <c r="E26" s="296"/>
      <c r="F26" s="631"/>
      <c r="G26" s="693"/>
      <c r="H26" s="1005"/>
      <c r="I26" s="968" t="s">
        <v>369</v>
      </c>
      <c r="J26" s="972"/>
      <c r="K26" s="983"/>
      <c r="L26" s="268"/>
      <c r="M26" s="273">
        <f t="shared" si="1"/>
        <v>0</v>
      </c>
    </row>
    <row r="27" spans="1:13" ht="17.100000000000001" customHeight="1">
      <c r="E27" s="296"/>
      <c r="F27" s="631"/>
      <c r="G27" s="693"/>
      <c r="H27" s="1006"/>
      <c r="I27" s="445" t="s">
        <v>1565</v>
      </c>
      <c r="J27" s="449"/>
      <c r="K27" s="450"/>
      <c r="L27" s="268"/>
      <c r="M27" s="273">
        <f t="shared" si="1"/>
        <v>0</v>
      </c>
    </row>
    <row r="28" spans="1:13" ht="17.100000000000001" customHeight="1">
      <c r="E28" s="296"/>
      <c r="F28" s="631"/>
      <c r="G28" s="693"/>
      <c r="H28" s="639" t="s">
        <v>51</v>
      </c>
      <c r="I28" s="968" t="s">
        <v>50</v>
      </c>
      <c r="J28" s="972"/>
      <c r="K28" s="983"/>
      <c r="L28" s="268" t="s">
        <v>314</v>
      </c>
      <c r="M28" s="273">
        <f t="shared" si="1"/>
        <v>1</v>
      </c>
    </row>
    <row r="29" spans="1:13" ht="17.100000000000001" customHeight="1">
      <c r="E29" s="296"/>
      <c r="F29" s="631"/>
      <c r="G29" s="693"/>
      <c r="H29" s="640"/>
      <c r="I29" s="968" t="s">
        <v>49</v>
      </c>
      <c r="J29" s="972"/>
      <c r="K29" s="983"/>
      <c r="L29" s="271"/>
      <c r="M29" s="273">
        <f t="shared" si="1"/>
        <v>0</v>
      </c>
    </row>
    <row r="30" spans="1:13" ht="17.100000000000001" customHeight="1">
      <c r="E30" s="296"/>
      <c r="F30" s="631"/>
      <c r="G30" s="693"/>
      <c r="H30" s="640"/>
      <c r="I30" s="968" t="s">
        <v>48</v>
      </c>
      <c r="J30" s="972"/>
      <c r="K30" s="983"/>
      <c r="L30" s="271"/>
      <c r="M30" s="273">
        <f t="shared" si="1"/>
        <v>0</v>
      </c>
    </row>
    <row r="31" spans="1:13" ht="17.100000000000001" customHeight="1">
      <c r="E31" s="296"/>
      <c r="F31" s="631"/>
      <c r="G31" s="694"/>
      <c r="H31" s="641"/>
      <c r="I31" s="968" t="s">
        <v>47</v>
      </c>
      <c r="J31" s="972"/>
      <c r="K31" s="983"/>
      <c r="L31" s="271"/>
      <c r="M31" s="273">
        <f t="shared" si="1"/>
        <v>0</v>
      </c>
    </row>
    <row r="32" spans="1:13" s="1" customFormat="1" ht="17.100000000000001" customHeight="1">
      <c r="A32" s="27" t="str">
        <f t="shared" ref="A32:A50" si="2">+B32&amp;C32&amp;D32</f>
        <v>1803301</v>
      </c>
      <c r="B32" s="28" t="s">
        <v>341</v>
      </c>
      <c r="C32" s="29">
        <v>33</v>
      </c>
      <c r="D32" s="28" t="s">
        <v>782</v>
      </c>
      <c r="E32" s="24">
        <v>11</v>
      </c>
      <c r="F32" s="631"/>
      <c r="G32" s="676" t="s">
        <v>46</v>
      </c>
      <c r="H32" s="1021"/>
      <c r="I32" s="1021"/>
      <c r="J32" s="1021"/>
      <c r="K32" s="677"/>
      <c r="L32" s="287">
        <f>VLOOKUP($A32&amp;L$68,決統データ!$A$3:$DE$365,$E32+19,FALSE)</f>
        <v>4231001</v>
      </c>
      <c r="M32" s="273"/>
    </row>
    <row r="33" spans="1:13" s="1" customFormat="1" ht="17.100000000000001" customHeight="1">
      <c r="A33" s="27" t="str">
        <f t="shared" si="2"/>
        <v>1803301</v>
      </c>
      <c r="B33" s="28" t="s">
        <v>341</v>
      </c>
      <c r="C33" s="29">
        <v>33</v>
      </c>
      <c r="D33" s="28" t="s">
        <v>782</v>
      </c>
      <c r="E33" s="24">
        <v>12</v>
      </c>
      <c r="F33" s="631"/>
      <c r="G33" s="676" t="s">
        <v>45</v>
      </c>
      <c r="H33" s="1021"/>
      <c r="I33" s="1021"/>
      <c r="J33" s="1021"/>
      <c r="K33" s="677"/>
      <c r="L33" s="287">
        <f>VLOOKUP($A33&amp;L$68,決統データ!$A$3:$DE$365,$E33+19,FALSE)</f>
        <v>4150401</v>
      </c>
      <c r="M33" s="273"/>
    </row>
    <row r="34" spans="1:13" ht="17.100000000000001" customHeight="1">
      <c r="A34" s="27" t="str">
        <f t="shared" si="2"/>
        <v>1803301</v>
      </c>
      <c r="B34" s="28" t="s">
        <v>341</v>
      </c>
      <c r="C34" s="29">
        <v>33</v>
      </c>
      <c r="D34" s="28" t="s">
        <v>782</v>
      </c>
      <c r="E34" s="38">
        <v>13</v>
      </c>
      <c r="F34" s="631"/>
      <c r="G34" s="679" t="s">
        <v>44</v>
      </c>
      <c r="H34" s="1002" t="s">
        <v>43</v>
      </c>
      <c r="I34" s="1002"/>
      <c r="J34" s="1002"/>
      <c r="K34" s="1002"/>
      <c r="L34" s="443">
        <f>VLOOKUP($A34&amp;L$68,決統データ!$A$3:$DE$365,$E34+19,FALSE)</f>
        <v>4180</v>
      </c>
      <c r="M34" s="305">
        <f t="shared" ref="M34:M47" si="3">SUM(L34:L34)</f>
        <v>4180</v>
      </c>
    </row>
    <row r="35" spans="1:13" ht="17.100000000000001" customHeight="1">
      <c r="A35" s="27" t="str">
        <f t="shared" si="2"/>
        <v>1803301</v>
      </c>
      <c r="B35" s="28" t="s">
        <v>341</v>
      </c>
      <c r="C35" s="29">
        <v>33</v>
      </c>
      <c r="D35" s="28" t="s">
        <v>782</v>
      </c>
      <c r="E35" s="38">
        <v>14</v>
      </c>
      <c r="F35" s="631"/>
      <c r="G35" s="679"/>
      <c r="H35" s="1002" t="s">
        <v>42</v>
      </c>
      <c r="I35" s="1002"/>
      <c r="J35" s="1002"/>
      <c r="K35" s="1002"/>
      <c r="L35" s="443">
        <f>VLOOKUP($A35&amp;L$68,決統データ!$A$3:$DE$365,$E35+19,FALSE)</f>
        <v>0</v>
      </c>
      <c r="M35" s="305">
        <f t="shared" si="3"/>
        <v>0</v>
      </c>
    </row>
    <row r="36" spans="1:13" ht="17.100000000000001" customHeight="1">
      <c r="A36" s="27" t="str">
        <f t="shared" si="2"/>
        <v>1803301</v>
      </c>
      <c r="B36" s="28" t="s">
        <v>341</v>
      </c>
      <c r="C36" s="29">
        <v>33</v>
      </c>
      <c r="D36" s="28" t="s">
        <v>782</v>
      </c>
      <c r="E36" s="38">
        <v>15</v>
      </c>
      <c r="F36" s="631"/>
      <c r="G36" s="679"/>
      <c r="H36" s="1002" t="s">
        <v>319</v>
      </c>
      <c r="I36" s="1002"/>
      <c r="J36" s="1002"/>
      <c r="K36" s="1002"/>
      <c r="L36" s="443">
        <f>VLOOKUP($A36&amp;L$68,決統データ!$A$3:$DE$365,$E36+19,FALSE)</f>
        <v>0</v>
      </c>
      <c r="M36" s="305">
        <f t="shared" si="3"/>
        <v>0</v>
      </c>
    </row>
    <row r="37" spans="1:13" ht="17.100000000000001" customHeight="1">
      <c r="A37" s="27" t="str">
        <f t="shared" si="2"/>
        <v>1803301</v>
      </c>
      <c r="B37" s="28" t="s">
        <v>341</v>
      </c>
      <c r="C37" s="29">
        <v>33</v>
      </c>
      <c r="D37" s="28" t="s">
        <v>782</v>
      </c>
      <c r="E37" s="38">
        <v>16</v>
      </c>
      <c r="F37" s="631"/>
      <c r="G37" s="679"/>
      <c r="H37" s="1002" t="s">
        <v>318</v>
      </c>
      <c r="I37" s="1002"/>
      <c r="J37" s="1002"/>
      <c r="K37" s="1002"/>
      <c r="L37" s="443">
        <f>VLOOKUP($A37&amp;L$68,決統データ!$A$3:$DE$365,$E37+19,FALSE)</f>
        <v>0</v>
      </c>
      <c r="M37" s="305">
        <f t="shared" si="3"/>
        <v>0</v>
      </c>
    </row>
    <row r="38" spans="1:13" ht="17.100000000000001" customHeight="1">
      <c r="A38" s="27" t="str">
        <f t="shared" si="2"/>
        <v>1803301</v>
      </c>
      <c r="B38" s="28" t="s">
        <v>341</v>
      </c>
      <c r="C38" s="29">
        <v>33</v>
      </c>
      <c r="D38" s="28" t="s">
        <v>782</v>
      </c>
      <c r="E38" s="38">
        <v>17</v>
      </c>
      <c r="F38" s="631"/>
      <c r="G38" s="679"/>
      <c r="H38" s="1002" t="s">
        <v>317</v>
      </c>
      <c r="I38" s="1002"/>
      <c r="J38" s="1002"/>
      <c r="K38" s="1002"/>
      <c r="L38" s="443">
        <f>VLOOKUP($A38&amp;L$68,決統データ!$A$3:$DE$365,$E38+19,FALSE)</f>
        <v>0</v>
      </c>
      <c r="M38" s="305">
        <f t="shared" si="3"/>
        <v>0</v>
      </c>
    </row>
    <row r="39" spans="1:13" ht="17.100000000000001" customHeight="1">
      <c r="A39" s="27" t="str">
        <f t="shared" si="2"/>
        <v>1803301</v>
      </c>
      <c r="B39" s="28" t="s">
        <v>341</v>
      </c>
      <c r="C39" s="29">
        <v>33</v>
      </c>
      <c r="D39" s="28" t="s">
        <v>782</v>
      </c>
      <c r="E39" s="38">
        <v>18</v>
      </c>
      <c r="F39" s="631"/>
      <c r="G39" s="679"/>
      <c r="H39" s="1002" t="s">
        <v>316</v>
      </c>
      <c r="I39" s="1002"/>
      <c r="J39" s="1002"/>
      <c r="K39" s="1002"/>
      <c r="L39" s="443">
        <f>VLOOKUP($A39&amp;L$68,決統データ!$A$3:$DE$365,$E39+19,FALSE)</f>
        <v>0</v>
      </c>
      <c r="M39" s="305">
        <f t="shared" si="3"/>
        <v>0</v>
      </c>
    </row>
    <row r="40" spans="1:13" ht="17.100000000000001" customHeight="1">
      <c r="A40" s="27" t="str">
        <f t="shared" si="2"/>
        <v>1803301</v>
      </c>
      <c r="B40" s="28" t="s">
        <v>341</v>
      </c>
      <c r="C40" s="29">
        <v>33</v>
      </c>
      <c r="D40" s="28" t="s">
        <v>782</v>
      </c>
      <c r="E40" s="38">
        <v>19</v>
      </c>
      <c r="F40" s="631"/>
      <c r="G40" s="873" t="s">
        <v>37</v>
      </c>
      <c r="H40" s="967" t="s">
        <v>36</v>
      </c>
      <c r="I40" s="967"/>
      <c r="J40" s="967"/>
      <c r="K40" s="967"/>
      <c r="L40" s="443">
        <f>VLOOKUP($A40&amp;L$68,決統データ!$A$3:$DE$365,$E40+19,FALSE)</f>
        <v>102438</v>
      </c>
      <c r="M40" s="275">
        <f t="shared" si="3"/>
        <v>102438</v>
      </c>
    </row>
    <row r="41" spans="1:13" ht="17.100000000000001" customHeight="1">
      <c r="A41" s="27" t="str">
        <f t="shared" si="2"/>
        <v>1803301</v>
      </c>
      <c r="B41" s="28" t="s">
        <v>341</v>
      </c>
      <c r="C41" s="29">
        <v>33</v>
      </c>
      <c r="D41" s="28" t="s">
        <v>782</v>
      </c>
      <c r="E41" s="38">
        <v>20</v>
      </c>
      <c r="F41" s="631"/>
      <c r="G41" s="873"/>
      <c r="H41" s="967" t="s">
        <v>35</v>
      </c>
      <c r="I41" s="967"/>
      <c r="J41" s="967"/>
      <c r="K41" s="967"/>
      <c r="L41" s="443">
        <f>VLOOKUP($A41&amp;L$68,決統データ!$A$3:$DE$365,$E41+19,FALSE)</f>
        <v>178003</v>
      </c>
      <c r="M41" s="275">
        <f t="shared" si="3"/>
        <v>178003</v>
      </c>
    </row>
    <row r="42" spans="1:13" ht="17.100000000000001" customHeight="1">
      <c r="A42" s="27" t="str">
        <f t="shared" si="2"/>
        <v>1803301</v>
      </c>
      <c r="B42" s="28" t="s">
        <v>341</v>
      </c>
      <c r="C42" s="29">
        <v>33</v>
      </c>
      <c r="D42" s="28" t="s">
        <v>782</v>
      </c>
      <c r="E42" s="38">
        <v>21</v>
      </c>
      <c r="F42" s="631"/>
      <c r="G42" s="873"/>
      <c r="H42" s="967" t="s">
        <v>34</v>
      </c>
      <c r="I42" s="967"/>
      <c r="J42" s="967"/>
      <c r="K42" s="967"/>
      <c r="L42" s="443">
        <f>VLOOKUP($A42&amp;L$68,決統データ!$A$3:$DE$365,$E42+19,FALSE)</f>
        <v>1158</v>
      </c>
      <c r="M42" s="275">
        <f t="shared" si="3"/>
        <v>1158</v>
      </c>
    </row>
    <row r="43" spans="1:13" ht="17.100000000000001" customHeight="1">
      <c r="A43" s="27" t="str">
        <f t="shared" si="2"/>
        <v>1803301</v>
      </c>
      <c r="B43" s="28" t="s">
        <v>341</v>
      </c>
      <c r="C43" s="29">
        <v>33</v>
      </c>
      <c r="D43" s="28" t="s">
        <v>782</v>
      </c>
      <c r="E43" s="38">
        <v>22</v>
      </c>
      <c r="F43" s="631"/>
      <c r="G43" s="873"/>
      <c r="H43" s="967" t="s">
        <v>33</v>
      </c>
      <c r="I43" s="967"/>
      <c r="J43" s="967"/>
      <c r="K43" s="967"/>
      <c r="L43" s="443">
        <f>VLOOKUP($A43&amp;L$68,決統データ!$A$3:$DE$365,$E43+19,FALSE)</f>
        <v>0</v>
      </c>
      <c r="M43" s="275">
        <f t="shared" si="3"/>
        <v>0</v>
      </c>
    </row>
    <row r="44" spans="1:13" ht="17.100000000000001" customHeight="1">
      <c r="A44" s="27" t="str">
        <f t="shared" si="2"/>
        <v>1803301</v>
      </c>
      <c r="B44" s="28" t="s">
        <v>341</v>
      </c>
      <c r="C44" s="29">
        <v>33</v>
      </c>
      <c r="D44" s="28" t="s">
        <v>782</v>
      </c>
      <c r="E44" s="38">
        <v>23</v>
      </c>
      <c r="F44" s="631"/>
      <c r="G44" s="873"/>
      <c r="H44" s="967" t="s">
        <v>32</v>
      </c>
      <c r="I44" s="967"/>
      <c r="J44" s="967"/>
      <c r="K44" s="967"/>
      <c r="L44" s="443">
        <f>VLOOKUP($A44&amp;L$68,決統データ!$A$3:$DE$365,$E44+19,FALSE)</f>
        <v>0</v>
      </c>
      <c r="M44" s="275">
        <f t="shared" si="3"/>
        <v>0</v>
      </c>
    </row>
    <row r="45" spans="1:13" ht="17.100000000000001" customHeight="1">
      <c r="A45" s="27" t="str">
        <f t="shared" si="2"/>
        <v>1803301</v>
      </c>
      <c r="B45" s="28" t="s">
        <v>341</v>
      </c>
      <c r="C45" s="29">
        <v>33</v>
      </c>
      <c r="D45" s="28" t="s">
        <v>782</v>
      </c>
      <c r="E45" s="38">
        <v>24</v>
      </c>
      <c r="F45" s="631"/>
      <c r="G45" s="874"/>
      <c r="H45" s="967" t="s">
        <v>31</v>
      </c>
      <c r="I45" s="967"/>
      <c r="J45" s="967"/>
      <c r="K45" s="967"/>
      <c r="L45" s="443">
        <f>VLOOKUP($A45&amp;L$68,決統データ!$A$3:$DE$365,$E45+19,FALSE)</f>
        <v>0</v>
      </c>
      <c r="M45" s="275">
        <f t="shared" si="3"/>
        <v>0</v>
      </c>
    </row>
    <row r="46" spans="1:13" ht="17.100000000000001" customHeight="1">
      <c r="A46" s="27" t="str">
        <f t="shared" si="2"/>
        <v>1803301</v>
      </c>
      <c r="B46" s="28" t="s">
        <v>341</v>
      </c>
      <c r="C46" s="29">
        <v>33</v>
      </c>
      <c r="D46" s="28" t="s">
        <v>782</v>
      </c>
      <c r="E46" s="38">
        <v>25</v>
      </c>
      <c r="F46" s="731"/>
      <c r="G46" s="869" t="s">
        <v>315</v>
      </c>
      <c r="H46" s="983" t="s">
        <v>29</v>
      </c>
      <c r="I46" s="967"/>
      <c r="J46" s="967"/>
      <c r="K46" s="967"/>
      <c r="L46" s="443">
        <f>VLOOKUP($A46&amp;L$68,決統データ!$A$3:$DE$365,$E46+19,FALSE)</f>
        <v>0</v>
      </c>
      <c r="M46" s="275">
        <f t="shared" si="3"/>
        <v>0</v>
      </c>
    </row>
    <row r="47" spans="1:13" ht="17.100000000000001" customHeight="1">
      <c r="A47" s="27" t="str">
        <f t="shared" si="2"/>
        <v>1803301</v>
      </c>
      <c r="B47" s="28" t="s">
        <v>341</v>
      </c>
      <c r="C47" s="29">
        <v>33</v>
      </c>
      <c r="D47" s="28" t="s">
        <v>782</v>
      </c>
      <c r="E47" s="38">
        <v>26</v>
      </c>
      <c r="F47" s="731"/>
      <c r="G47" s="870"/>
      <c r="H47" s="983" t="s">
        <v>28</v>
      </c>
      <c r="I47" s="967"/>
      <c r="J47" s="967"/>
      <c r="K47" s="967"/>
      <c r="L47" s="443">
        <f>VLOOKUP($A47&amp;L$68,決統データ!$A$3:$DE$365,$E47+19,FALSE)</f>
        <v>0</v>
      </c>
      <c r="M47" s="275">
        <f t="shared" si="3"/>
        <v>0</v>
      </c>
    </row>
    <row r="48" spans="1:13" ht="17.100000000000001" customHeight="1">
      <c r="A48" s="27" t="str">
        <f t="shared" si="2"/>
        <v>1803301</v>
      </c>
      <c r="B48" s="28" t="s">
        <v>341</v>
      </c>
      <c r="C48" s="29">
        <v>33</v>
      </c>
      <c r="D48" s="28" t="s">
        <v>782</v>
      </c>
      <c r="E48" s="38">
        <v>32</v>
      </c>
      <c r="F48" s="631"/>
      <c r="G48" s="710" t="s">
        <v>228</v>
      </c>
      <c r="H48" s="724" t="s">
        <v>26</v>
      </c>
      <c r="I48" s="725"/>
      <c r="J48" s="72" t="s">
        <v>25</v>
      </c>
      <c r="K48" s="72"/>
      <c r="L48" s="118">
        <f>VLOOKUP($A48&amp;L$68,決統データ!$A$3:$DE$365,$E48+19,FALSE)/10</f>
        <v>0</v>
      </c>
      <c r="M48" s="456">
        <v>0</v>
      </c>
    </row>
    <row r="49" spans="1:13" ht="17.100000000000001" customHeight="1">
      <c r="A49" s="27" t="str">
        <f t="shared" si="2"/>
        <v>1803301</v>
      </c>
      <c r="B49" s="28" t="s">
        <v>341</v>
      </c>
      <c r="C49" s="29">
        <v>33</v>
      </c>
      <c r="D49" s="28" t="s">
        <v>782</v>
      </c>
      <c r="E49" s="38">
        <v>33</v>
      </c>
      <c r="F49" s="631"/>
      <c r="G49" s="936"/>
      <c r="H49" s="728"/>
      <c r="I49" s="729"/>
      <c r="J49" s="968" t="s">
        <v>24</v>
      </c>
      <c r="K49" s="983"/>
      <c r="L49" s="118">
        <f>VLOOKUP($A49&amp;L$68,決統データ!$A$3:$DE$365,$E49+19,FALSE)/10</f>
        <v>0</v>
      </c>
      <c r="M49" s="456">
        <v>0</v>
      </c>
    </row>
    <row r="50" spans="1:13" ht="17.100000000000001" customHeight="1">
      <c r="A50" s="27" t="str">
        <f t="shared" si="2"/>
        <v>1803301</v>
      </c>
      <c r="B50" s="28" t="s">
        <v>341</v>
      </c>
      <c r="C50" s="29">
        <v>33</v>
      </c>
      <c r="D50" s="28" t="s">
        <v>782</v>
      </c>
      <c r="E50" s="38">
        <v>34</v>
      </c>
      <c r="F50" s="631"/>
      <c r="G50" s="937"/>
      <c r="H50" s="967" t="s">
        <v>23</v>
      </c>
      <c r="I50" s="967"/>
      <c r="J50" s="967"/>
      <c r="K50" s="967"/>
      <c r="L50" s="42">
        <f>VLOOKUP($A50&amp;L$68,決統データ!$A$3:$DE$365,$E50+19,FALSE)</f>
        <v>0</v>
      </c>
      <c r="M50" s="273">
        <v>0</v>
      </c>
    </row>
    <row r="51" spans="1:13" ht="17.100000000000001" customHeight="1">
      <c r="E51" s="296"/>
      <c r="F51" s="631"/>
      <c r="G51" s="713" t="s">
        <v>22</v>
      </c>
      <c r="H51" s="714"/>
      <c r="I51" s="967" t="s">
        <v>367</v>
      </c>
      <c r="J51" s="967"/>
      <c r="K51" s="967"/>
      <c r="L51" s="270" t="s">
        <v>19</v>
      </c>
      <c r="M51" s="273">
        <f>COUNTA(L51:L51)</f>
        <v>1</v>
      </c>
    </row>
    <row r="52" spans="1:13" ht="17.100000000000001" customHeight="1">
      <c r="E52" s="296"/>
      <c r="F52" s="631"/>
      <c r="G52" s="715"/>
      <c r="H52" s="716"/>
      <c r="I52" s="967" t="s">
        <v>21</v>
      </c>
      <c r="J52" s="967"/>
      <c r="K52" s="967"/>
      <c r="L52" s="270"/>
      <c r="M52" s="273">
        <f>COUNTA(L52:L52)</f>
        <v>0</v>
      </c>
    </row>
    <row r="53" spans="1:13" ht="17.100000000000001" customHeight="1">
      <c r="E53" s="296"/>
      <c r="F53" s="632"/>
      <c r="G53" s="717"/>
      <c r="H53" s="718"/>
      <c r="I53" s="967" t="s">
        <v>20</v>
      </c>
      <c r="J53" s="967"/>
      <c r="K53" s="967"/>
      <c r="L53" s="271"/>
      <c r="M53" s="273">
        <f>COUNTA(L53:L53)</f>
        <v>0</v>
      </c>
    </row>
    <row r="54" spans="1:13" s="291" customFormat="1" ht="17.100000000000001" customHeight="1">
      <c r="A54" s="27" t="str">
        <f t="shared" ref="A54:A64" si="4">+B54&amp;C54&amp;D54</f>
        <v>1803301</v>
      </c>
      <c r="B54" s="28" t="s">
        <v>341</v>
      </c>
      <c r="C54" s="29">
        <v>33</v>
      </c>
      <c r="D54" s="28" t="s">
        <v>782</v>
      </c>
      <c r="E54" s="297">
        <v>43</v>
      </c>
      <c r="F54" s="630" t="s">
        <v>336</v>
      </c>
      <c r="G54" s="692" t="s">
        <v>335</v>
      </c>
      <c r="H54" s="698" t="s">
        <v>334</v>
      </c>
      <c r="I54" s="699"/>
      <c r="J54" s="699"/>
      <c r="K54" s="700"/>
      <c r="L54" s="287">
        <f>VLOOKUP($A54&amp;L$68,決統データ!$A$3:$DE$365,$E54+19,FALSE)</f>
        <v>4150327</v>
      </c>
      <c r="M54" s="314"/>
    </row>
    <row r="55" spans="1:13" ht="17.100000000000001" customHeight="1">
      <c r="A55" s="27" t="str">
        <f t="shared" si="4"/>
        <v>1803301</v>
      </c>
      <c r="B55" s="28" t="s">
        <v>341</v>
      </c>
      <c r="C55" s="29">
        <v>33</v>
      </c>
      <c r="D55" s="28" t="s">
        <v>782</v>
      </c>
      <c r="E55" s="38">
        <v>44</v>
      </c>
      <c r="F55" s="631"/>
      <c r="G55" s="693"/>
      <c r="H55" s="487" t="s">
        <v>6</v>
      </c>
      <c r="I55" s="487"/>
      <c r="J55" s="75" t="s">
        <v>5</v>
      </c>
      <c r="K55" s="76"/>
      <c r="L55" s="118">
        <f>VLOOKUP($A55&amp;L$68,決統データ!$A$3:$DE$365,$E55+19,FALSE)/10</f>
        <v>0</v>
      </c>
      <c r="M55" s="274">
        <v>0</v>
      </c>
    </row>
    <row r="56" spans="1:13" ht="17.100000000000001" customHeight="1">
      <c r="A56" s="27" t="str">
        <f t="shared" si="4"/>
        <v>1803301</v>
      </c>
      <c r="B56" s="28" t="s">
        <v>341</v>
      </c>
      <c r="C56" s="29">
        <v>33</v>
      </c>
      <c r="D56" s="28" t="s">
        <v>782</v>
      </c>
      <c r="E56" s="297">
        <v>45</v>
      </c>
      <c r="F56" s="631"/>
      <c r="G56" s="693"/>
      <c r="H56" s="487"/>
      <c r="I56" s="487"/>
      <c r="J56" s="968" t="s">
        <v>4</v>
      </c>
      <c r="K56" s="983"/>
      <c r="L56" s="118">
        <f>VLOOKUP($A56&amp;L$68,決統データ!$A$3:$DE$365,$E56+19,FALSE)/10</f>
        <v>0</v>
      </c>
      <c r="M56" s="274">
        <v>0</v>
      </c>
    </row>
    <row r="57" spans="1:13" ht="17.100000000000001" customHeight="1">
      <c r="A57" s="27" t="str">
        <f t="shared" si="4"/>
        <v>1803301</v>
      </c>
      <c r="B57" s="28" t="s">
        <v>341</v>
      </c>
      <c r="C57" s="29">
        <v>33</v>
      </c>
      <c r="D57" s="28" t="s">
        <v>782</v>
      </c>
      <c r="E57" s="38">
        <v>46</v>
      </c>
      <c r="F57" s="631"/>
      <c r="G57" s="693"/>
      <c r="H57" s="967" t="s">
        <v>3</v>
      </c>
      <c r="I57" s="967"/>
      <c r="J57" s="967"/>
      <c r="K57" s="967"/>
      <c r="L57" s="42">
        <f>VLOOKUP($A57&amp;L$68,決統データ!$A$3:$DE$365,$E57+19,FALSE)</f>
        <v>0</v>
      </c>
      <c r="M57" s="337">
        <v>0</v>
      </c>
    </row>
    <row r="58" spans="1:13" ht="17.100000000000001" customHeight="1">
      <c r="A58" s="27" t="str">
        <f t="shared" si="4"/>
        <v>1803301</v>
      </c>
      <c r="B58" s="28" t="s">
        <v>341</v>
      </c>
      <c r="C58" s="29">
        <v>33</v>
      </c>
      <c r="D58" s="28" t="s">
        <v>782</v>
      </c>
      <c r="E58" s="297">
        <v>47</v>
      </c>
      <c r="F58" s="631"/>
      <c r="G58" s="693"/>
      <c r="H58" s="967" t="s">
        <v>180</v>
      </c>
      <c r="I58" s="967"/>
      <c r="J58" s="967"/>
      <c r="K58" s="967"/>
      <c r="L58" s="42">
        <f>VLOOKUP($A58&amp;L$68,決統データ!$A$3:$DE$365,$E58+19,FALSE)</f>
        <v>0</v>
      </c>
      <c r="M58" s="337">
        <v>0</v>
      </c>
    </row>
    <row r="59" spans="1:13" ht="17.100000000000001" customHeight="1">
      <c r="A59" s="27" t="str">
        <f t="shared" si="4"/>
        <v>1803301</v>
      </c>
      <c r="B59" s="28" t="s">
        <v>341</v>
      </c>
      <c r="C59" s="29">
        <v>33</v>
      </c>
      <c r="D59" s="28" t="s">
        <v>782</v>
      </c>
      <c r="E59" s="38">
        <v>48</v>
      </c>
      <c r="F59" s="631"/>
      <c r="G59" s="693"/>
      <c r="H59" s="968" t="s">
        <v>1</v>
      </c>
      <c r="I59" s="972"/>
      <c r="J59" s="972"/>
      <c r="K59" s="983"/>
      <c r="L59" s="42">
        <f>VLOOKUP($A59&amp;L$68,決統データ!$A$3:$DE$365,$E59+19,FALSE)</f>
        <v>320000</v>
      </c>
      <c r="M59" s="337">
        <f>SUM(I59:L59)/COUNTIF(I59:L59,"&gt;0")</f>
        <v>320000</v>
      </c>
    </row>
    <row r="60" spans="1:13" s="291" customFormat="1" ht="17.100000000000001" customHeight="1">
      <c r="A60" s="27" t="str">
        <f t="shared" si="4"/>
        <v>1803301</v>
      </c>
      <c r="B60" s="28" t="s">
        <v>341</v>
      </c>
      <c r="C60" s="29">
        <v>33</v>
      </c>
      <c r="D60" s="28" t="s">
        <v>782</v>
      </c>
      <c r="E60" s="297">
        <v>49</v>
      </c>
      <c r="F60" s="631"/>
      <c r="G60" s="693"/>
      <c r="H60" s="923" t="s">
        <v>0</v>
      </c>
      <c r="I60" s="924"/>
      <c r="J60" s="924"/>
      <c r="K60" s="925"/>
      <c r="L60" s="440">
        <f>VLOOKUP($A60&amp;L$68,決統データ!$A$3:$DE$365,$E60+19,FALSE)</f>
        <v>4150401</v>
      </c>
      <c r="M60" s="275"/>
    </row>
    <row r="61" spans="1:13" ht="17.100000000000001" customHeight="1">
      <c r="A61" s="27" t="str">
        <f t="shared" si="4"/>
        <v>1803301</v>
      </c>
      <c r="B61" s="28" t="s">
        <v>341</v>
      </c>
      <c r="C61" s="29">
        <v>33</v>
      </c>
      <c r="D61" s="28" t="s">
        <v>782</v>
      </c>
      <c r="E61" s="38">
        <v>50</v>
      </c>
      <c r="F61" s="631"/>
      <c r="G61" s="694"/>
      <c r="H61" s="967" t="s">
        <v>1340</v>
      </c>
      <c r="I61" s="967"/>
      <c r="J61" s="967"/>
      <c r="K61" s="967"/>
      <c r="L61" s="42">
        <f>VLOOKUP($A61&amp;L$68,決統データ!$A$3:$DE$365,$E61+19,FALSE)</f>
        <v>0</v>
      </c>
      <c r="M61" s="275">
        <f>SUM(L61:L61)</f>
        <v>0</v>
      </c>
    </row>
    <row r="62" spans="1:13" ht="17.100000000000001" customHeight="1">
      <c r="A62" s="27" t="str">
        <f t="shared" si="4"/>
        <v>1803301</v>
      </c>
      <c r="B62" s="28" t="s">
        <v>341</v>
      </c>
      <c r="C62" s="29">
        <v>33</v>
      </c>
      <c r="D62" s="28" t="s">
        <v>782</v>
      </c>
      <c r="E62" s="297">
        <v>53</v>
      </c>
      <c r="F62" s="631"/>
      <c r="G62" s="968" t="s">
        <v>1336</v>
      </c>
      <c r="H62" s="972"/>
      <c r="I62" s="972"/>
      <c r="J62" s="972"/>
      <c r="K62" s="983"/>
      <c r="L62" s="42">
        <f>VLOOKUP($A62&amp;L$68,決統データ!$A$3:$DE$365,$E62+19,FALSE)</f>
        <v>0</v>
      </c>
      <c r="M62" s="275">
        <f>SUM(L62:L62)</f>
        <v>0</v>
      </c>
    </row>
    <row r="63" spans="1:13" ht="17.100000000000001" customHeight="1">
      <c r="A63" s="27" t="str">
        <f t="shared" si="4"/>
        <v>1803301</v>
      </c>
      <c r="B63" s="28" t="s">
        <v>341</v>
      </c>
      <c r="C63" s="29">
        <v>33</v>
      </c>
      <c r="D63" s="28" t="s">
        <v>782</v>
      </c>
      <c r="E63" s="38">
        <v>54</v>
      </c>
      <c r="F63" s="632"/>
      <c r="G63" s="967" t="s">
        <v>1335</v>
      </c>
      <c r="H63" s="967"/>
      <c r="I63" s="967"/>
      <c r="J63" s="967"/>
      <c r="K63" s="967"/>
      <c r="L63" s="42">
        <f>VLOOKUP($A63&amp;L$68,決統データ!$A$3:$DE$365,$E63+19,FALSE)</f>
        <v>0</v>
      </c>
      <c r="M63" s="275">
        <f>SUM(L63:L63)</f>
        <v>0</v>
      </c>
    </row>
    <row r="64" spans="1:13" ht="17.100000000000001" customHeight="1">
      <c r="A64" s="27" t="str">
        <f t="shared" si="4"/>
        <v>1803302</v>
      </c>
      <c r="B64" s="28" t="s">
        <v>341</v>
      </c>
      <c r="C64" s="29">
        <v>33</v>
      </c>
      <c r="D64" s="28" t="s">
        <v>788</v>
      </c>
      <c r="E64" s="38">
        <v>5</v>
      </c>
      <c r="F64" s="967" t="s">
        <v>1334</v>
      </c>
      <c r="G64" s="967"/>
      <c r="H64" s="967"/>
      <c r="I64" s="967"/>
      <c r="J64" s="967"/>
      <c r="K64" s="967"/>
      <c r="L64" s="42">
        <f>VLOOKUP($A64&amp;L$68,決統データ!$A$3:$DE$365,$E64+19,FALSE)</f>
        <v>0</v>
      </c>
      <c r="M64" s="275">
        <f>SUM(L64:L64)</f>
        <v>0</v>
      </c>
    </row>
    <row r="65" spans="6:12">
      <c r="F65" s="9" t="s">
        <v>1333</v>
      </c>
    </row>
    <row r="66" spans="6:12">
      <c r="L66" s="9" t="s">
        <v>1600</v>
      </c>
    </row>
    <row r="68" spans="6:12">
      <c r="L68" s="12" t="str">
        <f>+L69&amp;"000"</f>
        <v>264075000</v>
      </c>
    </row>
    <row r="69" spans="6:12">
      <c r="L69" s="12" t="s">
        <v>591</v>
      </c>
    </row>
    <row r="70" spans="6:12">
      <c r="L70" s="12" t="s">
        <v>592</v>
      </c>
    </row>
  </sheetData>
  <customSheetViews>
    <customSheetView guid="{247A5D4D-80F1-4466-92F7-7A3BC78E450F}" fitToPage="1" printArea="1" topLeftCell="A10">
      <selection activeCell="C43" sqref="C43"/>
      <pageMargins left="1.1811023622047245" right="0.78740157480314965" top="0.78740157480314965" bottom="0.78740157480314965" header="0.51181102362204722" footer="0.27559055118110237"/>
      <pageSetup paperSize="9" scale="71" orientation="portrait" blackAndWhite="1" horizontalDpi="4294967293" verticalDpi="4294967293"/>
      <headerFooter alignWithMargins="0"/>
    </customSheetView>
  </customSheetViews>
  <mergeCells count="78">
    <mergeCell ref="I51:K51"/>
    <mergeCell ref="F64:K64"/>
    <mergeCell ref="G62:K62"/>
    <mergeCell ref="G63:K63"/>
    <mergeCell ref="H61:K61"/>
    <mergeCell ref="F54:F63"/>
    <mergeCell ref="G54:G61"/>
    <mergeCell ref="H54:K54"/>
    <mergeCell ref="H55:I56"/>
    <mergeCell ref="J56:K56"/>
    <mergeCell ref="H57:K57"/>
    <mergeCell ref="H58:K58"/>
    <mergeCell ref="H59:K59"/>
    <mergeCell ref="H60:K60"/>
    <mergeCell ref="H50:K50"/>
    <mergeCell ref="I52:K52"/>
    <mergeCell ref="I53:K53"/>
    <mergeCell ref="G40:G45"/>
    <mergeCell ref="H40:K40"/>
    <mergeCell ref="H41:K41"/>
    <mergeCell ref="H42:K42"/>
    <mergeCell ref="H43:K43"/>
    <mergeCell ref="H44:K44"/>
    <mergeCell ref="H45:K45"/>
    <mergeCell ref="H46:K46"/>
    <mergeCell ref="H47:K47"/>
    <mergeCell ref="G48:G50"/>
    <mergeCell ref="H48:I49"/>
    <mergeCell ref="J49:K49"/>
    <mergeCell ref="G51:H53"/>
    <mergeCell ref="G46:G47"/>
    <mergeCell ref="G34:G39"/>
    <mergeCell ref="H34:K34"/>
    <mergeCell ref="H35:K35"/>
    <mergeCell ref="H36:K36"/>
    <mergeCell ref="H37:K37"/>
    <mergeCell ref="H38:K38"/>
    <mergeCell ref="H39:K39"/>
    <mergeCell ref="G32:K32"/>
    <mergeCell ref="G33:K33"/>
    <mergeCell ref="G22:G31"/>
    <mergeCell ref="I22:K22"/>
    <mergeCell ref="I23:K23"/>
    <mergeCell ref="I26:K26"/>
    <mergeCell ref="H28:H31"/>
    <mergeCell ref="I28:K28"/>
    <mergeCell ref="I29:K29"/>
    <mergeCell ref="I30:K30"/>
    <mergeCell ref="I31:K31"/>
    <mergeCell ref="I25:K25"/>
    <mergeCell ref="H22:H27"/>
    <mergeCell ref="G19:G21"/>
    <mergeCell ref="H19:K19"/>
    <mergeCell ref="H20:K20"/>
    <mergeCell ref="H21:K21"/>
    <mergeCell ref="I24:K24"/>
    <mergeCell ref="H18:K18"/>
    <mergeCell ref="G9:G14"/>
    <mergeCell ref="H9:K9"/>
    <mergeCell ref="H10:K10"/>
    <mergeCell ref="H11:K11"/>
    <mergeCell ref="H12:K12"/>
    <mergeCell ref="I7:K7"/>
    <mergeCell ref="H8:K8"/>
    <mergeCell ref="H13:K13"/>
    <mergeCell ref="H14:K14"/>
    <mergeCell ref="F2:K2"/>
    <mergeCell ref="F3:F53"/>
    <mergeCell ref="G3:G8"/>
    <mergeCell ref="H3:H7"/>
    <mergeCell ref="I3:K3"/>
    <mergeCell ref="I4:K4"/>
    <mergeCell ref="I5:K5"/>
    <mergeCell ref="I6:K6"/>
    <mergeCell ref="G15:G18"/>
    <mergeCell ref="H15:K15"/>
    <mergeCell ref="H16:K16"/>
    <mergeCell ref="H17:K17"/>
  </mergeCells>
  <phoneticPr fontId="3"/>
  <pageMargins left="1.1811023622047245" right="0.78740157480314965" top="0.78740157480314965" bottom="0.78740157480314965" header="0.51181102362204722" footer="0.27559055118110237"/>
  <pageSetup paperSize="9" scale="71" orientation="portrait" blackAndWhite="1"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FFC000"/>
    <pageSetUpPr fitToPage="1"/>
  </sheetPr>
  <dimension ref="A1:L114"/>
  <sheetViews>
    <sheetView view="pageBreakPreview" zoomScaleNormal="100" zoomScaleSheetLayoutView="100" workbookViewId="0">
      <pane ySplit="2" topLeftCell="A66" activePane="bottomLeft" state="frozen"/>
      <selection pane="bottomLeft"/>
    </sheetView>
  </sheetViews>
  <sheetFormatPr defaultColWidth="9" defaultRowHeight="14.4"/>
  <cols>
    <col min="1" max="1" width="9.69921875" style="1" customWidth="1"/>
    <col min="2" max="2" width="4.296875" style="1" customWidth="1"/>
    <col min="3" max="4" width="3.296875" style="1" customWidth="1"/>
    <col min="5" max="5" width="6.296875" style="24" customWidth="1"/>
    <col min="6" max="6" width="4.19921875" style="1" customWidth="1"/>
    <col min="7" max="7" width="4.69921875" style="1" customWidth="1"/>
    <col min="8" max="8" width="4.09765625" style="1" customWidth="1"/>
    <col min="9" max="9" width="17.296875" style="1" customWidth="1"/>
    <col min="10" max="10" width="15" style="1" bestFit="1" customWidth="1"/>
    <col min="11" max="12" width="11.19921875" style="152" bestFit="1" customWidth="1"/>
    <col min="13" max="16384" width="9" style="1"/>
  </cols>
  <sheetData>
    <row r="1" spans="1:12">
      <c r="F1" s="1" t="s">
        <v>103</v>
      </c>
      <c r="K1" s="292"/>
      <c r="L1" s="292" t="s">
        <v>529</v>
      </c>
    </row>
    <row r="2" spans="1:12" ht="29.25" customHeight="1">
      <c r="A2" s="26"/>
      <c r="B2" s="67" t="s">
        <v>778</v>
      </c>
      <c r="C2" s="26" t="s">
        <v>779</v>
      </c>
      <c r="D2" s="26" t="s">
        <v>780</v>
      </c>
      <c r="E2" s="30" t="s">
        <v>781</v>
      </c>
      <c r="F2" s="618"/>
      <c r="G2" s="618"/>
      <c r="H2" s="618"/>
      <c r="I2" s="618"/>
      <c r="J2" s="618"/>
      <c r="K2" s="309" t="s">
        <v>278</v>
      </c>
      <c r="L2" s="309" t="s">
        <v>605</v>
      </c>
    </row>
    <row r="3" spans="1:12" ht="17.100000000000001" customHeight="1">
      <c r="A3" s="27" t="str">
        <f>+B3&amp;C3&amp;D3</f>
        <v>1804001</v>
      </c>
      <c r="B3" s="28" t="s">
        <v>341</v>
      </c>
      <c r="C3" s="29">
        <v>40</v>
      </c>
      <c r="D3" s="28" t="s">
        <v>782</v>
      </c>
      <c r="E3" s="24">
        <v>1</v>
      </c>
      <c r="F3" s="624" t="s">
        <v>970</v>
      </c>
      <c r="G3" s="786" t="s">
        <v>102</v>
      </c>
      <c r="H3" s="780" t="s">
        <v>1460</v>
      </c>
      <c r="I3" s="781"/>
      <c r="J3" s="212" t="s">
        <v>601</v>
      </c>
      <c r="K3" s="42">
        <f>VLOOKUP($A3&amp;K$73,決統データ!$A$3:$DE$365,$E3+19,FALSE)</f>
        <v>0</v>
      </c>
      <c r="L3" s="275">
        <f t="shared" ref="L3:L30" si="0">SUM(K3:K3)</f>
        <v>0</v>
      </c>
    </row>
    <row r="4" spans="1:12" ht="17.100000000000001" customHeight="1">
      <c r="A4" s="27" t="str">
        <f t="shared" ref="A4:A68" si="1">+B4&amp;C4&amp;D4</f>
        <v>1804001</v>
      </c>
      <c r="B4" s="28" t="s">
        <v>341</v>
      </c>
      <c r="C4" s="29">
        <v>40</v>
      </c>
      <c r="D4" s="28" t="s">
        <v>782</v>
      </c>
      <c r="E4" s="24">
        <v>2</v>
      </c>
      <c r="F4" s="625"/>
      <c r="G4" s="787"/>
      <c r="H4" s="784"/>
      <c r="I4" s="785"/>
      <c r="J4" s="212" t="s">
        <v>816</v>
      </c>
      <c r="K4" s="42">
        <f>VLOOKUP($A4&amp;K$73,決統データ!$A$3:$DE$365,$E4+19,FALSE)</f>
        <v>0</v>
      </c>
      <c r="L4" s="275">
        <f t="shared" si="0"/>
        <v>0</v>
      </c>
    </row>
    <row r="5" spans="1:12" ht="17.100000000000001" customHeight="1">
      <c r="A5" s="27" t="str">
        <f t="shared" si="1"/>
        <v>1804001</v>
      </c>
      <c r="B5" s="28" t="s">
        <v>341</v>
      </c>
      <c r="C5" s="29">
        <v>40</v>
      </c>
      <c r="D5" s="28" t="s">
        <v>782</v>
      </c>
      <c r="E5" s="24">
        <v>3</v>
      </c>
      <c r="F5" s="625"/>
      <c r="G5" s="624" t="s">
        <v>980</v>
      </c>
      <c r="H5" s="764" t="s">
        <v>969</v>
      </c>
      <c r="I5" s="766"/>
      <c r="J5" s="212" t="s">
        <v>601</v>
      </c>
      <c r="K5" s="42">
        <f>VLOOKUP($A5&amp;K$73,決統データ!$A$3:$DE$365,$E5+19,FALSE)</f>
        <v>6704</v>
      </c>
      <c r="L5" s="275">
        <f t="shared" si="0"/>
        <v>6704</v>
      </c>
    </row>
    <row r="6" spans="1:12" ht="17.100000000000001" customHeight="1">
      <c r="A6" s="27" t="str">
        <f t="shared" si="1"/>
        <v>1804001</v>
      </c>
      <c r="B6" s="28" t="s">
        <v>341</v>
      </c>
      <c r="C6" s="29">
        <v>40</v>
      </c>
      <c r="D6" s="28" t="s">
        <v>782</v>
      </c>
      <c r="E6" s="24">
        <v>4</v>
      </c>
      <c r="F6" s="625"/>
      <c r="G6" s="625"/>
      <c r="H6" s="770"/>
      <c r="I6" s="772"/>
      <c r="J6" s="212" t="s">
        <v>816</v>
      </c>
      <c r="K6" s="42">
        <f>VLOOKUP($A6&amp;K$73,決統データ!$A$3:$DE$365,$E6+19,FALSE)</f>
        <v>51078</v>
      </c>
      <c r="L6" s="275">
        <f t="shared" si="0"/>
        <v>51078</v>
      </c>
    </row>
    <row r="7" spans="1:12" ht="17.100000000000001" customHeight="1">
      <c r="A7" s="27" t="str">
        <f t="shared" si="1"/>
        <v>1804001</v>
      </c>
      <c r="B7" s="28" t="s">
        <v>341</v>
      </c>
      <c r="C7" s="29">
        <v>40</v>
      </c>
      <c r="D7" s="28" t="s">
        <v>782</v>
      </c>
      <c r="E7" s="24">
        <v>5</v>
      </c>
      <c r="F7" s="625"/>
      <c r="G7" s="625"/>
      <c r="H7" s="624" t="s">
        <v>644</v>
      </c>
      <c r="I7" s="597" t="s">
        <v>1324</v>
      </c>
      <c r="J7" s="212" t="s">
        <v>601</v>
      </c>
      <c r="K7" s="42">
        <f>VLOOKUP($A7&amp;K$73,決統データ!$A$3:$DE$365,$E7+19,FALSE)</f>
        <v>0</v>
      </c>
      <c r="L7" s="275">
        <f t="shared" si="0"/>
        <v>0</v>
      </c>
    </row>
    <row r="8" spans="1:12" ht="17.100000000000001" customHeight="1">
      <c r="A8" s="27" t="str">
        <f t="shared" si="1"/>
        <v>1804001</v>
      </c>
      <c r="B8" s="28" t="s">
        <v>341</v>
      </c>
      <c r="C8" s="29">
        <v>40</v>
      </c>
      <c r="D8" s="28" t="s">
        <v>782</v>
      </c>
      <c r="E8" s="24">
        <v>6</v>
      </c>
      <c r="F8" s="625"/>
      <c r="G8" s="625"/>
      <c r="H8" s="625"/>
      <c r="I8" s="599"/>
      <c r="J8" s="212" t="s">
        <v>816</v>
      </c>
      <c r="K8" s="42">
        <f>VLOOKUP($A8&amp;K$73,決統データ!$A$3:$DE$365,$E8+19,FALSE)</f>
        <v>0</v>
      </c>
      <c r="L8" s="275">
        <f t="shared" si="0"/>
        <v>0</v>
      </c>
    </row>
    <row r="9" spans="1:12" ht="17.100000000000001" customHeight="1">
      <c r="A9" s="27" t="str">
        <f t="shared" si="1"/>
        <v>1804001</v>
      </c>
      <c r="B9" s="28" t="s">
        <v>341</v>
      </c>
      <c r="C9" s="29">
        <v>40</v>
      </c>
      <c r="D9" s="28" t="s">
        <v>782</v>
      </c>
      <c r="E9" s="24">
        <v>7</v>
      </c>
      <c r="F9" s="625"/>
      <c r="G9" s="625"/>
      <c r="H9" s="625"/>
      <c r="I9" s="594" t="s">
        <v>1323</v>
      </c>
      <c r="J9" s="212" t="s">
        <v>601</v>
      </c>
      <c r="K9" s="42">
        <f>VLOOKUP($A9&amp;K$73,決統データ!$A$3:$DE$365,$E9+19,FALSE)</f>
        <v>0</v>
      </c>
      <c r="L9" s="275">
        <f t="shared" si="0"/>
        <v>0</v>
      </c>
    </row>
    <row r="10" spans="1:12" ht="17.100000000000001" customHeight="1">
      <c r="A10" s="27" t="str">
        <f t="shared" si="1"/>
        <v>1804001</v>
      </c>
      <c r="B10" s="28" t="s">
        <v>341</v>
      </c>
      <c r="C10" s="29">
        <v>40</v>
      </c>
      <c r="D10" s="28" t="s">
        <v>782</v>
      </c>
      <c r="E10" s="24">
        <v>8</v>
      </c>
      <c r="F10" s="625"/>
      <c r="G10" s="625"/>
      <c r="H10" s="625"/>
      <c r="I10" s="595"/>
      <c r="J10" s="212" t="s">
        <v>816</v>
      </c>
      <c r="K10" s="42">
        <f>VLOOKUP($A10&amp;K$73,決統データ!$A$3:$DE$365,$E10+19,FALSE)</f>
        <v>0</v>
      </c>
      <c r="L10" s="275">
        <f t="shared" si="0"/>
        <v>0</v>
      </c>
    </row>
    <row r="11" spans="1:12" ht="17.100000000000001" customHeight="1">
      <c r="A11" s="27" t="str">
        <f t="shared" si="1"/>
        <v>1804001</v>
      </c>
      <c r="B11" s="28" t="s">
        <v>341</v>
      </c>
      <c r="C11" s="29">
        <v>40</v>
      </c>
      <c r="D11" s="28" t="s">
        <v>782</v>
      </c>
      <c r="E11" s="24">
        <v>11</v>
      </c>
      <c r="F11" s="625"/>
      <c r="G11" s="625"/>
      <c r="H11" s="625"/>
      <c r="I11" s="748" t="s">
        <v>101</v>
      </c>
      <c r="J11" s="212" t="s">
        <v>601</v>
      </c>
      <c r="K11" s="42">
        <f>VLOOKUP($A11&amp;K$73,決統データ!$A$3:$DE$365,$E11+19,FALSE)</f>
        <v>0</v>
      </c>
      <c r="L11" s="275">
        <f t="shared" si="0"/>
        <v>0</v>
      </c>
    </row>
    <row r="12" spans="1:12" ht="17.100000000000001" customHeight="1">
      <c r="A12" s="27" t="str">
        <f t="shared" si="1"/>
        <v>1804001</v>
      </c>
      <c r="B12" s="28" t="s">
        <v>341</v>
      </c>
      <c r="C12" s="29">
        <v>40</v>
      </c>
      <c r="D12" s="28" t="s">
        <v>782</v>
      </c>
      <c r="E12" s="24">
        <v>12</v>
      </c>
      <c r="F12" s="625"/>
      <c r="G12" s="625"/>
      <c r="H12" s="625"/>
      <c r="I12" s="749"/>
      <c r="J12" s="212" t="s">
        <v>816</v>
      </c>
      <c r="K12" s="42">
        <f>VLOOKUP($A12&amp;K$73,決統データ!$A$3:$DE$365,$E12+19,FALSE)</f>
        <v>0</v>
      </c>
      <c r="L12" s="275">
        <f t="shared" si="0"/>
        <v>0</v>
      </c>
    </row>
    <row r="13" spans="1:12" ht="17.100000000000001" customHeight="1">
      <c r="A13" s="27" t="str">
        <f t="shared" si="1"/>
        <v>1804001</v>
      </c>
      <c r="B13" s="28" t="s">
        <v>341</v>
      </c>
      <c r="C13" s="29">
        <v>40</v>
      </c>
      <c r="D13" s="28" t="s">
        <v>782</v>
      </c>
      <c r="E13" s="24">
        <v>13</v>
      </c>
      <c r="F13" s="625"/>
      <c r="G13" s="625"/>
      <c r="H13" s="625"/>
      <c r="I13" s="597" t="s">
        <v>1316</v>
      </c>
      <c r="J13" s="212" t="s">
        <v>601</v>
      </c>
      <c r="K13" s="42">
        <f>VLOOKUP($A13&amp;K$73,決統データ!$A$3:$DE$365,$E13+19,FALSE)</f>
        <v>0</v>
      </c>
      <c r="L13" s="275">
        <f t="shared" si="0"/>
        <v>0</v>
      </c>
    </row>
    <row r="14" spans="1:12" ht="17.100000000000001" customHeight="1">
      <c r="A14" s="27" t="str">
        <f t="shared" si="1"/>
        <v>1804001</v>
      </c>
      <c r="B14" s="28" t="s">
        <v>341</v>
      </c>
      <c r="C14" s="29">
        <v>40</v>
      </c>
      <c r="D14" s="28" t="s">
        <v>782</v>
      </c>
      <c r="E14" s="24">
        <v>14</v>
      </c>
      <c r="F14" s="625"/>
      <c r="G14" s="625"/>
      <c r="H14" s="625"/>
      <c r="I14" s="599"/>
      <c r="J14" s="212" t="s">
        <v>816</v>
      </c>
      <c r="K14" s="42">
        <f>VLOOKUP($A14&amp;K$73,決統データ!$A$3:$DE$365,$E14+19,FALSE)</f>
        <v>0</v>
      </c>
      <c r="L14" s="275">
        <f t="shared" si="0"/>
        <v>0</v>
      </c>
    </row>
    <row r="15" spans="1:12" ht="17.100000000000001" customHeight="1">
      <c r="A15" s="27" t="str">
        <f t="shared" si="1"/>
        <v>1804001</v>
      </c>
      <c r="B15" s="28" t="s">
        <v>341</v>
      </c>
      <c r="C15" s="29">
        <v>40</v>
      </c>
      <c r="D15" s="28" t="s">
        <v>782</v>
      </c>
      <c r="E15" s="24">
        <v>15</v>
      </c>
      <c r="F15" s="625"/>
      <c r="G15" s="625"/>
      <c r="H15" s="625"/>
      <c r="I15" s="597" t="s">
        <v>976</v>
      </c>
      <c r="J15" s="212" t="s">
        <v>601</v>
      </c>
      <c r="K15" s="42">
        <f>VLOOKUP($A15&amp;K$73,決統データ!$A$3:$DE$365,$E15+19,FALSE)</f>
        <v>0</v>
      </c>
      <c r="L15" s="275">
        <f t="shared" si="0"/>
        <v>0</v>
      </c>
    </row>
    <row r="16" spans="1:12" ht="17.100000000000001" customHeight="1">
      <c r="A16" s="27" t="str">
        <f t="shared" si="1"/>
        <v>1804001</v>
      </c>
      <c r="B16" s="28" t="s">
        <v>341</v>
      </c>
      <c r="C16" s="29">
        <v>40</v>
      </c>
      <c r="D16" s="28" t="s">
        <v>782</v>
      </c>
      <c r="E16" s="24">
        <v>16</v>
      </c>
      <c r="F16" s="625"/>
      <c r="G16" s="625"/>
      <c r="H16" s="625"/>
      <c r="I16" s="599"/>
      <c r="J16" s="212" t="s">
        <v>816</v>
      </c>
      <c r="K16" s="42">
        <f>VLOOKUP($A16&amp;K$73,決統データ!$A$3:$DE$365,$E16+19,FALSE)</f>
        <v>0</v>
      </c>
      <c r="L16" s="275">
        <f t="shared" si="0"/>
        <v>0</v>
      </c>
    </row>
    <row r="17" spans="1:12" ht="17.100000000000001" customHeight="1">
      <c r="A17" s="27" t="str">
        <f t="shared" si="1"/>
        <v>1804001</v>
      </c>
      <c r="B17" s="28" t="s">
        <v>341</v>
      </c>
      <c r="C17" s="29">
        <v>40</v>
      </c>
      <c r="D17" s="28" t="s">
        <v>782</v>
      </c>
      <c r="E17" s="24">
        <v>21</v>
      </c>
      <c r="F17" s="625"/>
      <c r="G17" s="625"/>
      <c r="H17" s="625"/>
      <c r="I17" s="594" t="s">
        <v>337</v>
      </c>
      <c r="J17" s="212" t="s">
        <v>601</v>
      </c>
      <c r="K17" s="42">
        <f>VLOOKUP($A17&amp;K$73,決統データ!$A$3:$DE$365,$E17+19,FALSE)</f>
        <v>0</v>
      </c>
      <c r="L17" s="275">
        <f t="shared" si="0"/>
        <v>0</v>
      </c>
    </row>
    <row r="18" spans="1:12" ht="17.100000000000001" customHeight="1">
      <c r="A18" s="27" t="str">
        <f t="shared" si="1"/>
        <v>1804001</v>
      </c>
      <c r="B18" s="28" t="s">
        <v>341</v>
      </c>
      <c r="C18" s="29">
        <v>40</v>
      </c>
      <c r="D18" s="28" t="s">
        <v>782</v>
      </c>
      <c r="E18" s="24">
        <v>22</v>
      </c>
      <c r="F18" s="625"/>
      <c r="G18" s="625"/>
      <c r="H18" s="625"/>
      <c r="I18" s="595"/>
      <c r="J18" s="212" t="s">
        <v>816</v>
      </c>
      <c r="K18" s="42">
        <f>VLOOKUP($A18&amp;K$73,決統データ!$A$3:$DE$365,$E18+19,FALSE)</f>
        <v>0</v>
      </c>
      <c r="L18" s="275">
        <f t="shared" si="0"/>
        <v>0</v>
      </c>
    </row>
    <row r="19" spans="1:12" ht="17.100000000000001" customHeight="1">
      <c r="A19" s="27" t="str">
        <f t="shared" si="1"/>
        <v>1804001</v>
      </c>
      <c r="B19" s="28" t="s">
        <v>341</v>
      </c>
      <c r="C19" s="29">
        <v>40</v>
      </c>
      <c r="D19" s="28" t="s">
        <v>782</v>
      </c>
      <c r="E19" s="24">
        <v>23</v>
      </c>
      <c r="F19" s="625"/>
      <c r="G19" s="625"/>
      <c r="H19" s="625"/>
      <c r="I19" s="594" t="s">
        <v>1312</v>
      </c>
      <c r="J19" s="212" t="s">
        <v>601</v>
      </c>
      <c r="K19" s="42">
        <f>VLOOKUP($A19&amp;K$73,決統データ!$A$3:$DE$365,$E19+19,FALSE)</f>
        <v>6704</v>
      </c>
      <c r="L19" s="275">
        <f t="shared" si="0"/>
        <v>6704</v>
      </c>
    </row>
    <row r="20" spans="1:12" ht="17.100000000000001" customHeight="1">
      <c r="A20" s="27" t="str">
        <f t="shared" si="1"/>
        <v>1804001</v>
      </c>
      <c r="B20" s="28" t="s">
        <v>341</v>
      </c>
      <c r="C20" s="29">
        <v>40</v>
      </c>
      <c r="D20" s="28" t="s">
        <v>782</v>
      </c>
      <c r="E20" s="24">
        <v>24</v>
      </c>
      <c r="F20" s="625"/>
      <c r="G20" s="625"/>
      <c r="H20" s="625"/>
      <c r="I20" s="595"/>
      <c r="J20" s="212" t="s">
        <v>816</v>
      </c>
      <c r="K20" s="42">
        <f>VLOOKUP($A20&amp;K$73,決統データ!$A$3:$DE$365,$E20+19,FALSE)</f>
        <v>6704</v>
      </c>
      <c r="L20" s="275">
        <f t="shared" si="0"/>
        <v>6704</v>
      </c>
    </row>
    <row r="21" spans="1:12" ht="17.100000000000001" customHeight="1">
      <c r="A21" s="27" t="str">
        <f t="shared" si="1"/>
        <v>1804001</v>
      </c>
      <c r="B21" s="28" t="s">
        <v>341</v>
      </c>
      <c r="C21" s="29">
        <v>40</v>
      </c>
      <c r="D21" s="28" t="s">
        <v>782</v>
      </c>
      <c r="E21" s="24">
        <v>27</v>
      </c>
      <c r="F21" s="625"/>
      <c r="G21" s="625"/>
      <c r="H21" s="625"/>
      <c r="I21" s="597" t="s">
        <v>731</v>
      </c>
      <c r="J21" s="212" t="s">
        <v>601</v>
      </c>
      <c r="K21" s="42">
        <f>VLOOKUP($A21&amp;K$73,決統データ!$A$3:$DE$365,$E21+19,FALSE)</f>
        <v>0</v>
      </c>
      <c r="L21" s="275">
        <f t="shared" si="0"/>
        <v>0</v>
      </c>
    </row>
    <row r="22" spans="1:12" ht="17.100000000000001" customHeight="1">
      <c r="A22" s="27" t="str">
        <f t="shared" si="1"/>
        <v>1804001</v>
      </c>
      <c r="B22" s="28" t="s">
        <v>341</v>
      </c>
      <c r="C22" s="29">
        <v>40</v>
      </c>
      <c r="D22" s="28" t="s">
        <v>782</v>
      </c>
      <c r="E22" s="24">
        <v>28</v>
      </c>
      <c r="F22" s="773"/>
      <c r="G22" s="773"/>
      <c r="H22" s="773"/>
      <c r="I22" s="599"/>
      <c r="J22" s="212" t="s">
        <v>816</v>
      </c>
      <c r="K22" s="42">
        <f>VLOOKUP($A22&amp;K$73,決統データ!$A$3:$DE$365,$E22+19,FALSE)</f>
        <v>44374</v>
      </c>
      <c r="L22" s="275">
        <f t="shared" si="0"/>
        <v>44374</v>
      </c>
    </row>
    <row r="23" spans="1:12" ht="17.100000000000001" customHeight="1">
      <c r="A23" s="27" t="str">
        <f t="shared" si="1"/>
        <v>1804001</v>
      </c>
      <c r="B23" s="28" t="s">
        <v>341</v>
      </c>
      <c r="C23" s="29">
        <v>40</v>
      </c>
      <c r="D23" s="28" t="s">
        <v>782</v>
      </c>
      <c r="E23" s="24">
        <v>31</v>
      </c>
      <c r="F23" s="624" t="s">
        <v>968</v>
      </c>
      <c r="G23" s="703" t="s">
        <v>966</v>
      </c>
      <c r="H23" s="616"/>
      <c r="I23" s="616"/>
      <c r="J23" s="212" t="s">
        <v>601</v>
      </c>
      <c r="K23" s="42">
        <f>VLOOKUP($A23&amp;K$73,決統データ!$A$3:$DE$365,$E23+19,FALSE)</f>
        <v>0</v>
      </c>
      <c r="L23" s="275">
        <f t="shared" si="0"/>
        <v>0</v>
      </c>
    </row>
    <row r="24" spans="1:12" ht="17.100000000000001" customHeight="1">
      <c r="A24" s="27" t="str">
        <f t="shared" si="1"/>
        <v>1804001</v>
      </c>
      <c r="B24" s="28" t="s">
        <v>341</v>
      </c>
      <c r="C24" s="29">
        <v>40</v>
      </c>
      <c r="D24" s="28" t="s">
        <v>782</v>
      </c>
      <c r="E24" s="24">
        <v>32</v>
      </c>
      <c r="F24" s="625"/>
      <c r="G24" s="703"/>
      <c r="H24" s="616"/>
      <c r="I24" s="616"/>
      <c r="J24" s="212" t="s">
        <v>816</v>
      </c>
      <c r="K24" s="42">
        <f>VLOOKUP($A24&amp;K$73,決統データ!$A$3:$DE$365,$E24+19,FALSE)</f>
        <v>0</v>
      </c>
      <c r="L24" s="275">
        <f t="shared" si="0"/>
        <v>0</v>
      </c>
    </row>
    <row r="25" spans="1:12" ht="17.100000000000001" customHeight="1">
      <c r="A25" s="27" t="str">
        <f t="shared" si="1"/>
        <v>1804001</v>
      </c>
      <c r="B25" s="28" t="s">
        <v>341</v>
      </c>
      <c r="C25" s="29">
        <v>40</v>
      </c>
      <c r="D25" s="28" t="s">
        <v>782</v>
      </c>
      <c r="E25" s="24">
        <v>35</v>
      </c>
      <c r="F25" s="625"/>
      <c r="G25" s="213"/>
      <c r="H25" s="774" t="s">
        <v>372</v>
      </c>
      <c r="I25" s="742"/>
      <c r="J25" s="212" t="s">
        <v>601</v>
      </c>
      <c r="K25" s="42">
        <f>VLOOKUP($A25&amp;K$73,決統データ!$A$3:$DE$365,$E25+19,FALSE)</f>
        <v>0</v>
      </c>
      <c r="L25" s="275">
        <f t="shared" si="0"/>
        <v>0</v>
      </c>
    </row>
    <row r="26" spans="1:12" ht="17.100000000000001" customHeight="1">
      <c r="A26" s="27" t="str">
        <f t="shared" si="1"/>
        <v>1804001</v>
      </c>
      <c r="B26" s="28" t="s">
        <v>341</v>
      </c>
      <c r="C26" s="29">
        <v>40</v>
      </c>
      <c r="D26" s="28" t="s">
        <v>782</v>
      </c>
      <c r="E26" s="24">
        <v>36</v>
      </c>
      <c r="F26" s="625"/>
      <c r="G26" s="214"/>
      <c r="H26" s="775"/>
      <c r="I26" s="744"/>
      <c r="J26" s="212" t="s">
        <v>816</v>
      </c>
      <c r="K26" s="42">
        <f>VLOOKUP($A26&amp;K$73,決統データ!$A$3:$DE$365,$E26+19,FALSE)</f>
        <v>0</v>
      </c>
      <c r="L26" s="275">
        <f t="shared" si="0"/>
        <v>0</v>
      </c>
    </row>
    <row r="27" spans="1:12" ht="17.100000000000001" customHeight="1">
      <c r="A27" s="27" t="str">
        <f t="shared" si="1"/>
        <v>1804001</v>
      </c>
      <c r="B27" s="28" t="s">
        <v>341</v>
      </c>
      <c r="C27" s="29">
        <v>40</v>
      </c>
      <c r="D27" s="28" t="s">
        <v>782</v>
      </c>
      <c r="E27" s="24">
        <v>37</v>
      </c>
      <c r="F27" s="625"/>
      <c r="G27" s="213"/>
      <c r="H27" s="703" t="s">
        <v>976</v>
      </c>
      <c r="I27" s="616"/>
      <c r="J27" s="212" t="s">
        <v>601</v>
      </c>
      <c r="K27" s="42">
        <f>VLOOKUP($A27&amp;K$73,決統データ!$A$3:$DE$365,$E27+19,FALSE)</f>
        <v>0</v>
      </c>
      <c r="L27" s="275">
        <f t="shared" si="0"/>
        <v>0</v>
      </c>
    </row>
    <row r="28" spans="1:12" ht="17.100000000000001" customHeight="1">
      <c r="A28" s="27" t="str">
        <f t="shared" si="1"/>
        <v>1804001</v>
      </c>
      <c r="B28" s="28" t="s">
        <v>341</v>
      </c>
      <c r="C28" s="29">
        <v>40</v>
      </c>
      <c r="D28" s="28" t="s">
        <v>782</v>
      </c>
      <c r="E28" s="24">
        <v>38</v>
      </c>
      <c r="F28" s="625"/>
      <c r="G28" s="214"/>
      <c r="H28" s="703"/>
      <c r="I28" s="616"/>
      <c r="J28" s="212" t="s">
        <v>816</v>
      </c>
      <c r="K28" s="42">
        <f>VLOOKUP($A28&amp;K$73,決統データ!$A$3:$DE$365,$E28+19,FALSE)</f>
        <v>0</v>
      </c>
      <c r="L28" s="275">
        <f t="shared" si="0"/>
        <v>0</v>
      </c>
    </row>
    <row r="29" spans="1:12" ht="17.100000000000001" customHeight="1">
      <c r="A29" s="27" t="str">
        <f t="shared" si="1"/>
        <v>1804001</v>
      </c>
      <c r="B29" s="28" t="s">
        <v>341</v>
      </c>
      <c r="C29" s="29">
        <v>40</v>
      </c>
      <c r="D29" s="28" t="s">
        <v>782</v>
      </c>
      <c r="E29" s="24">
        <v>41</v>
      </c>
      <c r="F29" s="773"/>
      <c r="G29" s="215"/>
      <c r="H29" s="703" t="s">
        <v>731</v>
      </c>
      <c r="I29" s="616"/>
      <c r="J29" s="212" t="s">
        <v>816</v>
      </c>
      <c r="K29" s="42">
        <f>VLOOKUP($A29&amp;K$73,決統データ!$A$3:$DE$365,$E29+19,FALSE)</f>
        <v>0</v>
      </c>
      <c r="L29" s="275">
        <f t="shared" si="0"/>
        <v>0</v>
      </c>
    </row>
    <row r="30" spans="1:12" ht="17.100000000000001" customHeight="1">
      <c r="A30" s="27" t="str">
        <f t="shared" si="1"/>
        <v>1804001</v>
      </c>
      <c r="B30" s="28" t="s">
        <v>341</v>
      </c>
      <c r="C30" s="29">
        <v>40</v>
      </c>
      <c r="D30" s="28" t="s">
        <v>782</v>
      </c>
      <c r="E30" s="24">
        <v>42</v>
      </c>
      <c r="F30" s="616" t="s">
        <v>99</v>
      </c>
      <c r="G30" s="616"/>
      <c r="H30" s="616"/>
      <c r="I30" s="616"/>
      <c r="J30" s="212" t="s">
        <v>601</v>
      </c>
      <c r="K30" s="42">
        <f>VLOOKUP($A30&amp;K$73,決統データ!$A$3:$DE$365,$E30+19,FALSE)</f>
        <v>6704</v>
      </c>
      <c r="L30" s="275">
        <f t="shared" si="0"/>
        <v>6704</v>
      </c>
    </row>
    <row r="31" spans="1:12" ht="17.100000000000001" customHeight="1">
      <c r="A31" s="27" t="str">
        <f t="shared" si="1"/>
        <v>1804001</v>
      </c>
      <c r="B31" s="28" t="s">
        <v>341</v>
      </c>
      <c r="C31" s="29">
        <v>40</v>
      </c>
      <c r="D31" s="28" t="s">
        <v>782</v>
      </c>
      <c r="E31" s="24">
        <v>43</v>
      </c>
      <c r="F31" s="616"/>
      <c r="G31" s="616"/>
      <c r="H31" s="616"/>
      <c r="I31" s="616"/>
      <c r="J31" s="212" t="s">
        <v>816</v>
      </c>
      <c r="K31" s="42">
        <f>VLOOKUP($A31&amp;K$73,決統データ!$A$3:$DE$365,$E31+19,FALSE)</f>
        <v>51078</v>
      </c>
      <c r="L31" s="275">
        <f t="shared" ref="L31:L62" si="2">SUM(K31:K31)</f>
        <v>51078</v>
      </c>
    </row>
    <row r="32" spans="1:12" ht="17.100000000000001" customHeight="1">
      <c r="A32" s="27" t="str">
        <f t="shared" si="1"/>
        <v>1804001</v>
      </c>
      <c r="B32" s="28" t="s">
        <v>341</v>
      </c>
      <c r="C32" s="29">
        <v>40</v>
      </c>
      <c r="D32" s="28" t="s">
        <v>782</v>
      </c>
      <c r="E32" s="24">
        <v>45</v>
      </c>
      <c r="F32" s="782" t="s">
        <v>1584</v>
      </c>
      <c r="G32" s="783"/>
      <c r="H32" s="743" t="s">
        <v>1585</v>
      </c>
      <c r="I32" s="744"/>
      <c r="J32" s="212" t="s">
        <v>969</v>
      </c>
      <c r="K32" s="42">
        <f>VLOOKUP($A32&amp;K$73,決統データ!$A$3:$DE$365,$E32+19,FALSE)</f>
        <v>44374</v>
      </c>
      <c r="L32" s="275">
        <f t="shared" si="2"/>
        <v>44374</v>
      </c>
    </row>
    <row r="33" spans="1:12" ht="17.100000000000001" customHeight="1">
      <c r="A33" s="27" t="str">
        <f t="shared" si="1"/>
        <v>1804001</v>
      </c>
      <c r="B33" s="28" t="s">
        <v>341</v>
      </c>
      <c r="C33" s="29">
        <v>40</v>
      </c>
      <c r="D33" s="28" t="s">
        <v>782</v>
      </c>
      <c r="E33" s="24">
        <v>47</v>
      </c>
      <c r="F33" s="782"/>
      <c r="G33" s="783"/>
      <c r="H33" s="778" t="s">
        <v>1586</v>
      </c>
      <c r="I33" s="779"/>
      <c r="J33" s="212" t="s">
        <v>966</v>
      </c>
      <c r="K33" s="42">
        <f>VLOOKUP($A33&amp;K$73,決統データ!$A$3:$DE$365,$E33+19,FALSE)</f>
        <v>0</v>
      </c>
      <c r="L33" s="275">
        <f t="shared" si="2"/>
        <v>0</v>
      </c>
    </row>
    <row r="34" spans="1:12" ht="17.100000000000001" customHeight="1">
      <c r="A34" s="27" t="str">
        <f t="shared" si="1"/>
        <v>1804001</v>
      </c>
      <c r="B34" s="28" t="s">
        <v>341</v>
      </c>
      <c r="C34" s="29">
        <v>40</v>
      </c>
      <c r="D34" s="28" t="s">
        <v>782</v>
      </c>
      <c r="E34" s="24">
        <v>48</v>
      </c>
      <c r="F34" s="784"/>
      <c r="G34" s="785"/>
      <c r="H34" s="175" t="s">
        <v>97</v>
      </c>
      <c r="I34" s="176"/>
      <c r="J34" s="218"/>
      <c r="K34" s="42">
        <f>VLOOKUP($A34&amp;K$73,決統データ!$A$3:$DE$365,$E34+19,FALSE)</f>
        <v>44374</v>
      </c>
      <c r="L34" s="275">
        <f t="shared" si="2"/>
        <v>44374</v>
      </c>
    </row>
    <row r="35" spans="1:12" ht="17.100000000000001" customHeight="1">
      <c r="A35" s="27" t="str">
        <f t="shared" si="1"/>
        <v>1804001</v>
      </c>
      <c r="B35" s="28" t="s">
        <v>341</v>
      </c>
      <c r="C35" s="29">
        <v>40</v>
      </c>
      <c r="D35" s="28" t="s">
        <v>782</v>
      </c>
      <c r="E35" s="24">
        <v>49</v>
      </c>
      <c r="F35" s="617" t="s">
        <v>96</v>
      </c>
      <c r="G35" s="617"/>
      <c r="H35" s="617"/>
      <c r="I35" s="176" t="s">
        <v>962</v>
      </c>
      <c r="J35" s="218"/>
      <c r="K35" s="42">
        <f>VLOOKUP($A35&amp;K$73,決統データ!$A$3:$DE$365,$E35+19,FALSE)</f>
        <v>0</v>
      </c>
      <c r="L35" s="275">
        <f t="shared" si="2"/>
        <v>0</v>
      </c>
    </row>
    <row r="36" spans="1:12" ht="17.100000000000001" customHeight="1">
      <c r="A36" s="27" t="str">
        <f t="shared" si="1"/>
        <v>1804001</v>
      </c>
      <c r="B36" s="28" t="s">
        <v>341</v>
      </c>
      <c r="C36" s="29">
        <v>40</v>
      </c>
      <c r="D36" s="28" t="s">
        <v>782</v>
      </c>
      <c r="E36" s="24">
        <v>50</v>
      </c>
      <c r="F36" s="617"/>
      <c r="G36" s="617"/>
      <c r="H36" s="617"/>
      <c r="I36" s="176" t="s">
        <v>95</v>
      </c>
      <c r="J36" s="218"/>
      <c r="K36" s="42">
        <f>VLOOKUP($A36&amp;K$73,決統データ!$A$3:$DE$365,$E36+19,FALSE)</f>
        <v>0</v>
      </c>
      <c r="L36" s="275">
        <f t="shared" si="2"/>
        <v>0</v>
      </c>
    </row>
    <row r="37" spans="1:12" ht="17.100000000000001" customHeight="1">
      <c r="A37" s="27" t="str">
        <f t="shared" si="1"/>
        <v>1804001</v>
      </c>
      <c r="B37" s="28" t="s">
        <v>341</v>
      </c>
      <c r="C37" s="29">
        <v>40</v>
      </c>
      <c r="D37" s="28" t="s">
        <v>782</v>
      </c>
      <c r="E37" s="24">
        <v>51</v>
      </c>
      <c r="F37" s="617" t="s">
        <v>94</v>
      </c>
      <c r="G37" s="617"/>
      <c r="H37" s="617"/>
      <c r="I37" s="176" t="s">
        <v>962</v>
      </c>
      <c r="J37" s="218"/>
      <c r="K37" s="42">
        <f>VLOOKUP($A37&amp;K$73,決統データ!$A$3:$DE$365,$E37+19,FALSE)</f>
        <v>0</v>
      </c>
      <c r="L37" s="275">
        <f t="shared" si="2"/>
        <v>0</v>
      </c>
    </row>
    <row r="38" spans="1:12" ht="17.100000000000001" customHeight="1">
      <c r="A38" s="27" t="str">
        <f t="shared" si="1"/>
        <v>1804001</v>
      </c>
      <c r="B38" s="28" t="s">
        <v>341</v>
      </c>
      <c r="C38" s="29">
        <v>40</v>
      </c>
      <c r="D38" s="28" t="s">
        <v>782</v>
      </c>
      <c r="E38" s="24">
        <v>52</v>
      </c>
      <c r="F38" s="617"/>
      <c r="G38" s="617"/>
      <c r="H38" s="617"/>
      <c r="I38" s="176" t="s">
        <v>93</v>
      </c>
      <c r="J38" s="218"/>
      <c r="K38" s="42">
        <f>VLOOKUP($A38&amp;K$73,決統データ!$A$3:$DE$365,$E38+19,FALSE)</f>
        <v>0</v>
      </c>
      <c r="L38" s="275">
        <f t="shared" si="2"/>
        <v>0</v>
      </c>
    </row>
    <row r="39" spans="1:12" ht="17.100000000000001" customHeight="1">
      <c r="A39" s="27" t="str">
        <f t="shared" si="1"/>
        <v>1804001</v>
      </c>
      <c r="B39" s="28" t="s">
        <v>341</v>
      </c>
      <c r="C39" s="29">
        <v>40</v>
      </c>
      <c r="D39" s="28" t="s">
        <v>782</v>
      </c>
      <c r="E39" s="24">
        <v>53</v>
      </c>
      <c r="F39" s="175" t="s">
        <v>92</v>
      </c>
      <c r="G39" s="175"/>
      <c r="H39" s="175"/>
      <c r="I39" s="176"/>
      <c r="J39" s="218"/>
      <c r="K39" s="42">
        <f>VLOOKUP($A39&amp;K$73,決統データ!$A$3:$DE$365,$E39+19,FALSE)</f>
        <v>44374</v>
      </c>
      <c r="L39" s="275">
        <f t="shared" si="2"/>
        <v>44374</v>
      </c>
    </row>
    <row r="40" spans="1:12" ht="17.100000000000001" customHeight="1">
      <c r="A40" s="27" t="str">
        <f t="shared" si="1"/>
        <v>1804001</v>
      </c>
      <c r="B40" s="28" t="s">
        <v>341</v>
      </c>
      <c r="C40" s="29">
        <v>40</v>
      </c>
      <c r="D40" s="28" t="s">
        <v>782</v>
      </c>
      <c r="E40" s="24">
        <v>58</v>
      </c>
      <c r="F40" s="684" t="s">
        <v>192</v>
      </c>
      <c r="G40" s="684"/>
      <c r="H40" s="684"/>
      <c r="I40" s="616" t="s">
        <v>89</v>
      </c>
      <c r="J40" s="212" t="s">
        <v>601</v>
      </c>
      <c r="K40" s="42">
        <f>VLOOKUP($A40&amp;K$73,決統データ!$A$3:$DE$365,$E40+19,FALSE)</f>
        <v>0</v>
      </c>
      <c r="L40" s="275">
        <f t="shared" si="2"/>
        <v>0</v>
      </c>
    </row>
    <row r="41" spans="1:12" ht="17.100000000000001" customHeight="1">
      <c r="A41" s="27" t="str">
        <f t="shared" si="1"/>
        <v>1804001</v>
      </c>
      <c r="B41" s="28" t="s">
        <v>341</v>
      </c>
      <c r="C41" s="29">
        <v>40</v>
      </c>
      <c r="D41" s="28" t="s">
        <v>782</v>
      </c>
      <c r="E41" s="24">
        <v>59</v>
      </c>
      <c r="F41" s="684"/>
      <c r="G41" s="684"/>
      <c r="H41" s="684"/>
      <c r="I41" s="616"/>
      <c r="J41" s="212" t="s">
        <v>816</v>
      </c>
      <c r="K41" s="42">
        <f>VLOOKUP($A41&amp;K$73,決統データ!$A$3:$DE$365,$E41+19,FALSE)</f>
        <v>0</v>
      </c>
      <c r="L41" s="275">
        <f t="shared" si="2"/>
        <v>0</v>
      </c>
    </row>
    <row r="42" spans="1:12" ht="17.100000000000001" customHeight="1">
      <c r="A42" s="27" t="str">
        <f t="shared" si="1"/>
        <v>1804001</v>
      </c>
      <c r="B42" s="28" t="s">
        <v>341</v>
      </c>
      <c r="C42" s="29">
        <v>40</v>
      </c>
      <c r="D42" s="28" t="s">
        <v>782</v>
      </c>
      <c r="E42" s="24">
        <v>60</v>
      </c>
      <c r="F42" s="684"/>
      <c r="G42" s="684"/>
      <c r="H42" s="684"/>
      <c r="I42" s="616" t="s">
        <v>88</v>
      </c>
      <c r="J42" s="212" t="s">
        <v>601</v>
      </c>
      <c r="K42" s="42">
        <f>VLOOKUP($A42&amp;K$73,決統データ!$A$3:$DE$365,$E42+19,FALSE)</f>
        <v>0</v>
      </c>
      <c r="L42" s="275">
        <f t="shared" si="2"/>
        <v>0</v>
      </c>
    </row>
    <row r="43" spans="1:12" ht="17.100000000000001" customHeight="1">
      <c r="A43" s="27" t="str">
        <f t="shared" si="1"/>
        <v>1804001</v>
      </c>
      <c r="B43" s="28" t="s">
        <v>341</v>
      </c>
      <c r="C43" s="29">
        <v>40</v>
      </c>
      <c r="D43" s="28" t="s">
        <v>782</v>
      </c>
      <c r="E43" s="24">
        <v>61</v>
      </c>
      <c r="F43" s="684"/>
      <c r="G43" s="684"/>
      <c r="H43" s="684"/>
      <c r="I43" s="616"/>
      <c r="J43" s="212" t="s">
        <v>816</v>
      </c>
      <c r="K43" s="42">
        <f>VLOOKUP($A43&amp;K$73,決統データ!$A$3:$DE$365,$E43+19,FALSE)</f>
        <v>0</v>
      </c>
      <c r="L43" s="275">
        <f t="shared" si="2"/>
        <v>0</v>
      </c>
    </row>
    <row r="44" spans="1:12" ht="17.100000000000001" customHeight="1">
      <c r="A44" s="27" t="str">
        <f t="shared" si="1"/>
        <v>1804001</v>
      </c>
      <c r="B44" s="28" t="s">
        <v>341</v>
      </c>
      <c r="C44" s="29">
        <v>40</v>
      </c>
      <c r="D44" s="28" t="s">
        <v>782</v>
      </c>
      <c r="E44" s="24">
        <v>62</v>
      </c>
      <c r="F44" s="177" t="s">
        <v>87</v>
      </c>
      <c r="G44" s="65"/>
      <c r="H44" s="65"/>
      <c r="I44" s="65"/>
      <c r="J44" s="288"/>
      <c r="K44" s="42">
        <f>VLOOKUP($A44&amp;K$73,決統データ!$A$3:$DE$365,$E44+19,FALSE)</f>
        <v>0</v>
      </c>
      <c r="L44" s="275">
        <f t="shared" si="2"/>
        <v>0</v>
      </c>
    </row>
    <row r="45" spans="1:12" ht="17.100000000000001" customHeight="1">
      <c r="A45" s="27" t="str">
        <f t="shared" si="1"/>
        <v>1804002</v>
      </c>
      <c r="B45" s="28" t="s">
        <v>341</v>
      </c>
      <c r="C45" s="29">
        <v>40</v>
      </c>
      <c r="D45" s="28" t="s">
        <v>788</v>
      </c>
      <c r="E45" s="24">
        <v>7</v>
      </c>
      <c r="F45" s="1022" t="s">
        <v>385</v>
      </c>
      <c r="G45" s="1023"/>
      <c r="H45" s="684" t="s">
        <v>85</v>
      </c>
      <c r="I45" s="684"/>
      <c r="J45" s="212" t="s">
        <v>601</v>
      </c>
      <c r="K45" s="42">
        <f>VLOOKUP($A45&amp;K$73,決統データ!$A$3:$DE$365,$E45+19,FALSE)</f>
        <v>0</v>
      </c>
      <c r="L45" s="275">
        <f t="shared" si="2"/>
        <v>0</v>
      </c>
    </row>
    <row r="46" spans="1:12" ht="17.100000000000001" customHeight="1">
      <c r="A46" s="27" t="str">
        <f t="shared" si="1"/>
        <v>1804002</v>
      </c>
      <c r="B46" s="28" t="s">
        <v>341</v>
      </c>
      <c r="C46" s="29">
        <v>40</v>
      </c>
      <c r="D46" s="28" t="s">
        <v>788</v>
      </c>
      <c r="E46" s="24">
        <v>8</v>
      </c>
      <c r="F46" s="1024"/>
      <c r="G46" s="1025"/>
      <c r="H46" s="684"/>
      <c r="I46" s="684"/>
      <c r="J46" s="212" t="s">
        <v>816</v>
      </c>
      <c r="K46" s="42">
        <f>VLOOKUP($A46&amp;K$73,決統データ!$A$3:$DE$365,$E46+19,FALSE)</f>
        <v>0</v>
      </c>
      <c r="L46" s="275">
        <f t="shared" si="2"/>
        <v>0</v>
      </c>
    </row>
    <row r="47" spans="1:12" ht="17.100000000000001" customHeight="1">
      <c r="A47" s="27" t="str">
        <f t="shared" si="1"/>
        <v>1804002</v>
      </c>
      <c r="B47" s="28" t="s">
        <v>341</v>
      </c>
      <c r="C47" s="29">
        <v>40</v>
      </c>
      <c r="D47" s="28" t="s">
        <v>788</v>
      </c>
      <c r="E47" s="24">
        <v>11</v>
      </c>
      <c r="F47" s="1024"/>
      <c r="G47" s="1025"/>
      <c r="H47" s="684" t="s">
        <v>337</v>
      </c>
      <c r="I47" s="684"/>
      <c r="J47" s="212" t="s">
        <v>601</v>
      </c>
      <c r="K47" s="42">
        <f>VLOOKUP($A47&amp;K$73,決統データ!$A$3:$DE$365,$E47+19,FALSE)</f>
        <v>0</v>
      </c>
      <c r="L47" s="275">
        <f t="shared" si="2"/>
        <v>0</v>
      </c>
    </row>
    <row r="48" spans="1:12" ht="16.5" customHeight="1">
      <c r="A48" s="27" t="str">
        <f t="shared" si="1"/>
        <v>1804002</v>
      </c>
      <c r="B48" s="28" t="s">
        <v>341</v>
      </c>
      <c r="C48" s="29">
        <v>40</v>
      </c>
      <c r="D48" s="28" t="s">
        <v>788</v>
      </c>
      <c r="E48" s="24">
        <v>12</v>
      </c>
      <c r="F48" s="1024"/>
      <c r="G48" s="1025"/>
      <c r="H48" s="684"/>
      <c r="I48" s="684"/>
      <c r="J48" s="212" t="s">
        <v>816</v>
      </c>
      <c r="K48" s="42">
        <f>VLOOKUP($A48&amp;K$73,決統データ!$A$3:$DE$365,$E48+19,FALSE)</f>
        <v>0</v>
      </c>
      <c r="L48" s="275">
        <f t="shared" si="2"/>
        <v>0</v>
      </c>
    </row>
    <row r="49" spans="1:12" ht="17.100000000000001" customHeight="1">
      <c r="A49" s="27" t="str">
        <f>+B49&amp;C49&amp;D49</f>
        <v>1804002</v>
      </c>
      <c r="B49" s="28" t="s">
        <v>341</v>
      </c>
      <c r="C49" s="29">
        <v>40</v>
      </c>
      <c r="D49" s="28" t="s">
        <v>143</v>
      </c>
      <c r="E49" s="381">
        <v>13</v>
      </c>
      <c r="F49" s="1024"/>
      <c r="G49" s="1025"/>
      <c r="H49" s="684" t="s">
        <v>1350</v>
      </c>
      <c r="I49" s="684"/>
      <c r="J49" s="212" t="s">
        <v>601</v>
      </c>
      <c r="K49" s="42">
        <f>VLOOKUP($A49&amp;K$73,決統データ!$A$3:$DE$365,$E49+19,FALSE)</f>
        <v>0</v>
      </c>
      <c r="L49" s="275">
        <f t="shared" si="2"/>
        <v>0</v>
      </c>
    </row>
    <row r="50" spans="1:12" ht="16.5" customHeight="1">
      <c r="A50" s="27" t="str">
        <f>+B50&amp;C50&amp;D50</f>
        <v>1804002</v>
      </c>
      <c r="B50" s="28" t="s">
        <v>341</v>
      </c>
      <c r="C50" s="29">
        <v>40</v>
      </c>
      <c r="D50" s="28" t="s">
        <v>143</v>
      </c>
      <c r="E50" s="381">
        <v>14</v>
      </c>
      <c r="F50" s="1024"/>
      <c r="G50" s="1025"/>
      <c r="H50" s="684"/>
      <c r="I50" s="684"/>
      <c r="J50" s="212" t="s">
        <v>816</v>
      </c>
      <c r="K50" s="42">
        <f>VLOOKUP($A50&amp;K$73,決統データ!$A$3:$DE$365,$E50+19,FALSE)</f>
        <v>0</v>
      </c>
      <c r="L50" s="275">
        <f t="shared" si="2"/>
        <v>0</v>
      </c>
    </row>
    <row r="51" spans="1:12" ht="17.25" customHeight="1">
      <c r="A51" s="27" t="str">
        <f>+B51&amp;C51&amp;D51</f>
        <v>1804002</v>
      </c>
      <c r="B51" s="28" t="s">
        <v>341</v>
      </c>
      <c r="C51" s="29">
        <v>40</v>
      </c>
      <c r="D51" s="28" t="s">
        <v>788</v>
      </c>
      <c r="E51" s="24">
        <v>17</v>
      </c>
      <c r="F51" s="1024"/>
      <c r="G51" s="1025"/>
      <c r="H51" s="684" t="s">
        <v>1312</v>
      </c>
      <c r="I51" s="684"/>
      <c r="J51" s="212" t="s">
        <v>601</v>
      </c>
      <c r="K51" s="42">
        <f>VLOOKUP($A51&amp;K$73,決統データ!$A$3:$DE$365,$E51+19,FALSE)</f>
        <v>0</v>
      </c>
      <c r="L51" s="275">
        <f t="shared" si="2"/>
        <v>0</v>
      </c>
    </row>
    <row r="52" spans="1:12" ht="17.25" customHeight="1">
      <c r="A52" s="27" t="str">
        <f>+B52&amp;C52&amp;D52</f>
        <v>1804002</v>
      </c>
      <c r="B52" s="28" t="s">
        <v>341</v>
      </c>
      <c r="C52" s="29">
        <v>40</v>
      </c>
      <c r="D52" s="28" t="s">
        <v>788</v>
      </c>
      <c r="E52" s="24">
        <v>18</v>
      </c>
      <c r="F52" s="1024"/>
      <c r="G52" s="1025"/>
      <c r="H52" s="684"/>
      <c r="I52" s="684"/>
      <c r="J52" s="212" t="s">
        <v>816</v>
      </c>
      <c r="K52" s="42">
        <f>VLOOKUP($A52&amp;K$73,決統データ!$A$3:$DE$365,$E52+19,FALSE)</f>
        <v>0</v>
      </c>
      <c r="L52" s="275">
        <f t="shared" si="2"/>
        <v>0</v>
      </c>
    </row>
    <row r="53" spans="1:12" ht="17.25" customHeight="1">
      <c r="A53" s="27" t="str">
        <f t="shared" ref="A53:A58" si="3">+B53&amp;C53&amp;D53</f>
        <v>1804002</v>
      </c>
      <c r="B53" s="28" t="s">
        <v>1469</v>
      </c>
      <c r="C53" s="29">
        <v>40</v>
      </c>
      <c r="D53" s="28" t="s">
        <v>566</v>
      </c>
      <c r="E53" s="429">
        <v>19</v>
      </c>
      <c r="F53" s="1024"/>
      <c r="G53" s="1025"/>
      <c r="H53" s="684" t="s">
        <v>378</v>
      </c>
      <c r="I53" s="684"/>
      <c r="J53" s="212" t="s">
        <v>601</v>
      </c>
      <c r="K53" s="42">
        <f>VLOOKUP($A53&amp;K$73,決統データ!$A$3:$DE$365,$E53+19,FALSE)</f>
        <v>0</v>
      </c>
      <c r="L53" s="275">
        <f t="shared" si="2"/>
        <v>0</v>
      </c>
    </row>
    <row r="54" spans="1:12" ht="17.25" customHeight="1">
      <c r="A54" s="27" t="str">
        <f t="shared" si="3"/>
        <v>1804002</v>
      </c>
      <c r="B54" s="28" t="s">
        <v>1469</v>
      </c>
      <c r="C54" s="29">
        <v>40</v>
      </c>
      <c r="D54" s="28" t="s">
        <v>566</v>
      </c>
      <c r="E54" s="429">
        <v>20</v>
      </c>
      <c r="F54" s="1024"/>
      <c r="G54" s="1025"/>
      <c r="H54" s="684"/>
      <c r="I54" s="684"/>
      <c r="J54" s="212" t="s">
        <v>816</v>
      </c>
      <c r="K54" s="42">
        <f>VLOOKUP($A54&amp;K$73,決統データ!$A$3:$DE$365,$E54+19,FALSE)</f>
        <v>0</v>
      </c>
      <c r="L54" s="275">
        <f t="shared" si="2"/>
        <v>0</v>
      </c>
    </row>
    <row r="55" spans="1:12" ht="17.25" customHeight="1">
      <c r="A55" s="27" t="str">
        <f t="shared" si="3"/>
        <v>1804002</v>
      </c>
      <c r="B55" s="28" t="s">
        <v>1469</v>
      </c>
      <c r="C55" s="29">
        <v>40</v>
      </c>
      <c r="D55" s="28" t="s">
        <v>566</v>
      </c>
      <c r="E55" s="429">
        <v>21</v>
      </c>
      <c r="F55" s="1024"/>
      <c r="G55" s="1025"/>
      <c r="H55" s="741" t="s">
        <v>1578</v>
      </c>
      <c r="I55" s="742"/>
      <c r="J55" s="212" t="s">
        <v>601</v>
      </c>
      <c r="K55" s="42">
        <f>VLOOKUP($A55&amp;K$73,決統データ!$A$3:$DE$365,$E55+19,FALSE)</f>
        <v>0</v>
      </c>
      <c r="L55" s="275">
        <f t="shared" si="2"/>
        <v>0</v>
      </c>
    </row>
    <row r="56" spans="1:12" ht="17.25" customHeight="1">
      <c r="A56" s="27" t="str">
        <f t="shared" si="3"/>
        <v>1804002</v>
      </c>
      <c r="B56" s="28" t="s">
        <v>1469</v>
      </c>
      <c r="C56" s="29">
        <v>40</v>
      </c>
      <c r="D56" s="28" t="s">
        <v>566</v>
      </c>
      <c r="E56" s="429">
        <v>22</v>
      </c>
      <c r="F56" s="1024"/>
      <c r="G56" s="1025"/>
      <c r="H56" s="743"/>
      <c r="I56" s="744"/>
      <c r="J56" s="212" t="s">
        <v>816</v>
      </c>
      <c r="K56" s="42">
        <f>VLOOKUP($A56&amp;K$73,決統データ!$A$3:$DE$365,$E56+19,FALSE)</f>
        <v>0</v>
      </c>
      <c r="L56" s="275">
        <f t="shared" si="2"/>
        <v>0</v>
      </c>
    </row>
    <row r="57" spans="1:12" ht="17.25" customHeight="1">
      <c r="A57" s="27" t="str">
        <f t="shared" si="3"/>
        <v>1804002</v>
      </c>
      <c r="B57" s="28" t="s">
        <v>1469</v>
      </c>
      <c r="C57" s="29">
        <v>40</v>
      </c>
      <c r="D57" s="28" t="s">
        <v>566</v>
      </c>
      <c r="E57" s="429">
        <v>23</v>
      </c>
      <c r="F57" s="1024"/>
      <c r="G57" s="1025"/>
      <c r="H57" s="741" t="s">
        <v>1463</v>
      </c>
      <c r="I57" s="742"/>
      <c r="J57" s="212" t="s">
        <v>601</v>
      </c>
      <c r="K57" s="42">
        <f>VLOOKUP($A57&amp;K$73,決統データ!$A$3:$DE$365,$E57+19,FALSE)</f>
        <v>0</v>
      </c>
      <c r="L57" s="275">
        <f t="shared" si="2"/>
        <v>0</v>
      </c>
    </row>
    <row r="58" spans="1:12" ht="17.25" customHeight="1">
      <c r="A58" s="27" t="str">
        <f t="shared" si="3"/>
        <v>1804002</v>
      </c>
      <c r="B58" s="28" t="s">
        <v>1469</v>
      </c>
      <c r="C58" s="29">
        <v>40</v>
      </c>
      <c r="D58" s="28" t="s">
        <v>566</v>
      </c>
      <c r="E58" s="429">
        <v>24</v>
      </c>
      <c r="F58" s="1026"/>
      <c r="G58" s="1027"/>
      <c r="H58" s="743"/>
      <c r="I58" s="744"/>
      <c r="J58" s="212" t="s">
        <v>816</v>
      </c>
      <c r="K58" s="42">
        <f>VLOOKUP($A58&amp;K$73,決統データ!$A$3:$DE$365,$E58+19,FALSE)</f>
        <v>0</v>
      </c>
      <c r="L58" s="275">
        <f t="shared" si="2"/>
        <v>0</v>
      </c>
    </row>
    <row r="59" spans="1:12" ht="17.25" customHeight="1">
      <c r="A59" s="27" t="str">
        <f>+B59&amp;C59&amp;D59</f>
        <v>1804002</v>
      </c>
      <c r="B59" s="28" t="s">
        <v>341</v>
      </c>
      <c r="C59" s="29">
        <v>40</v>
      </c>
      <c r="D59" s="28" t="s">
        <v>788</v>
      </c>
      <c r="E59" s="24">
        <v>31</v>
      </c>
      <c r="F59" s="1022" t="s">
        <v>386</v>
      </c>
      <c r="G59" s="1023"/>
      <c r="H59" s="684" t="s">
        <v>378</v>
      </c>
      <c r="I59" s="684"/>
      <c r="J59" s="212" t="s">
        <v>601</v>
      </c>
      <c r="K59" s="42">
        <f>VLOOKUP($A59&amp;K$73,決統データ!$A$3:$DE$365,$E59+19,FALSE)</f>
        <v>0</v>
      </c>
      <c r="L59" s="275">
        <f t="shared" si="2"/>
        <v>0</v>
      </c>
    </row>
    <row r="60" spans="1:12" ht="17.25" customHeight="1">
      <c r="A60" s="27" t="str">
        <f>+B60&amp;C60&amp;D60</f>
        <v>1804002</v>
      </c>
      <c r="B60" s="28" t="s">
        <v>341</v>
      </c>
      <c r="C60" s="29">
        <v>40</v>
      </c>
      <c r="D60" s="28" t="s">
        <v>788</v>
      </c>
      <c r="E60" s="24">
        <v>32</v>
      </c>
      <c r="F60" s="1024"/>
      <c r="G60" s="1025"/>
      <c r="H60" s="684"/>
      <c r="I60" s="684"/>
      <c r="J60" s="212" t="s">
        <v>816</v>
      </c>
      <c r="K60" s="42">
        <f>VLOOKUP($A60&amp;K$73,決統データ!$A$3:$DE$365,$E60+19,FALSE)</f>
        <v>0</v>
      </c>
      <c r="L60" s="275">
        <f t="shared" si="2"/>
        <v>0</v>
      </c>
    </row>
    <row r="61" spans="1:12" ht="17.25" customHeight="1">
      <c r="A61" s="27" t="str">
        <f t="shared" ref="A61:A66" si="4">+B61&amp;C61&amp;D61</f>
        <v>1804002</v>
      </c>
      <c r="B61" s="28" t="s">
        <v>1469</v>
      </c>
      <c r="C61" s="29">
        <v>40</v>
      </c>
      <c r="D61" s="28" t="s">
        <v>566</v>
      </c>
      <c r="E61" s="429">
        <v>33</v>
      </c>
      <c r="F61" s="1024"/>
      <c r="G61" s="1025"/>
      <c r="H61" s="741" t="s">
        <v>1578</v>
      </c>
      <c r="I61" s="742"/>
      <c r="J61" s="212" t="s">
        <v>601</v>
      </c>
      <c r="K61" s="42">
        <f>VLOOKUP($A61&amp;K$73,決統データ!$A$3:$DE$365,$E61+19,FALSE)</f>
        <v>0</v>
      </c>
      <c r="L61" s="275">
        <f t="shared" si="2"/>
        <v>0</v>
      </c>
    </row>
    <row r="62" spans="1:12" ht="17.25" customHeight="1">
      <c r="A62" s="27" t="str">
        <f t="shared" si="4"/>
        <v>1804002</v>
      </c>
      <c r="B62" s="28" t="s">
        <v>1469</v>
      </c>
      <c r="C62" s="29">
        <v>40</v>
      </c>
      <c r="D62" s="28" t="s">
        <v>566</v>
      </c>
      <c r="E62" s="429">
        <v>34</v>
      </c>
      <c r="F62" s="1024"/>
      <c r="G62" s="1025"/>
      <c r="H62" s="743"/>
      <c r="I62" s="744"/>
      <c r="J62" s="212" t="s">
        <v>816</v>
      </c>
      <c r="K62" s="42">
        <f>VLOOKUP($A62&amp;K$73,決統データ!$A$3:$DE$365,$E62+19,FALSE)</f>
        <v>0</v>
      </c>
      <c r="L62" s="275">
        <f t="shared" si="2"/>
        <v>0</v>
      </c>
    </row>
    <row r="63" spans="1:12" ht="17.25" customHeight="1">
      <c r="A63" s="27" t="str">
        <f t="shared" si="4"/>
        <v>1804002</v>
      </c>
      <c r="B63" s="28" t="s">
        <v>1469</v>
      </c>
      <c r="C63" s="29">
        <v>40</v>
      </c>
      <c r="D63" s="28" t="s">
        <v>566</v>
      </c>
      <c r="E63" s="429">
        <v>35</v>
      </c>
      <c r="F63" s="1024"/>
      <c r="G63" s="1025"/>
      <c r="H63" s="741" t="s">
        <v>1463</v>
      </c>
      <c r="I63" s="742"/>
      <c r="J63" s="212" t="s">
        <v>601</v>
      </c>
      <c r="K63" s="42">
        <f>VLOOKUP($A63&amp;K$73,決統データ!$A$3:$DE$365,$E63+19,FALSE)</f>
        <v>0</v>
      </c>
      <c r="L63" s="275">
        <f t="shared" ref="L63:L68" si="5">SUM(K63:K63)</f>
        <v>0</v>
      </c>
    </row>
    <row r="64" spans="1:12" ht="17.25" customHeight="1">
      <c r="A64" s="27" t="str">
        <f t="shared" si="4"/>
        <v>1804002</v>
      </c>
      <c r="B64" s="28" t="s">
        <v>1469</v>
      </c>
      <c r="C64" s="29">
        <v>40</v>
      </c>
      <c r="D64" s="28" t="s">
        <v>566</v>
      </c>
      <c r="E64" s="429">
        <v>36</v>
      </c>
      <c r="F64" s="1024"/>
      <c r="G64" s="1025"/>
      <c r="H64" s="743"/>
      <c r="I64" s="744"/>
      <c r="J64" s="212" t="s">
        <v>816</v>
      </c>
      <c r="K64" s="42">
        <f>VLOOKUP($A64&amp;K$73,決統データ!$A$3:$DE$365,$E64+19,FALSE)</f>
        <v>0</v>
      </c>
      <c r="L64" s="275">
        <f t="shared" si="5"/>
        <v>0</v>
      </c>
    </row>
    <row r="65" spans="1:12" ht="17.25" customHeight="1">
      <c r="A65" s="27" t="str">
        <f t="shared" si="4"/>
        <v>1804002</v>
      </c>
      <c r="B65" s="28" t="s">
        <v>1469</v>
      </c>
      <c r="C65" s="29">
        <v>40</v>
      </c>
      <c r="D65" s="28" t="s">
        <v>566</v>
      </c>
      <c r="E65" s="429">
        <v>37</v>
      </c>
      <c r="F65" s="1024"/>
      <c r="G65" s="1025"/>
      <c r="H65" s="684" t="s">
        <v>1350</v>
      </c>
      <c r="I65" s="684"/>
      <c r="J65" s="212" t="s">
        <v>601</v>
      </c>
      <c r="K65" s="42">
        <f>VLOOKUP($A65&amp;K$73,決統データ!$A$3:$DE$365,$E65+19,FALSE)</f>
        <v>0</v>
      </c>
      <c r="L65" s="275">
        <f t="shared" si="5"/>
        <v>0</v>
      </c>
    </row>
    <row r="66" spans="1:12" ht="17.25" customHeight="1">
      <c r="A66" s="27" t="str">
        <f t="shared" si="4"/>
        <v>1804002</v>
      </c>
      <c r="B66" s="28" t="s">
        <v>1469</v>
      </c>
      <c r="C66" s="29">
        <v>40</v>
      </c>
      <c r="D66" s="28" t="s">
        <v>566</v>
      </c>
      <c r="E66" s="429">
        <v>38</v>
      </c>
      <c r="F66" s="1024"/>
      <c r="G66" s="1025"/>
      <c r="H66" s="684"/>
      <c r="I66" s="684"/>
      <c r="J66" s="212" t="s">
        <v>816</v>
      </c>
      <c r="K66" s="42">
        <f>VLOOKUP($A66&amp;K$73,決統データ!$A$3:$DE$365,$E66+19,FALSE)</f>
        <v>0</v>
      </c>
      <c r="L66" s="275">
        <f t="shared" si="5"/>
        <v>0</v>
      </c>
    </row>
    <row r="67" spans="1:12" ht="17.25" customHeight="1">
      <c r="A67" s="27" t="str">
        <f t="shared" si="1"/>
        <v>1804002</v>
      </c>
      <c r="B67" s="28" t="s">
        <v>341</v>
      </c>
      <c r="C67" s="29">
        <v>40</v>
      </c>
      <c r="D67" s="28" t="s">
        <v>788</v>
      </c>
      <c r="E67" s="24">
        <v>41</v>
      </c>
      <c r="F67" s="1024"/>
      <c r="G67" s="1025"/>
      <c r="H67" s="684" t="s">
        <v>731</v>
      </c>
      <c r="I67" s="684"/>
      <c r="J67" s="212" t="s">
        <v>601</v>
      </c>
      <c r="K67" s="42">
        <f>VLOOKUP($A67&amp;K$73,決統データ!$A$3:$DE$365,$E67+19,FALSE)</f>
        <v>0</v>
      </c>
      <c r="L67" s="275">
        <f t="shared" si="5"/>
        <v>0</v>
      </c>
    </row>
    <row r="68" spans="1:12" ht="17.25" customHeight="1">
      <c r="A68" s="27" t="str">
        <f t="shared" si="1"/>
        <v>1804002</v>
      </c>
      <c r="B68" s="28" t="s">
        <v>341</v>
      </c>
      <c r="C68" s="29">
        <v>40</v>
      </c>
      <c r="D68" s="28" t="s">
        <v>788</v>
      </c>
      <c r="E68" s="24">
        <v>42</v>
      </c>
      <c r="F68" s="1026"/>
      <c r="G68" s="1027"/>
      <c r="H68" s="684"/>
      <c r="I68" s="684"/>
      <c r="J68" s="212" t="s">
        <v>816</v>
      </c>
      <c r="K68" s="42">
        <f>VLOOKUP($A68&amp;K$73,決統データ!$A$3:$DE$365,$E68+19,FALSE)</f>
        <v>44374</v>
      </c>
      <c r="L68" s="275">
        <f t="shared" si="5"/>
        <v>44374</v>
      </c>
    </row>
    <row r="69" spans="1:12">
      <c r="F69" s="163"/>
    </row>
    <row r="70" spans="1:12">
      <c r="F70" s="163"/>
    </row>
    <row r="71" spans="1:12">
      <c r="F71" s="163"/>
    </row>
    <row r="72" spans="1:12">
      <c r="F72" s="163"/>
    </row>
    <row r="73" spans="1:12">
      <c r="F73" s="163"/>
      <c r="K73" s="12" t="str">
        <f>+K74&amp;"000"</f>
        <v>264075000</v>
      </c>
    </row>
    <row r="74" spans="1:12">
      <c r="F74" s="163"/>
      <c r="K74" s="12" t="s">
        <v>591</v>
      </c>
    </row>
    <row r="75" spans="1:12">
      <c r="F75" s="163"/>
      <c r="K75" s="12" t="s">
        <v>592</v>
      </c>
    </row>
    <row r="76" spans="1:12">
      <c r="F76" s="163"/>
    </row>
    <row r="77" spans="1:12">
      <c r="F77" s="163"/>
    </row>
    <row r="103" spans="6:10">
      <c r="F103" s="152"/>
      <c r="G103" s="152"/>
      <c r="H103" s="152"/>
      <c r="I103" s="152"/>
      <c r="J103" s="152"/>
    </row>
    <row r="104" spans="6:10">
      <c r="F104" s="152"/>
      <c r="G104" s="152"/>
      <c r="H104" s="152"/>
      <c r="I104" s="152"/>
      <c r="J104" s="152"/>
    </row>
    <row r="105" spans="6:10">
      <c r="F105" s="152"/>
      <c r="G105" s="152"/>
      <c r="H105" s="152"/>
      <c r="I105" s="152"/>
      <c r="J105" s="152"/>
    </row>
    <row r="106" spans="6:10">
      <c r="F106" s="152"/>
      <c r="G106" s="152"/>
      <c r="H106" s="152"/>
      <c r="I106" s="152"/>
      <c r="J106" s="152"/>
    </row>
    <row r="107" spans="6:10">
      <c r="F107" s="152"/>
      <c r="G107" s="152"/>
      <c r="H107" s="152"/>
      <c r="I107" s="152"/>
      <c r="J107" s="152"/>
    </row>
    <row r="108" spans="6:10">
      <c r="F108" s="152"/>
      <c r="G108" s="152"/>
      <c r="H108" s="152"/>
      <c r="I108" s="152"/>
      <c r="J108" s="152"/>
    </row>
    <row r="109" spans="6:10">
      <c r="F109" s="152"/>
      <c r="G109" s="152"/>
      <c r="H109" s="152"/>
      <c r="I109" s="152"/>
      <c r="J109" s="152"/>
    </row>
    <row r="110" spans="6:10">
      <c r="F110" s="152"/>
      <c r="G110" s="152"/>
      <c r="H110" s="152"/>
      <c r="I110" s="152"/>
      <c r="J110" s="152"/>
    </row>
    <row r="111" spans="6:10">
      <c r="F111" s="152"/>
      <c r="G111" s="152"/>
      <c r="H111" s="152"/>
      <c r="I111" s="152"/>
      <c r="J111" s="152"/>
    </row>
    <row r="112" spans="6:10">
      <c r="F112" s="152"/>
      <c r="G112" s="152"/>
      <c r="H112" s="152"/>
      <c r="I112" s="152"/>
      <c r="J112" s="152"/>
    </row>
    <row r="113" spans="6:10">
      <c r="F113" s="152"/>
      <c r="G113" s="152"/>
      <c r="H113" s="152"/>
      <c r="I113" s="152"/>
      <c r="J113" s="152"/>
    </row>
    <row r="114" spans="6:10">
      <c r="F114" s="152"/>
      <c r="G114" s="152"/>
      <c r="H114" s="152"/>
      <c r="I114" s="152"/>
      <c r="J114" s="152"/>
    </row>
  </sheetData>
  <customSheetViews>
    <customSheetView guid="{247A5D4D-80F1-4466-92F7-7A3BC78E450F}" fitToPage="1" printArea="1" topLeftCell="A43">
      <selection activeCell="C43" sqref="C43"/>
      <pageMargins left="1.1811023622047245" right="0.78740157480314965" top="0.78740157480314965" bottom="0.78740157480314965" header="0.51181102362204722" footer="0.27559055118110237"/>
      <pageSetup paperSize="9" scale="63" orientation="portrait" blackAndWhite="1" horizontalDpi="4294967293" verticalDpi="4294967293"/>
      <headerFooter alignWithMargins="0"/>
    </customSheetView>
  </customSheetViews>
  <mergeCells count="43">
    <mergeCell ref="H65:I66"/>
    <mergeCell ref="F59:G68"/>
    <mergeCell ref="H67:I68"/>
    <mergeCell ref="H51:I52"/>
    <mergeCell ref="H47:I48"/>
    <mergeCell ref="F45:G58"/>
    <mergeCell ref="H63:I64"/>
    <mergeCell ref="H61:I62"/>
    <mergeCell ref="H45:I46"/>
    <mergeCell ref="H59:I60"/>
    <mergeCell ref="H49:I50"/>
    <mergeCell ref="H57:I58"/>
    <mergeCell ref="H55:I56"/>
    <mergeCell ref="H53:I54"/>
    <mergeCell ref="F40:H43"/>
    <mergeCell ref="I17:I18"/>
    <mergeCell ref="I19:I20"/>
    <mergeCell ref="F35:H36"/>
    <mergeCell ref="F37:H38"/>
    <mergeCell ref="I40:I41"/>
    <mergeCell ref="I42:I43"/>
    <mergeCell ref="H33:I33"/>
    <mergeCell ref="F30:I31"/>
    <mergeCell ref="F32:G34"/>
    <mergeCell ref="H32:I32"/>
    <mergeCell ref="G5:G22"/>
    <mergeCell ref="H7:H22"/>
    <mergeCell ref="F3:F22"/>
    <mergeCell ref="I7:I8"/>
    <mergeCell ref="I9:I10"/>
    <mergeCell ref="F2:J2"/>
    <mergeCell ref="G3:G4"/>
    <mergeCell ref="H3:I4"/>
    <mergeCell ref="H5:I6"/>
    <mergeCell ref="H29:I29"/>
    <mergeCell ref="I21:I22"/>
    <mergeCell ref="F23:F29"/>
    <mergeCell ref="G23:I24"/>
    <mergeCell ref="H25:I26"/>
    <mergeCell ref="H27:I28"/>
    <mergeCell ref="I13:I14"/>
    <mergeCell ref="I11:I12"/>
    <mergeCell ref="I15:I16"/>
  </mergeCells>
  <phoneticPr fontId="3"/>
  <pageMargins left="1.1811023622047245" right="0.78740157480314965" top="0.78740157480314965" bottom="0.78740157480314965" header="0.51181102362204722" footer="0.27559055118110237"/>
  <pageSetup paperSize="9" scale="68" orientation="portrait" blackAndWhite="1"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FF0000"/>
    <pageSetUpPr fitToPage="1"/>
  </sheetPr>
  <dimension ref="A1:K29"/>
  <sheetViews>
    <sheetView view="pageBreakPreview" topLeftCell="C1" zoomScaleNormal="100" zoomScaleSheetLayoutView="100" workbookViewId="0"/>
  </sheetViews>
  <sheetFormatPr defaultColWidth="9" defaultRowHeight="14.4" outlineLevelRow="1"/>
  <cols>
    <col min="1" max="1" width="9.69921875" style="1" customWidth="1"/>
    <col min="2" max="2" width="4.296875" style="1" customWidth="1"/>
    <col min="3" max="4" width="3.296875" style="1" customWidth="1"/>
    <col min="5" max="5" width="6.296875" style="24" customWidth="1"/>
    <col min="6" max="6" width="5.19921875" style="1" customWidth="1"/>
    <col min="7" max="7" width="6" style="1" customWidth="1"/>
    <col min="8" max="8" width="4.796875" style="1" customWidth="1"/>
    <col min="9" max="9" width="28.19921875" style="1" customWidth="1"/>
    <col min="10" max="11" width="13.19921875" style="1" customWidth="1"/>
    <col min="12" max="16384" width="9" style="1"/>
  </cols>
  <sheetData>
    <row r="1" spans="1:11" ht="20.25" customHeight="1">
      <c r="F1" s="1" t="s">
        <v>132</v>
      </c>
      <c r="K1" s="164" t="s">
        <v>529</v>
      </c>
    </row>
    <row r="2" spans="1:11" ht="46.5" customHeight="1">
      <c r="A2" s="26"/>
      <c r="B2" s="67" t="s">
        <v>778</v>
      </c>
      <c r="C2" s="26" t="s">
        <v>779</v>
      </c>
      <c r="D2" s="26" t="s">
        <v>780</v>
      </c>
      <c r="E2" s="30" t="s">
        <v>781</v>
      </c>
      <c r="F2" s="618" t="s">
        <v>1555</v>
      </c>
      <c r="G2" s="619"/>
      <c r="H2" s="619"/>
      <c r="I2" s="619"/>
      <c r="J2" s="11" t="s">
        <v>197</v>
      </c>
      <c r="K2" s="11" t="s">
        <v>605</v>
      </c>
    </row>
    <row r="3" spans="1:11" ht="20.100000000000001" customHeight="1">
      <c r="A3" s="27" t="str">
        <f>+B3&amp;C3&amp;D3</f>
        <v>1805201</v>
      </c>
      <c r="B3" s="28" t="s">
        <v>341</v>
      </c>
      <c r="C3" s="29">
        <v>52</v>
      </c>
      <c r="D3" s="28" t="s">
        <v>782</v>
      </c>
      <c r="E3" s="24">
        <v>1</v>
      </c>
      <c r="F3" s="799" t="s">
        <v>128</v>
      </c>
      <c r="G3" s="1028"/>
      <c r="H3" s="1028"/>
      <c r="I3" s="1029"/>
      <c r="J3" s="42">
        <f>VLOOKUP($A3&amp;J$27,決統データ!$A$3:$DE$365,$E3+19,FALSE)</f>
        <v>5117</v>
      </c>
      <c r="K3" s="279">
        <f t="shared" ref="K3:K22" si="0">SUM(J3:J3)</f>
        <v>5117</v>
      </c>
    </row>
    <row r="4" spans="1:11" ht="20.100000000000001" customHeight="1">
      <c r="A4" s="27" t="str">
        <f t="shared" ref="A4:A22" si="1">+B4&amp;C4&amp;D4</f>
        <v>1805201</v>
      </c>
      <c r="B4" s="28" t="s">
        <v>341</v>
      </c>
      <c r="C4" s="29">
        <v>52</v>
      </c>
      <c r="D4" s="28" t="s">
        <v>782</v>
      </c>
      <c r="E4" s="199">
        <v>5</v>
      </c>
      <c r="F4" s="315"/>
      <c r="G4" s="797"/>
      <c r="H4" s="202" t="s">
        <v>121</v>
      </c>
      <c r="I4" s="211"/>
      <c r="J4" s="42">
        <f>VLOOKUP($A4&amp;J$27,決統データ!$A$3:$DE$365,$E4+19,FALSE)</f>
        <v>0</v>
      </c>
      <c r="K4" s="279">
        <f t="shared" si="0"/>
        <v>0</v>
      </c>
    </row>
    <row r="5" spans="1:11" ht="20.100000000000001" customHeight="1">
      <c r="A5" s="27" t="str">
        <f t="shared" si="1"/>
        <v>1805201</v>
      </c>
      <c r="B5" s="28" t="s">
        <v>341</v>
      </c>
      <c r="C5" s="29">
        <v>52</v>
      </c>
      <c r="D5" s="28" t="s">
        <v>782</v>
      </c>
      <c r="E5" s="199">
        <v>6</v>
      </c>
      <c r="F5" s="316"/>
      <c r="G5" s="797"/>
      <c r="H5" s="202" t="s">
        <v>120</v>
      </c>
      <c r="I5" s="211"/>
      <c r="J5" s="42">
        <f>VLOOKUP($A5&amp;J$27,決統データ!$A$3:$DE$365,$E5+19,FALSE)</f>
        <v>0</v>
      </c>
      <c r="K5" s="279">
        <f t="shared" si="0"/>
        <v>0</v>
      </c>
    </row>
    <row r="6" spans="1:11" ht="20.100000000000001" customHeight="1">
      <c r="A6" s="27" t="str">
        <f t="shared" si="1"/>
        <v>1805201</v>
      </c>
      <c r="B6" s="28" t="s">
        <v>341</v>
      </c>
      <c r="C6" s="29">
        <v>52</v>
      </c>
      <c r="D6" s="28" t="s">
        <v>782</v>
      </c>
      <c r="E6" s="199">
        <v>7</v>
      </c>
      <c r="F6" s="316"/>
      <c r="G6" s="797"/>
      <c r="H6" s="204" t="s">
        <v>127</v>
      </c>
      <c r="I6" s="202"/>
      <c r="J6" s="42">
        <f>VLOOKUP($A6&amp;J$27,決統データ!$A$3:$DE$365,$E6+19,FALSE)</f>
        <v>0</v>
      </c>
      <c r="K6" s="279">
        <f t="shared" si="0"/>
        <v>0</v>
      </c>
    </row>
    <row r="7" spans="1:11" ht="20.100000000000001" customHeight="1">
      <c r="A7" s="27" t="str">
        <f t="shared" si="1"/>
        <v>1805201</v>
      </c>
      <c r="B7" s="28" t="s">
        <v>341</v>
      </c>
      <c r="C7" s="29">
        <v>52</v>
      </c>
      <c r="D7" s="28" t="s">
        <v>782</v>
      </c>
      <c r="E7" s="199">
        <v>9</v>
      </c>
      <c r="F7" s="316"/>
      <c r="G7" s="797"/>
      <c r="H7" s="202" t="s">
        <v>118</v>
      </c>
      <c r="I7" s="211"/>
      <c r="J7" s="42">
        <f>VLOOKUP($A7&amp;J$27,決統データ!$A$3:$DE$365,$E7+19,FALSE)</f>
        <v>0</v>
      </c>
      <c r="K7" s="279">
        <f t="shared" si="0"/>
        <v>0</v>
      </c>
    </row>
    <row r="8" spans="1:11" ht="20.100000000000001" customHeight="1">
      <c r="A8" s="27" t="str">
        <f t="shared" si="1"/>
        <v>1805201</v>
      </c>
      <c r="B8" s="28" t="s">
        <v>341</v>
      </c>
      <c r="C8" s="29">
        <v>52</v>
      </c>
      <c r="D8" s="28" t="s">
        <v>782</v>
      </c>
      <c r="E8" s="199">
        <v>10</v>
      </c>
      <c r="F8" s="315"/>
      <c r="G8" s="797"/>
      <c r="H8" s="202" t="s">
        <v>117</v>
      </c>
      <c r="I8" s="211"/>
      <c r="J8" s="42">
        <f>VLOOKUP($A8&amp;J$27,決統データ!$A$3:$DE$365,$E8+19,FALSE)</f>
        <v>64</v>
      </c>
      <c r="K8" s="279">
        <f t="shared" si="0"/>
        <v>64</v>
      </c>
    </row>
    <row r="9" spans="1:11" ht="20.100000000000001" customHeight="1" outlineLevel="1">
      <c r="A9" s="27" t="str">
        <f t="shared" si="1"/>
        <v>1805201</v>
      </c>
      <c r="B9" s="28" t="s">
        <v>341</v>
      </c>
      <c r="C9" s="29">
        <v>52</v>
      </c>
      <c r="D9" s="28" t="s">
        <v>782</v>
      </c>
      <c r="E9" s="199">
        <v>13</v>
      </c>
      <c r="F9" s="316"/>
      <c r="G9" s="798"/>
      <c r="H9" s="204" t="s">
        <v>196</v>
      </c>
      <c r="I9" s="202"/>
      <c r="J9" s="42">
        <f>VLOOKUP($A9&amp;J$27,決統データ!$A$3:$DE$365,$E9+19,FALSE)</f>
        <v>0</v>
      </c>
      <c r="K9" s="279">
        <f t="shared" si="0"/>
        <v>0</v>
      </c>
    </row>
    <row r="10" spans="1:11" ht="20.100000000000001" customHeight="1">
      <c r="A10" s="27" t="str">
        <f t="shared" si="1"/>
        <v>1805201</v>
      </c>
      <c r="B10" s="28" t="s">
        <v>341</v>
      </c>
      <c r="C10" s="29">
        <v>52</v>
      </c>
      <c r="D10" s="28" t="s">
        <v>782</v>
      </c>
      <c r="E10" s="199">
        <v>15</v>
      </c>
      <c r="F10" s="799" t="s">
        <v>126</v>
      </c>
      <c r="G10" s="1028"/>
      <c r="H10" s="1028"/>
      <c r="I10" s="1029"/>
      <c r="J10" s="42">
        <f>VLOOKUP($A10&amp;J$27,決統データ!$A$3:$DE$365,$E10+19,FALSE)</f>
        <v>1587</v>
      </c>
      <c r="K10" s="279">
        <f t="shared" si="0"/>
        <v>1587</v>
      </c>
    </row>
    <row r="11" spans="1:11" ht="20.100000000000001" customHeight="1">
      <c r="A11" s="27" t="str">
        <f t="shared" si="1"/>
        <v>1805201</v>
      </c>
      <c r="B11" s="28" t="s">
        <v>341</v>
      </c>
      <c r="C11" s="29">
        <v>52</v>
      </c>
      <c r="D11" s="28" t="s">
        <v>782</v>
      </c>
      <c r="E11" s="199">
        <v>19</v>
      </c>
      <c r="F11" s="315"/>
      <c r="G11" s="797"/>
      <c r="H11" s="211" t="s">
        <v>121</v>
      </c>
      <c r="I11" s="203"/>
      <c r="J11" s="42">
        <f>VLOOKUP($A11&amp;J$27,決統データ!$A$3:$DE$365,$E11+19,FALSE)</f>
        <v>0</v>
      </c>
      <c r="K11" s="279">
        <f t="shared" si="0"/>
        <v>0</v>
      </c>
    </row>
    <row r="12" spans="1:11" ht="20.100000000000001" customHeight="1">
      <c r="A12" s="27" t="str">
        <f t="shared" si="1"/>
        <v>1805201</v>
      </c>
      <c r="B12" s="28" t="s">
        <v>341</v>
      </c>
      <c r="C12" s="29">
        <v>52</v>
      </c>
      <c r="D12" s="28" t="s">
        <v>782</v>
      </c>
      <c r="E12" s="199">
        <v>20</v>
      </c>
      <c r="F12" s="316"/>
      <c r="G12" s="797"/>
      <c r="H12" s="211" t="s">
        <v>120</v>
      </c>
      <c r="I12" s="203"/>
      <c r="J12" s="42">
        <f>VLOOKUP($A12&amp;J$27,決統データ!$A$3:$DE$365,$E12+19,FALSE)</f>
        <v>0</v>
      </c>
      <c r="K12" s="279">
        <f t="shared" si="0"/>
        <v>0</v>
      </c>
    </row>
    <row r="13" spans="1:11" ht="20.100000000000001" customHeight="1">
      <c r="A13" s="27" t="str">
        <f t="shared" si="1"/>
        <v>1805201</v>
      </c>
      <c r="B13" s="28" t="s">
        <v>341</v>
      </c>
      <c r="C13" s="29">
        <v>52</v>
      </c>
      <c r="D13" s="28" t="s">
        <v>782</v>
      </c>
      <c r="E13" s="199">
        <v>22</v>
      </c>
      <c r="F13" s="316"/>
      <c r="G13" s="797"/>
      <c r="H13" s="211" t="s">
        <v>118</v>
      </c>
      <c r="I13" s="203"/>
      <c r="J13" s="42">
        <f>VLOOKUP($A13&amp;J$27,決統データ!$A$3:$DE$365,$E13+19,FALSE)</f>
        <v>0</v>
      </c>
      <c r="K13" s="279">
        <f t="shared" si="0"/>
        <v>0</v>
      </c>
    </row>
    <row r="14" spans="1:11" ht="20.100000000000001" customHeight="1">
      <c r="A14" s="27" t="str">
        <f t="shared" si="1"/>
        <v>1805201</v>
      </c>
      <c r="B14" s="28" t="s">
        <v>341</v>
      </c>
      <c r="C14" s="29">
        <v>52</v>
      </c>
      <c r="D14" s="28" t="s">
        <v>782</v>
      </c>
      <c r="E14" s="199">
        <v>23</v>
      </c>
      <c r="F14" s="315"/>
      <c r="G14" s="797"/>
      <c r="H14" s="211" t="s">
        <v>117</v>
      </c>
      <c r="I14" s="203"/>
      <c r="J14" s="42">
        <f>VLOOKUP($A14&amp;J$27,決統データ!$A$3:$DE$365,$E14+19,FALSE)</f>
        <v>7</v>
      </c>
      <c r="K14" s="279">
        <f t="shared" si="0"/>
        <v>7</v>
      </c>
    </row>
    <row r="15" spans="1:11" ht="19.5" customHeight="1">
      <c r="A15" s="27" t="str">
        <f t="shared" si="1"/>
        <v>1805201</v>
      </c>
      <c r="B15" s="28" t="s">
        <v>341</v>
      </c>
      <c r="C15" s="29">
        <v>52</v>
      </c>
      <c r="D15" s="28" t="s">
        <v>782</v>
      </c>
      <c r="E15" s="199">
        <v>33</v>
      </c>
      <c r="F15" s="1030" t="s">
        <v>115</v>
      </c>
      <c r="G15" s="1030" t="s">
        <v>114</v>
      </c>
      <c r="H15" s="793" t="s">
        <v>113</v>
      </c>
      <c r="I15" s="794"/>
      <c r="J15" s="42">
        <f>VLOOKUP($A15&amp;J$27,決統データ!$A$3:$DE$365,$E15+19,FALSE)</f>
        <v>5117</v>
      </c>
      <c r="K15" s="279">
        <f t="shared" si="0"/>
        <v>5117</v>
      </c>
    </row>
    <row r="16" spans="1:11" ht="19.5" customHeight="1">
      <c r="A16" s="27" t="str">
        <f t="shared" si="1"/>
        <v>1805201</v>
      </c>
      <c r="B16" s="28" t="s">
        <v>341</v>
      </c>
      <c r="C16" s="29">
        <v>52</v>
      </c>
      <c r="D16" s="28" t="s">
        <v>782</v>
      </c>
      <c r="E16" s="199">
        <v>34</v>
      </c>
      <c r="F16" s="1030"/>
      <c r="G16" s="1030"/>
      <c r="H16" s="792" t="s">
        <v>298</v>
      </c>
      <c r="I16" s="203" t="s">
        <v>112</v>
      </c>
      <c r="J16" s="42">
        <f>VLOOKUP($A16&amp;J$27,決統データ!$A$3:$DE$365,$E16+19,FALSE)</f>
        <v>0</v>
      </c>
      <c r="K16" s="279">
        <f t="shared" si="0"/>
        <v>0</v>
      </c>
    </row>
    <row r="17" spans="1:11" ht="19.5" customHeight="1">
      <c r="A17" s="27" t="str">
        <f t="shared" si="1"/>
        <v>1805201</v>
      </c>
      <c r="B17" s="28" t="s">
        <v>341</v>
      </c>
      <c r="C17" s="29">
        <v>52</v>
      </c>
      <c r="D17" s="28" t="s">
        <v>782</v>
      </c>
      <c r="E17" s="199">
        <v>35</v>
      </c>
      <c r="F17" s="1030"/>
      <c r="G17" s="1030"/>
      <c r="H17" s="792"/>
      <c r="I17" s="203" t="s">
        <v>105</v>
      </c>
      <c r="J17" s="42">
        <f>VLOOKUP($A17&amp;J$27,決統データ!$A$3:$DE$365,$E17+19,FALSE)</f>
        <v>0</v>
      </c>
      <c r="K17" s="279">
        <f t="shared" si="0"/>
        <v>0</v>
      </c>
    </row>
    <row r="18" spans="1:11" ht="19.5" customHeight="1">
      <c r="A18" s="27" t="str">
        <f t="shared" si="1"/>
        <v>1805201</v>
      </c>
      <c r="B18" s="28" t="s">
        <v>341</v>
      </c>
      <c r="C18" s="29">
        <v>52</v>
      </c>
      <c r="D18" s="28" t="s">
        <v>782</v>
      </c>
      <c r="E18" s="199">
        <v>37</v>
      </c>
      <c r="F18" s="1030"/>
      <c r="G18" s="1030"/>
      <c r="H18" s="792"/>
      <c r="I18" s="203" t="s">
        <v>111</v>
      </c>
      <c r="J18" s="42">
        <f>VLOOKUP($A18&amp;J$27,決統データ!$A$3:$DE$365,$E18+19,FALSE)</f>
        <v>0</v>
      </c>
      <c r="K18" s="279">
        <f t="shared" si="0"/>
        <v>0</v>
      </c>
    </row>
    <row r="19" spans="1:11" ht="19.5" customHeight="1">
      <c r="A19" s="27" t="str">
        <f t="shared" si="1"/>
        <v>1805201</v>
      </c>
      <c r="B19" s="28" t="s">
        <v>341</v>
      </c>
      <c r="C19" s="29">
        <v>52</v>
      </c>
      <c r="D19" s="28" t="s">
        <v>782</v>
      </c>
      <c r="E19" s="199">
        <v>39</v>
      </c>
      <c r="F19" s="1030"/>
      <c r="G19" s="1030"/>
      <c r="H19" s="792"/>
      <c r="I19" s="64" t="s">
        <v>109</v>
      </c>
      <c r="J19" s="42">
        <f>VLOOKUP($A19&amp;J$27,決統データ!$A$3:$DE$365,$E19+19,FALSE)</f>
        <v>0</v>
      </c>
      <c r="K19" s="279">
        <f t="shared" si="0"/>
        <v>0</v>
      </c>
    </row>
    <row r="20" spans="1:11" ht="19.5" customHeight="1">
      <c r="A20" s="27" t="str">
        <f t="shared" si="1"/>
        <v>1805201</v>
      </c>
      <c r="B20" s="28" t="s">
        <v>341</v>
      </c>
      <c r="C20" s="29">
        <v>52</v>
      </c>
      <c r="D20" s="28" t="s">
        <v>782</v>
      </c>
      <c r="E20" s="199">
        <v>41</v>
      </c>
      <c r="F20" s="1030"/>
      <c r="G20" s="1030"/>
      <c r="H20" s="665" t="s">
        <v>108</v>
      </c>
      <c r="I20" s="795"/>
      <c r="J20" s="42">
        <f>VLOOKUP($A20&amp;J$27,決統データ!$A$3:$DE$365,$E20+19,FALSE)</f>
        <v>1587</v>
      </c>
      <c r="K20" s="279">
        <f t="shared" si="0"/>
        <v>1587</v>
      </c>
    </row>
    <row r="21" spans="1:11" ht="19.5" customHeight="1">
      <c r="A21" s="27" t="str">
        <f t="shared" si="1"/>
        <v>1805201</v>
      </c>
      <c r="B21" s="28" t="s">
        <v>341</v>
      </c>
      <c r="C21" s="29">
        <v>52</v>
      </c>
      <c r="D21" s="28" t="s">
        <v>782</v>
      </c>
      <c r="E21" s="199">
        <v>42</v>
      </c>
      <c r="F21" s="1030"/>
      <c r="G21" s="1030"/>
      <c r="H21" s="604" t="s">
        <v>298</v>
      </c>
      <c r="I21" s="64" t="s">
        <v>106</v>
      </c>
      <c r="J21" s="42">
        <f>VLOOKUP($A21&amp;J$27,決統データ!$A$3:$DE$365,$E21+19,FALSE)</f>
        <v>0</v>
      </c>
      <c r="K21" s="279">
        <f t="shared" si="0"/>
        <v>0</v>
      </c>
    </row>
    <row r="22" spans="1:11" ht="19.5" customHeight="1">
      <c r="A22" s="27" t="str">
        <f t="shared" si="1"/>
        <v>1805201</v>
      </c>
      <c r="B22" s="28" t="s">
        <v>341</v>
      </c>
      <c r="C22" s="29">
        <v>52</v>
      </c>
      <c r="D22" s="28" t="s">
        <v>782</v>
      </c>
      <c r="E22" s="199">
        <v>43</v>
      </c>
      <c r="F22" s="1030"/>
      <c r="G22" s="1030"/>
      <c r="H22" s="606"/>
      <c r="I22" s="64" t="s">
        <v>105</v>
      </c>
      <c r="J22" s="42">
        <f>VLOOKUP($A22&amp;J$27,決統データ!$A$3:$DE$365,$E22+19,FALSE)</f>
        <v>0</v>
      </c>
      <c r="K22" s="279">
        <f t="shared" si="0"/>
        <v>0</v>
      </c>
    </row>
    <row r="23" spans="1:11">
      <c r="F23" s="222"/>
      <c r="G23" s="222"/>
      <c r="H23" s="222"/>
      <c r="I23" s="222"/>
      <c r="J23" s="222"/>
      <c r="K23" s="222"/>
    </row>
    <row r="24" spans="1:11">
      <c r="F24" s="222"/>
      <c r="G24" s="222"/>
      <c r="H24" s="222"/>
      <c r="I24" s="222"/>
      <c r="J24" s="222"/>
      <c r="K24" s="222"/>
    </row>
    <row r="27" spans="1:11">
      <c r="J27" s="12" t="str">
        <f>+J28&amp;"000"</f>
        <v>264075000</v>
      </c>
    </row>
    <row r="28" spans="1:11">
      <c r="J28" s="12" t="s">
        <v>591</v>
      </c>
    </row>
    <row r="29" spans="1:11">
      <c r="J29" s="12" t="s">
        <v>592</v>
      </c>
    </row>
  </sheetData>
  <customSheetViews>
    <customSheetView guid="{247A5D4D-80F1-4466-92F7-7A3BC78E450F}" fitToPage="1" printArea="1" topLeftCell="A10">
      <selection activeCell="C43" sqref="C43"/>
      <pageMargins left="1.1811023622047245" right="0.78740157480314965" top="0.78740157480314965" bottom="0.78740157480314965" header="0.51181102362204722" footer="0.27559055118110237"/>
      <pageSetup paperSize="9" scale="68" orientation="portrait" blackAndWhite="1" horizontalDpi="300" verticalDpi="300"/>
      <headerFooter alignWithMargins="0"/>
    </customSheetView>
  </customSheetViews>
  <mergeCells count="11">
    <mergeCell ref="F2:I2"/>
    <mergeCell ref="F3:I3"/>
    <mergeCell ref="F10:I10"/>
    <mergeCell ref="G4:G9"/>
    <mergeCell ref="H21:H22"/>
    <mergeCell ref="G11:G14"/>
    <mergeCell ref="F15:F22"/>
    <mergeCell ref="G15:G22"/>
    <mergeCell ref="H15:I15"/>
    <mergeCell ref="H16:H19"/>
    <mergeCell ref="H20:I20"/>
  </mergeCells>
  <phoneticPr fontId="3"/>
  <pageMargins left="1.1811023622047245" right="0.78740157480314965" top="0.78740157480314965" bottom="0.78740157480314965" header="0.51181102362204722" footer="0.27559055118110237"/>
  <pageSetup paperSize="9" orientation="landscape" blackAndWhite="1"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FFC000"/>
  </sheetPr>
  <dimension ref="A1:I68"/>
  <sheetViews>
    <sheetView view="pageBreakPreview" zoomScaleNormal="100" zoomScaleSheetLayoutView="100" workbookViewId="0">
      <pane ySplit="3" topLeftCell="A4" activePane="bottomLeft" state="frozen"/>
      <selection pane="bottomLeft"/>
    </sheetView>
  </sheetViews>
  <sheetFormatPr defaultColWidth="9" defaultRowHeight="14.4"/>
  <cols>
    <col min="1" max="1" width="9.69921875" style="1" customWidth="1"/>
    <col min="2" max="2" width="4.296875" style="1" customWidth="1"/>
    <col min="3" max="4" width="3.296875" style="1" customWidth="1"/>
    <col min="5" max="5" width="6.296875" style="24" customWidth="1"/>
    <col min="6" max="6" width="9" style="1"/>
    <col min="7" max="7" width="6.296875" style="1" customWidth="1"/>
    <col min="8" max="8" width="28.09765625" style="1" customWidth="1"/>
    <col min="9" max="9" width="12.69921875" style="1" customWidth="1"/>
    <col min="10" max="16384" width="9" style="1"/>
  </cols>
  <sheetData>
    <row r="1" spans="1:9" ht="19.2">
      <c r="F1" s="8" t="s">
        <v>815</v>
      </c>
    </row>
    <row r="2" spans="1:9" ht="19.5" customHeight="1">
      <c r="F2" s="1" t="s">
        <v>526</v>
      </c>
    </row>
    <row r="3" spans="1:9" ht="28.5" customHeight="1">
      <c r="A3" s="26"/>
      <c r="B3" s="67" t="s">
        <v>778</v>
      </c>
      <c r="C3" s="26" t="s">
        <v>779</v>
      </c>
      <c r="D3" s="26" t="s">
        <v>780</v>
      </c>
      <c r="E3" s="30" t="s">
        <v>781</v>
      </c>
      <c r="F3" s="827"/>
      <c r="G3" s="1033"/>
      <c r="H3" s="1033"/>
      <c r="I3" s="11" t="s">
        <v>470</v>
      </c>
    </row>
    <row r="4" spans="1:9" ht="22.05" customHeight="1">
      <c r="A4" s="27" t="str">
        <f>+B4&amp;C4&amp;D4</f>
        <v>0801201</v>
      </c>
      <c r="B4" s="28" t="s">
        <v>889</v>
      </c>
      <c r="C4" s="29">
        <v>12</v>
      </c>
      <c r="D4" s="28" t="s">
        <v>782</v>
      </c>
      <c r="E4" s="31" t="s">
        <v>783</v>
      </c>
      <c r="F4" s="487" t="s">
        <v>498</v>
      </c>
      <c r="G4" s="487"/>
      <c r="H4" s="487"/>
      <c r="I4" s="35">
        <f>VLOOKUP($A4&amp;I$68,決統データ!$A$3:$DE$365,$E4+19,FALSE)</f>
        <v>3420901</v>
      </c>
    </row>
    <row r="5" spans="1:9" ht="22.05" customHeight="1">
      <c r="A5" s="27"/>
      <c r="B5" s="28"/>
      <c r="C5" s="29"/>
      <c r="D5" s="28"/>
      <c r="F5" s="487" t="s">
        <v>814</v>
      </c>
      <c r="G5" s="487"/>
      <c r="H5" s="60" t="s">
        <v>391</v>
      </c>
      <c r="I5" s="271"/>
    </row>
    <row r="6" spans="1:9" ht="22.05" customHeight="1">
      <c r="A6" s="27"/>
      <c r="B6" s="28"/>
      <c r="C6" s="29"/>
      <c r="D6" s="28"/>
      <c r="F6" s="487"/>
      <c r="G6" s="487"/>
      <c r="H6" s="60" t="s">
        <v>392</v>
      </c>
      <c r="I6" s="268"/>
    </row>
    <row r="7" spans="1:9" ht="22.05" customHeight="1">
      <c r="A7" s="27"/>
      <c r="B7" s="28"/>
      <c r="C7" s="29"/>
      <c r="D7" s="28"/>
      <c r="F7" s="487"/>
      <c r="G7" s="487"/>
      <c r="H7" s="60" t="s">
        <v>393</v>
      </c>
      <c r="I7" s="268" t="s">
        <v>813</v>
      </c>
    </row>
    <row r="8" spans="1:9" ht="22.05" customHeight="1">
      <c r="A8" s="27"/>
      <c r="B8" s="28"/>
      <c r="C8" s="29"/>
      <c r="D8" s="28"/>
      <c r="F8" s="487"/>
      <c r="G8" s="487"/>
      <c r="H8" s="60" t="s">
        <v>394</v>
      </c>
      <c r="I8" s="268"/>
    </row>
    <row r="9" spans="1:9" ht="22.05" customHeight="1">
      <c r="A9" s="27" t="str">
        <f t="shared" ref="A9:A40" si="0">+B9&amp;C9&amp;D9</f>
        <v>0801201</v>
      </c>
      <c r="B9" s="28" t="s">
        <v>889</v>
      </c>
      <c r="C9" s="29">
        <v>12</v>
      </c>
      <c r="D9" s="28" t="s">
        <v>782</v>
      </c>
      <c r="E9" s="24">
        <v>7</v>
      </c>
      <c r="F9" s="658" t="s">
        <v>812</v>
      </c>
      <c r="G9" s="995"/>
      <c r="H9" s="60" t="s">
        <v>811</v>
      </c>
      <c r="I9" s="42">
        <f>VLOOKUP($A9&amp;I$68,決統データ!$A$3:$DE$365,$E9+19,FALSE)</f>
        <v>0</v>
      </c>
    </row>
    <row r="10" spans="1:9" ht="22.05" customHeight="1">
      <c r="A10" s="27" t="str">
        <f t="shared" si="0"/>
        <v>0801201</v>
      </c>
      <c r="B10" s="28" t="s">
        <v>889</v>
      </c>
      <c r="C10" s="29">
        <v>12</v>
      </c>
      <c r="D10" s="28" t="s">
        <v>782</v>
      </c>
      <c r="E10" s="24">
        <v>8</v>
      </c>
      <c r="F10" s="1031"/>
      <c r="G10" s="1032"/>
      <c r="H10" s="60" t="s">
        <v>803</v>
      </c>
      <c r="I10" s="42">
        <f>VLOOKUP($A10&amp;I$68,決統データ!$A$3:$DE$365,$E10+19,FALSE)</f>
        <v>0</v>
      </c>
    </row>
    <row r="11" spans="1:9" ht="22.05" customHeight="1">
      <c r="A11" s="27" t="str">
        <f t="shared" si="0"/>
        <v>0801201</v>
      </c>
      <c r="B11" s="28" t="s">
        <v>1471</v>
      </c>
      <c r="C11" s="29">
        <v>12</v>
      </c>
      <c r="D11" s="28" t="s">
        <v>564</v>
      </c>
      <c r="E11" s="429">
        <v>9</v>
      </c>
      <c r="F11" s="1031"/>
      <c r="G11" s="1032"/>
      <c r="H11" s="187" t="s">
        <v>1470</v>
      </c>
      <c r="I11" s="42">
        <f>VLOOKUP($A11&amp;I$68,決統データ!$A$3:$DE$365,$E11+19,FALSE)</f>
        <v>0</v>
      </c>
    </row>
    <row r="12" spans="1:9" ht="22.05" customHeight="1">
      <c r="A12" s="27" t="str">
        <f t="shared" si="0"/>
        <v>0801201</v>
      </c>
      <c r="B12" s="28" t="s">
        <v>1471</v>
      </c>
      <c r="C12" s="29">
        <v>12</v>
      </c>
      <c r="D12" s="28" t="s">
        <v>564</v>
      </c>
      <c r="E12" s="429">
        <v>10</v>
      </c>
      <c r="F12" s="1031"/>
      <c r="G12" s="1032"/>
      <c r="H12" s="187" t="s">
        <v>1472</v>
      </c>
      <c r="I12" s="42">
        <f>VLOOKUP($A12&amp;I$68,決統データ!$A$3:$DE$365,$E12+19,FALSE)</f>
        <v>0</v>
      </c>
    </row>
    <row r="13" spans="1:9" ht="22.05" customHeight="1">
      <c r="A13" s="27" t="str">
        <f t="shared" si="0"/>
        <v>0801201</v>
      </c>
      <c r="B13" s="28" t="s">
        <v>1471</v>
      </c>
      <c r="C13" s="29">
        <v>12</v>
      </c>
      <c r="D13" s="28" t="s">
        <v>564</v>
      </c>
      <c r="E13" s="429">
        <v>11</v>
      </c>
      <c r="F13" s="996"/>
      <c r="G13" s="997"/>
      <c r="H13" s="187" t="s">
        <v>1473</v>
      </c>
      <c r="I13" s="42">
        <f>VLOOKUP($A13&amp;I$68,決統データ!$A$3:$DE$365,$E13+19,FALSE)</f>
        <v>0</v>
      </c>
    </row>
    <row r="14" spans="1:9" ht="22.05" customHeight="1">
      <c r="A14" s="27" t="str">
        <f t="shared" si="0"/>
        <v>0801201</v>
      </c>
      <c r="B14" s="28" t="s">
        <v>1471</v>
      </c>
      <c r="C14" s="29">
        <v>12</v>
      </c>
      <c r="D14" s="28" t="s">
        <v>564</v>
      </c>
      <c r="E14" s="429">
        <v>12</v>
      </c>
      <c r="F14" s="658" t="s">
        <v>810</v>
      </c>
      <c r="G14" s="995"/>
      <c r="H14" s="60" t="s">
        <v>806</v>
      </c>
      <c r="I14" s="42">
        <f>VLOOKUP($A14&amp;I$68,決統データ!$A$3:$DE$365,$E14+19,FALSE)</f>
        <v>0</v>
      </c>
    </row>
    <row r="15" spans="1:9" ht="22.05" customHeight="1">
      <c r="A15" s="27" t="str">
        <f t="shared" si="0"/>
        <v>0801201</v>
      </c>
      <c r="B15" s="28" t="s">
        <v>1471</v>
      </c>
      <c r="C15" s="29">
        <v>12</v>
      </c>
      <c r="D15" s="28" t="s">
        <v>564</v>
      </c>
      <c r="E15" s="429">
        <v>13</v>
      </c>
      <c r="F15" s="1031"/>
      <c r="G15" s="1032"/>
      <c r="H15" s="60" t="s">
        <v>801</v>
      </c>
      <c r="I15" s="42">
        <f>VLOOKUP($A15&amp;I$68,決統データ!$A$3:$DE$365,$E15+19,FALSE)</f>
        <v>0</v>
      </c>
    </row>
    <row r="16" spans="1:9" ht="22.05" customHeight="1">
      <c r="A16" s="27" t="str">
        <f t="shared" si="0"/>
        <v>0801201</v>
      </c>
      <c r="B16" s="28" t="s">
        <v>1471</v>
      </c>
      <c r="C16" s="29">
        <v>12</v>
      </c>
      <c r="D16" s="28" t="s">
        <v>564</v>
      </c>
      <c r="E16" s="429">
        <v>14</v>
      </c>
      <c r="F16" s="1031"/>
      <c r="G16" s="1032"/>
      <c r="H16" s="60" t="s">
        <v>809</v>
      </c>
      <c r="I16" s="42">
        <f>VLOOKUP($A16&amp;I$68,決統データ!$A$3:$DE$365,$E16+19,FALSE)</f>
        <v>0</v>
      </c>
    </row>
    <row r="17" spans="1:9" ht="22.05" customHeight="1">
      <c r="A17" s="27" t="str">
        <f t="shared" si="0"/>
        <v>0801201</v>
      </c>
      <c r="B17" s="28" t="s">
        <v>1471</v>
      </c>
      <c r="C17" s="29">
        <v>12</v>
      </c>
      <c r="D17" s="28" t="s">
        <v>564</v>
      </c>
      <c r="E17" s="429">
        <v>15</v>
      </c>
      <c r="F17" s="1031"/>
      <c r="G17" s="1032"/>
      <c r="H17" s="187" t="s">
        <v>1470</v>
      </c>
      <c r="I17" s="42">
        <f>VLOOKUP($A17&amp;I$68,決統データ!$A$3:$DE$365,$E17+19,FALSE)</f>
        <v>0</v>
      </c>
    </row>
    <row r="18" spans="1:9" ht="22.05" customHeight="1">
      <c r="A18" s="27" t="str">
        <f t="shared" si="0"/>
        <v>0801201</v>
      </c>
      <c r="B18" s="28" t="s">
        <v>1471</v>
      </c>
      <c r="C18" s="29">
        <v>12</v>
      </c>
      <c r="D18" s="28" t="s">
        <v>564</v>
      </c>
      <c r="E18" s="429">
        <v>16</v>
      </c>
      <c r="F18" s="1031"/>
      <c r="G18" s="1032"/>
      <c r="H18" s="187" t="s">
        <v>1472</v>
      </c>
      <c r="I18" s="42">
        <f>VLOOKUP($A18&amp;I$68,決統データ!$A$3:$DE$365,$E18+19,FALSE)</f>
        <v>0</v>
      </c>
    </row>
    <row r="19" spans="1:9" ht="22.05" customHeight="1">
      <c r="A19" s="27" t="str">
        <f t="shared" si="0"/>
        <v>0801201</v>
      </c>
      <c r="B19" s="28" t="s">
        <v>1471</v>
      </c>
      <c r="C19" s="29">
        <v>12</v>
      </c>
      <c r="D19" s="28" t="s">
        <v>564</v>
      </c>
      <c r="E19" s="429">
        <v>17</v>
      </c>
      <c r="F19" s="996"/>
      <c r="G19" s="997"/>
      <c r="H19" s="187" t="s">
        <v>1473</v>
      </c>
      <c r="I19" s="42">
        <f>VLOOKUP($A19&amp;I$68,決統データ!$A$3:$DE$365,$E19+19,FALSE)</f>
        <v>0</v>
      </c>
    </row>
    <row r="20" spans="1:9" ht="22.05" customHeight="1">
      <c r="A20" s="27" t="str">
        <f t="shared" si="0"/>
        <v>0801201</v>
      </c>
      <c r="B20" s="28" t="s">
        <v>1471</v>
      </c>
      <c r="C20" s="29">
        <v>12</v>
      </c>
      <c r="D20" s="28" t="s">
        <v>564</v>
      </c>
      <c r="E20" s="429">
        <v>18</v>
      </c>
      <c r="F20" s="658" t="s">
        <v>808</v>
      </c>
      <c r="G20" s="995"/>
      <c r="H20" s="60" t="s">
        <v>806</v>
      </c>
      <c r="I20" s="42">
        <f>VLOOKUP($A20&amp;I$68,決統データ!$A$3:$DE$365,$E20+19,FALSE)</f>
        <v>0</v>
      </c>
    </row>
    <row r="21" spans="1:9" ht="22.05" customHeight="1">
      <c r="A21" s="27" t="str">
        <f t="shared" si="0"/>
        <v>0801201</v>
      </c>
      <c r="B21" s="28" t="s">
        <v>1471</v>
      </c>
      <c r="C21" s="29">
        <v>12</v>
      </c>
      <c r="D21" s="28" t="s">
        <v>564</v>
      </c>
      <c r="E21" s="429">
        <v>19</v>
      </c>
      <c r="F21" s="1031"/>
      <c r="G21" s="1032"/>
      <c r="H21" s="60" t="s">
        <v>801</v>
      </c>
      <c r="I21" s="42">
        <f>VLOOKUP($A21&amp;I$68,決統データ!$A$3:$DE$365,$E21+19,FALSE)</f>
        <v>0</v>
      </c>
    </row>
    <row r="22" spans="1:9" ht="22.05" customHeight="1">
      <c r="A22" s="27" t="str">
        <f t="shared" si="0"/>
        <v>0801201</v>
      </c>
      <c r="B22" s="28" t="s">
        <v>1471</v>
      </c>
      <c r="C22" s="29">
        <v>12</v>
      </c>
      <c r="D22" s="28" t="s">
        <v>564</v>
      </c>
      <c r="E22" s="429">
        <v>20</v>
      </c>
      <c r="F22" s="1031"/>
      <c r="G22" s="1032"/>
      <c r="H22" s="60" t="s">
        <v>803</v>
      </c>
      <c r="I22" s="42">
        <f>VLOOKUP($A22&amp;I$68,決統データ!$A$3:$DE$365,$E22+19,FALSE)</f>
        <v>0</v>
      </c>
    </row>
    <row r="23" spans="1:9" ht="22.05" customHeight="1">
      <c r="A23" s="27" t="str">
        <f t="shared" si="0"/>
        <v>0801201</v>
      </c>
      <c r="B23" s="28" t="s">
        <v>1471</v>
      </c>
      <c r="C23" s="29">
        <v>12</v>
      </c>
      <c r="D23" s="28" t="s">
        <v>564</v>
      </c>
      <c r="E23" s="429">
        <v>21</v>
      </c>
      <c r="F23" s="1031"/>
      <c r="G23" s="1032"/>
      <c r="H23" s="187" t="s">
        <v>1470</v>
      </c>
      <c r="I23" s="42">
        <f>VLOOKUP($A23&amp;I$68,決統データ!$A$3:$DE$365,$E23+19,FALSE)</f>
        <v>0</v>
      </c>
    </row>
    <row r="24" spans="1:9" ht="22.05" customHeight="1">
      <c r="A24" s="27" t="str">
        <f t="shared" si="0"/>
        <v>0801201</v>
      </c>
      <c r="B24" s="28" t="s">
        <v>1471</v>
      </c>
      <c r="C24" s="29">
        <v>12</v>
      </c>
      <c r="D24" s="28" t="s">
        <v>564</v>
      </c>
      <c r="E24" s="429">
        <v>22</v>
      </c>
      <c r="F24" s="1031"/>
      <c r="G24" s="1032"/>
      <c r="H24" s="187" t="s">
        <v>1472</v>
      </c>
      <c r="I24" s="42">
        <f>VLOOKUP($A24&amp;I$68,決統データ!$A$3:$DE$365,$E24+19,FALSE)</f>
        <v>0</v>
      </c>
    </row>
    <row r="25" spans="1:9" ht="22.05" customHeight="1">
      <c r="A25" s="27" t="str">
        <f t="shared" si="0"/>
        <v>0801201</v>
      </c>
      <c r="B25" s="28" t="s">
        <v>1471</v>
      </c>
      <c r="C25" s="29">
        <v>12</v>
      </c>
      <c r="D25" s="28" t="s">
        <v>564</v>
      </c>
      <c r="E25" s="429">
        <v>23</v>
      </c>
      <c r="F25" s="996"/>
      <c r="G25" s="997"/>
      <c r="H25" s="187" t="s">
        <v>1473</v>
      </c>
      <c r="I25" s="42">
        <f>VLOOKUP($A25&amp;I$68,決統データ!$A$3:$DE$365,$E25+19,FALSE)</f>
        <v>0</v>
      </c>
    </row>
    <row r="26" spans="1:9" ht="22.05" customHeight="1">
      <c r="A26" s="27" t="str">
        <f t="shared" si="0"/>
        <v>0801201</v>
      </c>
      <c r="B26" s="28" t="s">
        <v>1471</v>
      </c>
      <c r="C26" s="29">
        <v>12</v>
      </c>
      <c r="D26" s="28" t="s">
        <v>564</v>
      </c>
      <c r="E26" s="429">
        <v>24</v>
      </c>
      <c r="F26" s="658" t="s">
        <v>807</v>
      </c>
      <c r="G26" s="995"/>
      <c r="H26" s="60" t="s">
        <v>806</v>
      </c>
      <c r="I26" s="42">
        <f>VLOOKUP($A26&amp;I$68,決統データ!$A$3:$DE$365,$E26+19,FALSE)</f>
        <v>0</v>
      </c>
    </row>
    <row r="27" spans="1:9" ht="22.05" customHeight="1">
      <c r="A27" s="27" t="str">
        <f t="shared" si="0"/>
        <v>0801201</v>
      </c>
      <c r="B27" s="28" t="s">
        <v>1471</v>
      </c>
      <c r="C27" s="29">
        <v>12</v>
      </c>
      <c r="D27" s="28" t="s">
        <v>564</v>
      </c>
      <c r="E27" s="429">
        <v>25</v>
      </c>
      <c r="F27" s="1031"/>
      <c r="G27" s="1032"/>
      <c r="H27" s="60" t="s">
        <v>801</v>
      </c>
      <c r="I27" s="42">
        <f>VLOOKUP($A27&amp;I$68,決統データ!$A$3:$DE$365,$E27+19,FALSE)</f>
        <v>0</v>
      </c>
    </row>
    <row r="28" spans="1:9" ht="22.05" customHeight="1">
      <c r="A28" s="27" t="str">
        <f t="shared" si="0"/>
        <v>0801201</v>
      </c>
      <c r="B28" s="28" t="s">
        <v>1471</v>
      </c>
      <c r="C28" s="29">
        <v>12</v>
      </c>
      <c r="D28" s="28" t="s">
        <v>564</v>
      </c>
      <c r="E28" s="429">
        <v>26</v>
      </c>
      <c r="F28" s="1031"/>
      <c r="G28" s="1032"/>
      <c r="H28" s="60" t="s">
        <v>803</v>
      </c>
      <c r="I28" s="42">
        <f>VLOOKUP($A28&amp;I$68,決統データ!$A$3:$DE$365,$E28+19,FALSE)</f>
        <v>0</v>
      </c>
    </row>
    <row r="29" spans="1:9" ht="22.05" customHeight="1">
      <c r="A29" s="27" t="str">
        <f t="shared" si="0"/>
        <v>0801201</v>
      </c>
      <c r="B29" s="28" t="s">
        <v>1471</v>
      </c>
      <c r="C29" s="29">
        <v>12</v>
      </c>
      <c r="D29" s="28" t="s">
        <v>564</v>
      </c>
      <c r="E29" s="429">
        <v>27</v>
      </c>
      <c r="F29" s="1031"/>
      <c r="G29" s="1032"/>
      <c r="H29" s="187" t="s">
        <v>1470</v>
      </c>
      <c r="I29" s="42">
        <f>VLOOKUP($A29&amp;I$68,決統データ!$A$3:$DE$365,$E29+19,FALSE)</f>
        <v>0</v>
      </c>
    </row>
    <row r="30" spans="1:9" ht="22.05" customHeight="1">
      <c r="A30" s="27" t="str">
        <f t="shared" si="0"/>
        <v>0801201</v>
      </c>
      <c r="B30" s="28" t="s">
        <v>1471</v>
      </c>
      <c r="C30" s="29">
        <v>12</v>
      </c>
      <c r="D30" s="28" t="s">
        <v>564</v>
      </c>
      <c r="E30" s="429">
        <v>28</v>
      </c>
      <c r="F30" s="1031"/>
      <c r="G30" s="1032"/>
      <c r="H30" s="187" t="s">
        <v>1472</v>
      </c>
      <c r="I30" s="42">
        <f>VLOOKUP($A30&amp;I$68,決統データ!$A$3:$DE$365,$E30+19,FALSE)</f>
        <v>0</v>
      </c>
    </row>
    <row r="31" spans="1:9" ht="22.05" customHeight="1">
      <c r="A31" s="27" t="str">
        <f t="shared" si="0"/>
        <v>0801201</v>
      </c>
      <c r="B31" s="28" t="s">
        <v>1471</v>
      </c>
      <c r="C31" s="29">
        <v>12</v>
      </c>
      <c r="D31" s="28" t="s">
        <v>564</v>
      </c>
      <c r="E31" s="429">
        <v>29</v>
      </c>
      <c r="F31" s="996"/>
      <c r="G31" s="997"/>
      <c r="H31" s="187" t="s">
        <v>1473</v>
      </c>
      <c r="I31" s="42">
        <f>VLOOKUP($A31&amp;I$68,決統データ!$A$3:$DE$365,$E31+19,FALSE)</f>
        <v>0</v>
      </c>
    </row>
    <row r="32" spans="1:9" ht="22.05" customHeight="1">
      <c r="A32" s="27" t="str">
        <f t="shared" si="0"/>
        <v>0801201</v>
      </c>
      <c r="B32" s="28" t="s">
        <v>1471</v>
      </c>
      <c r="C32" s="29">
        <v>12</v>
      </c>
      <c r="D32" s="28" t="s">
        <v>564</v>
      </c>
      <c r="E32" s="429">
        <v>30</v>
      </c>
      <c r="F32" s="658" t="s">
        <v>805</v>
      </c>
      <c r="G32" s="995"/>
      <c r="H32" s="60" t="s">
        <v>804</v>
      </c>
      <c r="I32" s="42">
        <f>VLOOKUP($A32&amp;I$68,決統データ!$A$3:$DE$365,$E32+19,FALSE)</f>
        <v>1</v>
      </c>
    </row>
    <row r="33" spans="1:9" ht="22.05" customHeight="1">
      <c r="A33" s="27" t="str">
        <f t="shared" si="0"/>
        <v>0801201</v>
      </c>
      <c r="B33" s="28" t="s">
        <v>1471</v>
      </c>
      <c r="C33" s="29">
        <v>12</v>
      </c>
      <c r="D33" s="28" t="s">
        <v>564</v>
      </c>
      <c r="E33" s="429">
        <v>31</v>
      </c>
      <c r="F33" s="1031"/>
      <c r="G33" s="1032"/>
      <c r="H33" s="60" t="s">
        <v>801</v>
      </c>
      <c r="I33" s="42">
        <f>VLOOKUP($A33&amp;I$68,決統データ!$A$3:$DE$365,$E33+19,FALSE)</f>
        <v>330000</v>
      </c>
    </row>
    <row r="34" spans="1:9" ht="22.05" customHeight="1">
      <c r="A34" s="27" t="str">
        <f t="shared" si="0"/>
        <v>0801201</v>
      </c>
      <c r="B34" s="28" t="s">
        <v>1471</v>
      </c>
      <c r="C34" s="29">
        <v>12</v>
      </c>
      <c r="D34" s="28" t="s">
        <v>564</v>
      </c>
      <c r="E34" s="429">
        <v>32</v>
      </c>
      <c r="F34" s="1031"/>
      <c r="G34" s="1032"/>
      <c r="H34" s="60" t="s">
        <v>803</v>
      </c>
      <c r="I34" s="42">
        <f>VLOOKUP($A34&amp;I$68,決統データ!$A$3:$DE$365,$E34+19,FALSE)</f>
        <v>0</v>
      </c>
    </row>
    <row r="35" spans="1:9" ht="22.05" customHeight="1">
      <c r="A35" s="27" t="str">
        <f t="shared" si="0"/>
        <v>0801201</v>
      </c>
      <c r="B35" s="28" t="s">
        <v>1471</v>
      </c>
      <c r="C35" s="29">
        <v>12</v>
      </c>
      <c r="D35" s="28" t="s">
        <v>564</v>
      </c>
      <c r="E35" s="429">
        <v>33</v>
      </c>
      <c r="F35" s="1031"/>
      <c r="G35" s="1032"/>
      <c r="H35" s="187" t="s">
        <v>1470</v>
      </c>
      <c r="I35" s="42">
        <f>VLOOKUP($A35&amp;I$68,決統データ!$A$3:$DE$365,$E35+19,FALSE)</f>
        <v>0</v>
      </c>
    </row>
    <row r="36" spans="1:9" ht="22.05" customHeight="1">
      <c r="A36" s="27" t="str">
        <f t="shared" si="0"/>
        <v>0801201</v>
      </c>
      <c r="B36" s="28" t="s">
        <v>1471</v>
      </c>
      <c r="C36" s="29">
        <v>12</v>
      </c>
      <c r="D36" s="28" t="s">
        <v>564</v>
      </c>
      <c r="E36" s="429">
        <v>34</v>
      </c>
      <c r="F36" s="1031"/>
      <c r="G36" s="1032"/>
      <c r="H36" s="187" t="s">
        <v>1472</v>
      </c>
      <c r="I36" s="42">
        <f>VLOOKUP($A36&amp;I$68,決統データ!$A$3:$DE$365,$E36+19,FALSE)</f>
        <v>0</v>
      </c>
    </row>
    <row r="37" spans="1:9" ht="22.05" customHeight="1">
      <c r="A37" s="27" t="str">
        <f t="shared" si="0"/>
        <v>0801201</v>
      </c>
      <c r="B37" s="28" t="s">
        <v>1471</v>
      </c>
      <c r="C37" s="29">
        <v>12</v>
      </c>
      <c r="D37" s="28" t="s">
        <v>564</v>
      </c>
      <c r="E37" s="429">
        <v>35</v>
      </c>
      <c r="F37" s="996"/>
      <c r="G37" s="997"/>
      <c r="H37" s="187" t="s">
        <v>1473</v>
      </c>
      <c r="I37" s="42">
        <f>VLOOKUP($A37&amp;I$68,決統データ!$A$3:$DE$365,$E37+19,FALSE)</f>
        <v>0</v>
      </c>
    </row>
    <row r="38" spans="1:9" ht="22.05" customHeight="1">
      <c r="A38" s="27" t="str">
        <f t="shared" si="0"/>
        <v>0801201</v>
      </c>
      <c r="B38" s="28" t="s">
        <v>1471</v>
      </c>
      <c r="C38" s="29">
        <v>12</v>
      </c>
      <c r="D38" s="28" t="s">
        <v>564</v>
      </c>
      <c r="E38" s="429">
        <v>36</v>
      </c>
      <c r="F38" s="658" t="s">
        <v>802</v>
      </c>
      <c r="G38" s="995"/>
      <c r="H38" s="60" t="s">
        <v>801</v>
      </c>
      <c r="I38" s="42">
        <f>VLOOKUP($A38&amp;I$68,決統データ!$A$3:$DE$365,$E38+19,FALSE)</f>
        <v>0</v>
      </c>
    </row>
    <row r="39" spans="1:9" ht="22.05" customHeight="1">
      <c r="A39" s="27" t="str">
        <f t="shared" si="0"/>
        <v>0801201</v>
      </c>
      <c r="B39" s="28" t="s">
        <v>1471</v>
      </c>
      <c r="C39" s="29">
        <v>12</v>
      </c>
      <c r="D39" s="28" t="s">
        <v>564</v>
      </c>
      <c r="E39" s="429">
        <v>37</v>
      </c>
      <c r="F39" s="1031"/>
      <c r="G39" s="1032"/>
      <c r="H39" s="187" t="s">
        <v>1474</v>
      </c>
      <c r="I39" s="42">
        <f>VLOOKUP($A39&amp;I$68,決統データ!$A$3:$DE$365,$E39+19,FALSE)</f>
        <v>0</v>
      </c>
    </row>
    <row r="40" spans="1:9" ht="22.05" customHeight="1">
      <c r="A40" s="27" t="str">
        <f t="shared" si="0"/>
        <v>0801201</v>
      </c>
      <c r="B40" s="28" t="s">
        <v>1471</v>
      </c>
      <c r="C40" s="29">
        <v>12</v>
      </c>
      <c r="D40" s="28" t="s">
        <v>564</v>
      </c>
      <c r="E40" s="429">
        <v>38</v>
      </c>
      <c r="F40" s="1031"/>
      <c r="G40" s="1032"/>
      <c r="H40" s="187" t="s">
        <v>1470</v>
      </c>
      <c r="I40" s="42">
        <f>VLOOKUP($A40&amp;I$68,決統データ!$A$3:$DE$365,$E40+19,FALSE)</f>
        <v>0</v>
      </c>
    </row>
    <row r="41" spans="1:9" ht="22.05" customHeight="1">
      <c r="A41" s="27" t="str">
        <f t="shared" ref="A41:A64" si="1">+B41&amp;C41&amp;D41</f>
        <v>0801201</v>
      </c>
      <c r="B41" s="28" t="s">
        <v>1471</v>
      </c>
      <c r="C41" s="29">
        <v>12</v>
      </c>
      <c r="D41" s="28" t="s">
        <v>564</v>
      </c>
      <c r="E41" s="429">
        <v>39</v>
      </c>
      <c r="F41" s="1031"/>
      <c r="G41" s="1032"/>
      <c r="H41" s="187" t="s">
        <v>1472</v>
      </c>
      <c r="I41" s="42">
        <f>VLOOKUP($A41&amp;I$68,決統データ!$A$3:$DE$365,$E41+19,FALSE)</f>
        <v>0</v>
      </c>
    </row>
    <row r="42" spans="1:9" ht="22.05" customHeight="1">
      <c r="A42" s="27" t="str">
        <f t="shared" si="1"/>
        <v>0801201</v>
      </c>
      <c r="B42" s="28" t="s">
        <v>1471</v>
      </c>
      <c r="C42" s="29">
        <v>12</v>
      </c>
      <c r="D42" s="28" t="s">
        <v>564</v>
      </c>
      <c r="E42" s="429">
        <v>40</v>
      </c>
      <c r="F42" s="996"/>
      <c r="G42" s="997"/>
      <c r="H42" s="187" t="s">
        <v>1473</v>
      </c>
      <c r="I42" s="42">
        <f>VLOOKUP($A42&amp;I$68,決統データ!$A$3:$DE$365,$E42+19,FALSE)</f>
        <v>0</v>
      </c>
    </row>
    <row r="43" spans="1:9" ht="22.05" customHeight="1">
      <c r="A43" s="27" t="str">
        <f t="shared" si="1"/>
        <v>0801201</v>
      </c>
      <c r="B43" s="28" t="s">
        <v>1471</v>
      </c>
      <c r="C43" s="29">
        <v>12</v>
      </c>
      <c r="D43" s="28" t="s">
        <v>564</v>
      </c>
      <c r="E43" s="429">
        <v>41</v>
      </c>
      <c r="F43" s="930" t="s">
        <v>800</v>
      </c>
      <c r="G43" s="932"/>
      <c r="H43" s="60" t="s">
        <v>796</v>
      </c>
      <c r="I43" s="42">
        <f>VLOOKUP($A43&amp;I$68,決統データ!$A$3:$DE$365,$E43+19,FALSE)</f>
        <v>0</v>
      </c>
    </row>
    <row r="44" spans="1:9" ht="22.05" customHeight="1">
      <c r="A44" s="27" t="str">
        <f t="shared" si="1"/>
        <v>0801201</v>
      </c>
      <c r="B44" s="28" t="s">
        <v>1471</v>
      </c>
      <c r="C44" s="29">
        <v>12</v>
      </c>
      <c r="D44" s="28" t="s">
        <v>564</v>
      </c>
      <c r="E44" s="429">
        <v>42</v>
      </c>
      <c r="F44" s="938"/>
      <c r="G44" s="939"/>
      <c r="H44" s="60" t="s">
        <v>799</v>
      </c>
      <c r="I44" s="42">
        <f>VLOOKUP($A44&amp;I$68,決統データ!$A$3:$DE$365,$E44+19,FALSE)</f>
        <v>0</v>
      </c>
    </row>
    <row r="45" spans="1:9" ht="22.05" customHeight="1">
      <c r="A45" s="27" t="str">
        <f t="shared" si="1"/>
        <v>0801201</v>
      </c>
      <c r="B45" s="28" t="s">
        <v>1471</v>
      </c>
      <c r="C45" s="29">
        <v>12</v>
      </c>
      <c r="D45" s="28" t="s">
        <v>564</v>
      </c>
      <c r="E45" s="429">
        <v>43</v>
      </c>
      <c r="F45" s="938"/>
      <c r="G45" s="939"/>
      <c r="H45" s="187" t="s">
        <v>1470</v>
      </c>
      <c r="I45" s="42">
        <f>VLOOKUP($A45&amp;I$68,決統データ!$A$3:$DE$365,$E45+19,FALSE)</f>
        <v>0</v>
      </c>
    </row>
    <row r="46" spans="1:9" ht="22.05" customHeight="1">
      <c r="A46" s="27" t="str">
        <f t="shared" si="1"/>
        <v>0801201</v>
      </c>
      <c r="B46" s="28" t="s">
        <v>1471</v>
      </c>
      <c r="C46" s="29">
        <v>12</v>
      </c>
      <c r="D46" s="28" t="s">
        <v>564</v>
      </c>
      <c r="E46" s="429">
        <v>44</v>
      </c>
      <c r="F46" s="938"/>
      <c r="G46" s="939"/>
      <c r="H46" s="187" t="s">
        <v>1472</v>
      </c>
      <c r="I46" s="42">
        <f>VLOOKUP($A46&amp;I$68,決統データ!$A$3:$DE$365,$E46+19,FALSE)</f>
        <v>0</v>
      </c>
    </row>
    <row r="47" spans="1:9" ht="22.05" customHeight="1">
      <c r="A47" s="27" t="str">
        <f t="shared" si="1"/>
        <v>0801201</v>
      </c>
      <c r="B47" s="28" t="s">
        <v>1471</v>
      </c>
      <c r="C47" s="29">
        <v>12</v>
      </c>
      <c r="D47" s="28" t="s">
        <v>564</v>
      </c>
      <c r="E47" s="429">
        <v>45</v>
      </c>
      <c r="F47" s="933"/>
      <c r="G47" s="935"/>
      <c r="H47" s="187" t="s">
        <v>1473</v>
      </c>
      <c r="I47" s="42">
        <f>VLOOKUP($A47&amp;I$68,決統データ!$A$3:$DE$365,$E47+19,FALSE)</f>
        <v>0</v>
      </c>
    </row>
    <row r="48" spans="1:9" ht="22.05" customHeight="1">
      <c r="A48" s="27" t="str">
        <f t="shared" si="1"/>
        <v>0801201</v>
      </c>
      <c r="B48" s="28" t="s">
        <v>1471</v>
      </c>
      <c r="C48" s="29">
        <v>12</v>
      </c>
      <c r="D48" s="28" t="s">
        <v>564</v>
      </c>
      <c r="E48" s="429">
        <v>46</v>
      </c>
      <c r="F48" s="658" t="s">
        <v>798</v>
      </c>
      <c r="G48" s="995"/>
      <c r="H48" s="60" t="s">
        <v>796</v>
      </c>
      <c r="I48" s="42">
        <f>VLOOKUP($A48&amp;I$68,決統データ!$A$3:$DE$365,$E48+19,FALSE)</f>
        <v>0</v>
      </c>
    </row>
    <row r="49" spans="1:9" ht="22.05" customHeight="1">
      <c r="A49" s="27" t="str">
        <f t="shared" si="1"/>
        <v>0801201</v>
      </c>
      <c r="B49" s="28" t="s">
        <v>1471</v>
      </c>
      <c r="C49" s="29">
        <v>12</v>
      </c>
      <c r="D49" s="28" t="s">
        <v>564</v>
      </c>
      <c r="E49" s="429">
        <v>47</v>
      </c>
      <c r="F49" s="1031"/>
      <c r="G49" s="1032"/>
      <c r="H49" s="187" t="s">
        <v>1470</v>
      </c>
      <c r="I49" s="42">
        <f>VLOOKUP($A49&amp;I$68,決統データ!$A$3:$DE$365,$E49+19,FALSE)</f>
        <v>0</v>
      </c>
    </row>
    <row r="50" spans="1:9" ht="22.05" customHeight="1">
      <c r="A50" s="27" t="str">
        <f t="shared" si="1"/>
        <v>0801201</v>
      </c>
      <c r="B50" s="28" t="s">
        <v>1471</v>
      </c>
      <c r="C50" s="29">
        <v>12</v>
      </c>
      <c r="D50" s="28" t="s">
        <v>564</v>
      </c>
      <c r="E50" s="429">
        <v>48</v>
      </c>
      <c r="F50" s="1031"/>
      <c r="G50" s="1032"/>
      <c r="H50" s="187" t="s">
        <v>1472</v>
      </c>
      <c r="I50" s="42">
        <f>VLOOKUP($A50&amp;I$68,決統データ!$A$3:$DE$365,$E50+19,FALSE)</f>
        <v>0</v>
      </c>
    </row>
    <row r="51" spans="1:9" ht="22.05" customHeight="1">
      <c r="A51" s="27" t="str">
        <f t="shared" si="1"/>
        <v>0801201</v>
      </c>
      <c r="B51" s="28" t="s">
        <v>1471</v>
      </c>
      <c r="C51" s="29">
        <v>12</v>
      </c>
      <c r="D51" s="28" t="s">
        <v>564</v>
      </c>
      <c r="E51" s="429">
        <v>49</v>
      </c>
      <c r="F51" s="996"/>
      <c r="G51" s="997"/>
      <c r="H51" s="187" t="s">
        <v>1473</v>
      </c>
      <c r="I51" s="42">
        <f>VLOOKUP($A51&amp;I$68,決統データ!$A$3:$DE$365,$E51+19,FALSE)</f>
        <v>0</v>
      </c>
    </row>
    <row r="52" spans="1:9" ht="22.05" customHeight="1">
      <c r="A52" s="27" t="str">
        <f t="shared" si="1"/>
        <v>0801201</v>
      </c>
      <c r="B52" s="28" t="s">
        <v>1471</v>
      </c>
      <c r="C52" s="29">
        <v>12</v>
      </c>
      <c r="D52" s="28" t="s">
        <v>564</v>
      </c>
      <c r="E52" s="429">
        <v>50</v>
      </c>
      <c r="F52" s="658" t="s">
        <v>797</v>
      </c>
      <c r="G52" s="995"/>
      <c r="H52" s="60" t="s">
        <v>796</v>
      </c>
      <c r="I52" s="42">
        <f>VLOOKUP($A52&amp;I$68,決統データ!$A$3:$DE$365,$E52+19,FALSE)</f>
        <v>0</v>
      </c>
    </row>
    <row r="53" spans="1:9" ht="22.05" customHeight="1">
      <c r="A53" s="27" t="str">
        <f t="shared" si="1"/>
        <v>0801201</v>
      </c>
      <c r="B53" s="28" t="s">
        <v>1471</v>
      </c>
      <c r="C53" s="29">
        <v>12</v>
      </c>
      <c r="D53" s="28" t="s">
        <v>564</v>
      </c>
      <c r="E53" s="429">
        <v>51</v>
      </c>
      <c r="F53" s="1031"/>
      <c r="G53" s="1032"/>
      <c r="H53" s="187" t="s">
        <v>1470</v>
      </c>
      <c r="I53" s="42">
        <f>VLOOKUP($A53&amp;I$68,決統データ!$A$3:$DE$365,$E53+19,FALSE)</f>
        <v>0</v>
      </c>
    </row>
    <row r="54" spans="1:9" ht="22.05" customHeight="1">
      <c r="A54" s="27" t="str">
        <f t="shared" si="1"/>
        <v>0801201</v>
      </c>
      <c r="B54" s="28" t="s">
        <v>1471</v>
      </c>
      <c r="C54" s="29">
        <v>12</v>
      </c>
      <c r="D54" s="28" t="s">
        <v>564</v>
      </c>
      <c r="E54" s="429">
        <v>52</v>
      </c>
      <c r="F54" s="1031"/>
      <c r="G54" s="1032"/>
      <c r="H54" s="187" t="s">
        <v>1472</v>
      </c>
      <c r="I54" s="42">
        <f>VLOOKUP($A54&amp;I$68,決統データ!$A$3:$DE$365,$E54+19,FALSE)</f>
        <v>0</v>
      </c>
    </row>
    <row r="55" spans="1:9" ht="22.05" customHeight="1">
      <c r="A55" s="27" t="str">
        <f t="shared" si="1"/>
        <v>0801201</v>
      </c>
      <c r="B55" s="28" t="s">
        <v>1471</v>
      </c>
      <c r="C55" s="29">
        <v>12</v>
      </c>
      <c r="D55" s="28" t="s">
        <v>564</v>
      </c>
      <c r="E55" s="429">
        <v>53</v>
      </c>
      <c r="F55" s="996"/>
      <c r="G55" s="997"/>
      <c r="H55" s="187" t="s">
        <v>1473</v>
      </c>
      <c r="I55" s="42">
        <f>VLOOKUP($A55&amp;I$68,決統データ!$A$3:$DE$365,$E55+19,FALSE)</f>
        <v>0</v>
      </c>
    </row>
    <row r="56" spans="1:9" ht="22.05" customHeight="1">
      <c r="A56" s="27" t="str">
        <f t="shared" si="1"/>
        <v>0801201</v>
      </c>
      <c r="B56" s="28" t="s">
        <v>1471</v>
      </c>
      <c r="C56" s="29">
        <v>12</v>
      </c>
      <c r="D56" s="28" t="s">
        <v>564</v>
      </c>
      <c r="E56" s="429">
        <v>54</v>
      </c>
      <c r="F56" s="658" t="s">
        <v>1475</v>
      </c>
      <c r="G56" s="995"/>
      <c r="H56" s="187" t="s">
        <v>1470</v>
      </c>
      <c r="I56" s="42">
        <f>VLOOKUP($A56&amp;I$68,決統データ!$A$3:$DE$365,$E56+19,FALSE)</f>
        <v>0</v>
      </c>
    </row>
    <row r="57" spans="1:9" ht="22.05" customHeight="1">
      <c r="A57" s="27" t="str">
        <f t="shared" si="1"/>
        <v>0801201</v>
      </c>
      <c r="B57" s="28" t="s">
        <v>1471</v>
      </c>
      <c r="C57" s="29">
        <v>12</v>
      </c>
      <c r="D57" s="28" t="s">
        <v>564</v>
      </c>
      <c r="E57" s="429">
        <v>55</v>
      </c>
      <c r="F57" s="1031"/>
      <c r="G57" s="1032"/>
      <c r="H57" s="187" t="s">
        <v>1472</v>
      </c>
      <c r="I57" s="42">
        <f>VLOOKUP($A57&amp;I$68,決統データ!$A$3:$DE$365,$E57+19,FALSE)</f>
        <v>0</v>
      </c>
    </row>
    <row r="58" spans="1:9" ht="22.05" customHeight="1">
      <c r="A58" s="27" t="str">
        <f t="shared" si="1"/>
        <v>0801201</v>
      </c>
      <c r="B58" s="28" t="s">
        <v>1471</v>
      </c>
      <c r="C58" s="29">
        <v>12</v>
      </c>
      <c r="D58" s="28" t="s">
        <v>564</v>
      </c>
      <c r="E58" s="429">
        <v>56</v>
      </c>
      <c r="F58" s="996"/>
      <c r="G58" s="997"/>
      <c r="H58" s="187" t="s">
        <v>1473</v>
      </c>
      <c r="I58" s="42">
        <f>VLOOKUP($A58&amp;I$68,決統データ!$A$3:$DE$365,$E58+19,FALSE)</f>
        <v>0</v>
      </c>
    </row>
    <row r="59" spans="1:9" ht="22.05" customHeight="1">
      <c r="A59" s="27" t="str">
        <f t="shared" si="1"/>
        <v>0801201</v>
      </c>
      <c r="B59" s="28" t="s">
        <v>1471</v>
      </c>
      <c r="C59" s="29">
        <v>12</v>
      </c>
      <c r="D59" s="28" t="s">
        <v>564</v>
      </c>
      <c r="E59" s="429">
        <v>57</v>
      </c>
      <c r="F59" s="496" t="s">
        <v>1476</v>
      </c>
      <c r="G59" s="518"/>
      <c r="H59" s="510"/>
      <c r="I59" s="42">
        <f>VLOOKUP($A59&amp;I$68,決統データ!$A$3:$DE$365,$E59+19,FALSE)</f>
        <v>0</v>
      </c>
    </row>
    <row r="60" spans="1:9" ht="22.05" customHeight="1">
      <c r="A60" s="27" t="str">
        <f t="shared" si="1"/>
        <v>0801201</v>
      </c>
      <c r="B60" s="28" t="s">
        <v>1471</v>
      </c>
      <c r="C60" s="29">
        <v>12</v>
      </c>
      <c r="D60" s="28" t="s">
        <v>564</v>
      </c>
      <c r="E60" s="429">
        <v>58</v>
      </c>
      <c r="F60" s="60" t="s">
        <v>795</v>
      </c>
      <c r="G60" s="60"/>
      <c r="H60" s="60"/>
      <c r="I60" s="42">
        <f>VLOOKUP($A60&amp;I$68,決統データ!$A$3:$DE$365,$E60+19,FALSE)</f>
        <v>0</v>
      </c>
    </row>
    <row r="61" spans="1:9" ht="22.05" customHeight="1">
      <c r="A61" s="27" t="str">
        <f t="shared" si="1"/>
        <v>0801201</v>
      </c>
      <c r="B61" s="28" t="s">
        <v>1471</v>
      </c>
      <c r="C61" s="29">
        <v>12</v>
      </c>
      <c r="D61" s="28" t="s">
        <v>564</v>
      </c>
      <c r="E61" s="429">
        <v>59</v>
      </c>
      <c r="F61" s="496" t="s">
        <v>1477</v>
      </c>
      <c r="G61" s="518"/>
      <c r="H61" s="510"/>
      <c r="I61" s="42">
        <f>VLOOKUP($A61&amp;I$68,決統データ!$A$3:$DE$365,$E61+19,FALSE)</f>
        <v>0</v>
      </c>
    </row>
    <row r="62" spans="1:9" ht="22.05" customHeight="1">
      <c r="A62" s="27" t="str">
        <f t="shared" si="1"/>
        <v>0801201</v>
      </c>
      <c r="B62" s="28" t="s">
        <v>889</v>
      </c>
      <c r="C62" s="29">
        <v>12</v>
      </c>
      <c r="D62" s="28" t="s">
        <v>782</v>
      </c>
      <c r="E62" s="24">
        <v>60</v>
      </c>
      <c r="F62" s="487" t="s">
        <v>794</v>
      </c>
      <c r="G62" s="487"/>
      <c r="H62" s="60" t="s">
        <v>793</v>
      </c>
      <c r="I62" s="42">
        <f>VLOOKUP($A62&amp;I$68,決統データ!$A$3:$DE$365,$E62+19,FALSE)</f>
        <v>0</v>
      </c>
    </row>
    <row r="63" spans="1:9" ht="22.05" customHeight="1">
      <c r="A63" s="27" t="str">
        <f t="shared" si="1"/>
        <v>0801201</v>
      </c>
      <c r="B63" s="28" t="s">
        <v>889</v>
      </c>
      <c r="C63" s="29">
        <v>12</v>
      </c>
      <c r="D63" s="28" t="s">
        <v>782</v>
      </c>
      <c r="E63" s="24">
        <v>61</v>
      </c>
      <c r="F63" s="487"/>
      <c r="G63" s="487"/>
      <c r="H63" s="60" t="s">
        <v>792</v>
      </c>
      <c r="I63" s="42">
        <f>VLOOKUP($A63&amp;I$68,決統データ!$A$3:$DE$365,$E63+19,FALSE)</f>
        <v>0</v>
      </c>
    </row>
    <row r="64" spans="1:9" ht="22.05" customHeight="1">
      <c r="A64" s="27" t="str">
        <f t="shared" si="1"/>
        <v>0801201</v>
      </c>
      <c r="B64" s="28" t="s">
        <v>889</v>
      </c>
      <c r="C64" s="29">
        <v>12</v>
      </c>
      <c r="D64" s="28" t="s">
        <v>782</v>
      </c>
      <c r="E64" s="24">
        <v>62</v>
      </c>
      <c r="F64" s="487"/>
      <c r="G64" s="487"/>
      <c r="H64" s="60" t="s">
        <v>791</v>
      </c>
      <c r="I64" s="42">
        <f>VLOOKUP($A64&amp;I$68,決統データ!$A$3:$DE$365,$E64+19,FALSE)</f>
        <v>0</v>
      </c>
    </row>
    <row r="65" spans="9:9">
      <c r="I65" s="1" t="s">
        <v>1601</v>
      </c>
    </row>
    <row r="66" spans="9:9">
      <c r="I66" s="1">
        <v>0</v>
      </c>
    </row>
    <row r="67" spans="9:9">
      <c r="I67" s="1">
        <v>0</v>
      </c>
    </row>
    <row r="68" spans="9:9">
      <c r="I68" s="33">
        <v>262021001</v>
      </c>
    </row>
  </sheetData>
  <customSheetViews>
    <customSheetView guid="{247A5D4D-80F1-4466-92F7-7A3BC78E450F}" printArea="1" topLeftCell="A56">
      <selection activeCell="C43" sqref="C43"/>
      <pageMargins left="1.1811023622047245" right="0.78740157480314965" top="0.78740157480314965" bottom="0.78740157480314965" header="0.51181102362204722" footer="0.51181102362204722"/>
      <pageSetup paperSize="9" scale="60" orientation="portrait" blackAndWhite="1" horizontalDpi="300" verticalDpi="300"/>
      <headerFooter alignWithMargins="0"/>
    </customSheetView>
  </customSheetViews>
  <mergeCells count="16">
    <mergeCell ref="F20:G25"/>
    <mergeCell ref="F3:H3"/>
    <mergeCell ref="F5:G8"/>
    <mergeCell ref="F4:H4"/>
    <mergeCell ref="F9:G13"/>
    <mergeCell ref="F14:G19"/>
    <mergeCell ref="F61:H61"/>
    <mergeCell ref="F62:G64"/>
    <mergeCell ref="F26:G31"/>
    <mergeCell ref="F32:G37"/>
    <mergeCell ref="F38:G42"/>
    <mergeCell ref="F43:G47"/>
    <mergeCell ref="F48:G51"/>
    <mergeCell ref="F52:G55"/>
    <mergeCell ref="F56:G58"/>
    <mergeCell ref="F59:H59"/>
  </mergeCells>
  <phoneticPr fontId="3"/>
  <pageMargins left="1.1811023622047245" right="0.78740157480314965" top="0.78740157480314965" bottom="0.78740157480314965" header="0.51181102362204722" footer="0.51181102362204722"/>
  <pageSetup paperSize="9" scale="54" orientation="portrait" blackAndWhite="1"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FF0000"/>
  </sheetPr>
  <dimension ref="A1:K93"/>
  <sheetViews>
    <sheetView view="pageBreakPreview" zoomScaleNormal="100" zoomScaleSheetLayoutView="100" workbookViewId="0">
      <pane ySplit="2" topLeftCell="A3" activePane="bottomLeft" state="frozen"/>
      <selection pane="bottomLeft"/>
    </sheetView>
  </sheetViews>
  <sheetFormatPr defaultColWidth="9" defaultRowHeight="14.4"/>
  <cols>
    <col min="1" max="1" width="9.69921875" style="9" customWidth="1"/>
    <col min="2" max="2" width="4.296875" style="9" customWidth="1"/>
    <col min="3" max="4" width="3.296875" style="9" customWidth="1"/>
    <col min="5" max="5" width="6.296875" style="38" customWidth="1"/>
    <col min="6" max="6" width="3.5" style="9" customWidth="1"/>
    <col min="7" max="7" width="5.09765625" style="9" customWidth="1"/>
    <col min="8" max="8" width="5" style="9" customWidth="1"/>
    <col min="9" max="9" width="4.09765625" style="9" customWidth="1"/>
    <col min="10" max="10" width="28.5" style="9" customWidth="1"/>
    <col min="11" max="11" width="14.59765625" style="68" customWidth="1"/>
    <col min="12" max="16384" width="9" style="9"/>
  </cols>
  <sheetData>
    <row r="1" spans="1:11">
      <c r="F1" s="9" t="s">
        <v>888</v>
      </c>
      <c r="K1" s="70" t="s">
        <v>529</v>
      </c>
    </row>
    <row r="2" spans="1:11" s="1" customFormat="1" ht="24.75" customHeight="1">
      <c r="A2" s="26"/>
      <c r="B2" s="67" t="s">
        <v>778</v>
      </c>
      <c r="C2" s="26" t="s">
        <v>779</v>
      </c>
      <c r="D2" s="26" t="s">
        <v>780</v>
      </c>
      <c r="E2" s="30" t="s">
        <v>781</v>
      </c>
      <c r="F2" s="827"/>
      <c r="G2" s="827"/>
      <c r="H2" s="827"/>
      <c r="I2" s="827"/>
      <c r="J2" s="827"/>
      <c r="K2" s="36" t="s">
        <v>470</v>
      </c>
    </row>
    <row r="3" spans="1:11" ht="14.55" customHeight="1">
      <c r="A3" s="27" t="str">
        <f>+B3&amp;C3&amp;D3</f>
        <v>0802601</v>
      </c>
      <c r="B3" s="28" t="s">
        <v>889</v>
      </c>
      <c r="C3" s="29">
        <v>26</v>
      </c>
      <c r="D3" s="28" t="s">
        <v>782</v>
      </c>
      <c r="E3" s="31" t="s">
        <v>783</v>
      </c>
      <c r="F3" s="631" t="s">
        <v>887</v>
      </c>
      <c r="G3" s="969" t="s">
        <v>886</v>
      </c>
      <c r="H3" s="969"/>
      <c r="I3" s="969"/>
      <c r="J3" s="969"/>
      <c r="K3" s="42">
        <f>VLOOKUP($A3&amp;K$93,決統データ!$A$3:$DE$365,$E3+19,FALSE)</f>
        <v>219</v>
      </c>
    </row>
    <row r="4" spans="1:11" ht="14.55" customHeight="1">
      <c r="A4" s="27" t="str">
        <f t="shared" ref="A4:A67" si="0">+B4&amp;C4&amp;D4</f>
        <v>0802601</v>
      </c>
      <c r="B4" s="28" t="s">
        <v>889</v>
      </c>
      <c r="C4" s="29">
        <v>26</v>
      </c>
      <c r="D4" s="28" t="s">
        <v>782</v>
      </c>
      <c r="E4" s="38">
        <v>2</v>
      </c>
      <c r="F4" s="631"/>
      <c r="G4" s="967" t="s">
        <v>885</v>
      </c>
      <c r="H4" s="967"/>
      <c r="I4" s="967"/>
      <c r="J4" s="967"/>
      <c r="K4" s="42">
        <f>VLOOKUP($A4&amp;K$93,決統データ!$A$3:$DE$365,$E4+19,FALSE)</f>
        <v>0</v>
      </c>
    </row>
    <row r="5" spans="1:11" ht="14.55" customHeight="1">
      <c r="A5" s="27" t="str">
        <f t="shared" si="0"/>
        <v>0802601</v>
      </c>
      <c r="B5" s="28" t="s">
        <v>889</v>
      </c>
      <c r="C5" s="29">
        <v>26</v>
      </c>
      <c r="D5" s="28" t="s">
        <v>782</v>
      </c>
      <c r="E5" s="38">
        <v>3</v>
      </c>
      <c r="F5" s="631"/>
      <c r="G5" s="967" t="s">
        <v>884</v>
      </c>
      <c r="H5" s="967"/>
      <c r="I5" s="967"/>
      <c r="J5" s="967"/>
      <c r="K5" s="42">
        <f>VLOOKUP($A5&amp;K$93,決統データ!$A$3:$DE$365,$E5+19,FALSE)</f>
        <v>0</v>
      </c>
    </row>
    <row r="6" spans="1:11" ht="14.55" customHeight="1">
      <c r="A6" s="27" t="str">
        <f t="shared" si="0"/>
        <v>0802601</v>
      </c>
      <c r="B6" s="28" t="s">
        <v>889</v>
      </c>
      <c r="C6" s="29">
        <v>26</v>
      </c>
      <c r="D6" s="28" t="s">
        <v>782</v>
      </c>
      <c r="E6" s="38">
        <v>5</v>
      </c>
      <c r="F6" s="631"/>
      <c r="G6" s="967" t="s">
        <v>883</v>
      </c>
      <c r="H6" s="967"/>
      <c r="I6" s="967"/>
      <c r="J6" s="967"/>
      <c r="K6" s="42">
        <f>VLOOKUP($A6&amp;K$93,決統データ!$A$3:$DE$365,$E6+19,FALSE)</f>
        <v>0</v>
      </c>
    </row>
    <row r="7" spans="1:11" ht="14.55" customHeight="1">
      <c r="A7" s="27" t="str">
        <f t="shared" si="0"/>
        <v>0802601</v>
      </c>
      <c r="B7" s="28" t="s">
        <v>889</v>
      </c>
      <c r="C7" s="29">
        <v>26</v>
      </c>
      <c r="D7" s="28" t="s">
        <v>782</v>
      </c>
      <c r="E7" s="38">
        <v>6</v>
      </c>
      <c r="F7" s="631"/>
      <c r="G7" s="967" t="s">
        <v>874</v>
      </c>
      <c r="H7" s="967"/>
      <c r="I7" s="967"/>
      <c r="J7" s="967"/>
      <c r="K7" s="42">
        <f>VLOOKUP($A7&amp;K$93,決統データ!$A$3:$DE$365,$E7+19,FALSE)</f>
        <v>0</v>
      </c>
    </row>
    <row r="8" spans="1:11" ht="14.55" customHeight="1">
      <c r="A8" s="27" t="str">
        <f t="shared" si="0"/>
        <v>0802601</v>
      </c>
      <c r="B8" s="28" t="s">
        <v>889</v>
      </c>
      <c r="C8" s="29">
        <v>26</v>
      </c>
      <c r="D8" s="28" t="s">
        <v>782</v>
      </c>
      <c r="E8" s="38">
        <v>7</v>
      </c>
      <c r="F8" s="631"/>
      <c r="G8" s="967" t="s">
        <v>882</v>
      </c>
      <c r="H8" s="967"/>
      <c r="I8" s="967"/>
      <c r="J8" s="967"/>
      <c r="K8" s="42">
        <f>VLOOKUP($A8&amp;K$93,決統データ!$A$3:$DE$365,$E8+19,FALSE)</f>
        <v>219</v>
      </c>
    </row>
    <row r="9" spans="1:11" ht="14.55" customHeight="1">
      <c r="A9" s="27" t="str">
        <f t="shared" si="0"/>
        <v>0802601</v>
      </c>
      <c r="B9" s="28" t="s">
        <v>889</v>
      </c>
      <c r="C9" s="29">
        <v>26</v>
      </c>
      <c r="D9" s="28" t="s">
        <v>782</v>
      </c>
      <c r="E9" s="38">
        <v>8</v>
      </c>
      <c r="F9" s="631"/>
      <c r="G9" s="967" t="s">
        <v>881</v>
      </c>
      <c r="H9" s="967"/>
      <c r="I9" s="967"/>
      <c r="J9" s="967"/>
      <c r="K9" s="42">
        <f>VLOOKUP($A9&amp;K$93,決統データ!$A$3:$DE$365,$E9+19,FALSE)</f>
        <v>0</v>
      </c>
    </row>
    <row r="10" spans="1:11" ht="14.55" customHeight="1">
      <c r="A10" s="27" t="str">
        <f t="shared" si="0"/>
        <v>0802601</v>
      </c>
      <c r="B10" s="28" t="s">
        <v>889</v>
      </c>
      <c r="C10" s="29">
        <v>26</v>
      </c>
      <c r="D10" s="28" t="s">
        <v>782</v>
      </c>
      <c r="E10" s="38">
        <v>9</v>
      </c>
      <c r="F10" s="631"/>
      <c r="G10" s="967" t="s">
        <v>880</v>
      </c>
      <c r="H10" s="967"/>
      <c r="I10" s="967"/>
      <c r="J10" s="967"/>
      <c r="K10" s="42">
        <f>VLOOKUP($A10&amp;K$93,決統データ!$A$3:$DE$365,$E10+19,FALSE)</f>
        <v>0</v>
      </c>
    </row>
    <row r="11" spans="1:11" ht="14.55" customHeight="1">
      <c r="A11" s="27" t="str">
        <f t="shared" si="0"/>
        <v>0802601</v>
      </c>
      <c r="B11" s="28" t="s">
        <v>889</v>
      </c>
      <c r="C11" s="29">
        <v>26</v>
      </c>
      <c r="D11" s="28" t="s">
        <v>782</v>
      </c>
      <c r="E11" s="38">
        <v>10</v>
      </c>
      <c r="F11" s="631"/>
      <c r="G11" s="967" t="s">
        <v>879</v>
      </c>
      <c r="H11" s="967"/>
      <c r="I11" s="967"/>
      <c r="J11" s="967"/>
      <c r="K11" s="42">
        <f>VLOOKUP($A11&amp;K$93,決統データ!$A$3:$DE$365,$E11+19,FALSE)</f>
        <v>0</v>
      </c>
    </row>
    <row r="12" spans="1:11" ht="14.55" customHeight="1">
      <c r="A12" s="27" t="str">
        <f t="shared" si="0"/>
        <v>0802601</v>
      </c>
      <c r="B12" s="28" t="s">
        <v>889</v>
      </c>
      <c r="C12" s="29">
        <v>26</v>
      </c>
      <c r="D12" s="28" t="s">
        <v>782</v>
      </c>
      <c r="E12" s="38">
        <v>11</v>
      </c>
      <c r="F12" s="631"/>
      <c r="G12" s="967" t="s">
        <v>869</v>
      </c>
      <c r="H12" s="967"/>
      <c r="I12" s="967"/>
      <c r="J12" s="967"/>
      <c r="K12" s="42">
        <f>VLOOKUP($A12&amp;K$93,決統データ!$A$3:$DE$365,$E12+19,FALSE)</f>
        <v>219</v>
      </c>
    </row>
    <row r="13" spans="1:11" ht="14.55" customHeight="1">
      <c r="A13" s="27" t="str">
        <f t="shared" si="0"/>
        <v>0802601</v>
      </c>
      <c r="B13" s="28" t="s">
        <v>889</v>
      </c>
      <c r="C13" s="29">
        <v>26</v>
      </c>
      <c r="D13" s="28" t="s">
        <v>782</v>
      </c>
      <c r="E13" s="38">
        <v>12</v>
      </c>
      <c r="F13" s="631"/>
      <c r="G13" s="967" t="s">
        <v>878</v>
      </c>
      <c r="H13" s="967"/>
      <c r="I13" s="967"/>
      <c r="J13" s="967"/>
      <c r="K13" s="42">
        <f>VLOOKUP($A13&amp;K$93,決統データ!$A$3:$DE$365,$E13+19,FALSE)</f>
        <v>220</v>
      </c>
    </row>
    <row r="14" spans="1:11" ht="14.55" customHeight="1">
      <c r="A14" s="27" t="str">
        <f t="shared" si="0"/>
        <v>0802601</v>
      </c>
      <c r="B14" s="28" t="s">
        <v>889</v>
      </c>
      <c r="C14" s="29">
        <v>26</v>
      </c>
      <c r="D14" s="28" t="s">
        <v>782</v>
      </c>
      <c r="E14" s="38">
        <v>13</v>
      </c>
      <c r="F14" s="631"/>
      <c r="G14" s="967" t="s">
        <v>877</v>
      </c>
      <c r="H14" s="967"/>
      <c r="I14" s="967"/>
      <c r="J14" s="967"/>
      <c r="K14" s="42">
        <f>VLOOKUP($A14&amp;K$93,決統データ!$A$3:$DE$365,$E14+19,FALSE)</f>
        <v>220</v>
      </c>
    </row>
    <row r="15" spans="1:11" ht="14.55" customHeight="1">
      <c r="A15" s="27" t="str">
        <f t="shared" si="0"/>
        <v>0802601</v>
      </c>
      <c r="B15" s="28" t="s">
        <v>889</v>
      </c>
      <c r="C15" s="29">
        <v>26</v>
      </c>
      <c r="D15" s="28" t="s">
        <v>782</v>
      </c>
      <c r="E15" s="38">
        <v>14</v>
      </c>
      <c r="F15" s="631"/>
      <c r="G15" s="967" t="s">
        <v>876</v>
      </c>
      <c r="H15" s="967"/>
      <c r="I15" s="967"/>
      <c r="J15" s="967"/>
      <c r="K15" s="42">
        <f>VLOOKUP($A15&amp;K$93,決統データ!$A$3:$DE$365,$E15+19,FALSE)</f>
        <v>0</v>
      </c>
    </row>
    <row r="16" spans="1:11" ht="14.55" customHeight="1">
      <c r="A16" s="27" t="str">
        <f t="shared" si="0"/>
        <v>0802601</v>
      </c>
      <c r="B16" s="28" t="s">
        <v>889</v>
      </c>
      <c r="C16" s="29">
        <v>26</v>
      </c>
      <c r="D16" s="28" t="s">
        <v>782</v>
      </c>
      <c r="E16" s="38">
        <v>15</v>
      </c>
      <c r="F16" s="631"/>
      <c r="G16" s="967" t="s">
        <v>875</v>
      </c>
      <c r="H16" s="967"/>
      <c r="I16" s="967"/>
      <c r="J16" s="967"/>
      <c r="K16" s="42">
        <f>VLOOKUP($A16&amp;K$93,決統データ!$A$3:$DE$365,$E16+19,FALSE)</f>
        <v>0</v>
      </c>
    </row>
    <row r="17" spans="1:11" ht="14.55" customHeight="1">
      <c r="A17" s="27" t="str">
        <f t="shared" si="0"/>
        <v>0802601</v>
      </c>
      <c r="B17" s="28" t="s">
        <v>889</v>
      </c>
      <c r="C17" s="29">
        <v>26</v>
      </c>
      <c r="D17" s="28" t="s">
        <v>782</v>
      </c>
      <c r="E17" s="38">
        <v>16</v>
      </c>
      <c r="F17" s="631"/>
      <c r="G17" s="967" t="s">
        <v>874</v>
      </c>
      <c r="H17" s="967"/>
      <c r="I17" s="967"/>
      <c r="J17" s="967"/>
      <c r="K17" s="42">
        <f>VLOOKUP($A17&amp;K$93,決統データ!$A$3:$DE$365,$E17+19,FALSE)</f>
        <v>220</v>
      </c>
    </row>
    <row r="18" spans="1:11" ht="14.55" customHeight="1">
      <c r="A18" s="27" t="str">
        <f t="shared" si="0"/>
        <v>0802601</v>
      </c>
      <c r="B18" s="28" t="s">
        <v>889</v>
      </c>
      <c r="C18" s="29">
        <v>26</v>
      </c>
      <c r="D18" s="28" t="s">
        <v>782</v>
      </c>
      <c r="E18" s="38">
        <v>17</v>
      </c>
      <c r="F18" s="631"/>
      <c r="G18" s="967" t="s">
        <v>873</v>
      </c>
      <c r="H18" s="967"/>
      <c r="I18" s="967"/>
      <c r="J18" s="967"/>
      <c r="K18" s="42">
        <f>VLOOKUP($A18&amp;K$93,決統データ!$A$3:$DE$365,$E18+19,FALSE)</f>
        <v>0</v>
      </c>
    </row>
    <row r="19" spans="1:11" ht="14.55" customHeight="1">
      <c r="A19" s="27" t="str">
        <f t="shared" si="0"/>
        <v>0802601</v>
      </c>
      <c r="B19" s="28" t="s">
        <v>889</v>
      </c>
      <c r="C19" s="29">
        <v>26</v>
      </c>
      <c r="D19" s="28" t="s">
        <v>782</v>
      </c>
      <c r="E19" s="38">
        <v>18</v>
      </c>
      <c r="F19" s="631"/>
      <c r="G19" s="967" t="s">
        <v>872</v>
      </c>
      <c r="H19" s="967"/>
      <c r="I19" s="967"/>
      <c r="J19" s="967"/>
      <c r="K19" s="42">
        <f>VLOOKUP($A19&amp;K$93,決統データ!$A$3:$DE$365,$E19+19,FALSE)</f>
        <v>0</v>
      </c>
    </row>
    <row r="20" spans="1:11" ht="14.55" customHeight="1">
      <c r="A20" s="27" t="str">
        <f t="shared" si="0"/>
        <v>0802601</v>
      </c>
      <c r="B20" s="28" t="s">
        <v>889</v>
      </c>
      <c r="C20" s="29">
        <v>26</v>
      </c>
      <c r="D20" s="28" t="s">
        <v>782</v>
      </c>
      <c r="E20" s="38">
        <v>19</v>
      </c>
      <c r="F20" s="631"/>
      <c r="G20" s="967" t="s">
        <v>871</v>
      </c>
      <c r="H20" s="967"/>
      <c r="I20" s="967"/>
      <c r="J20" s="967"/>
      <c r="K20" s="42">
        <f>VLOOKUP($A20&amp;K$93,決統データ!$A$3:$DE$365,$E20+19,FALSE)</f>
        <v>0</v>
      </c>
    </row>
    <row r="21" spans="1:11" ht="14.55" customHeight="1">
      <c r="A21" s="27" t="str">
        <f t="shared" si="0"/>
        <v>0802601</v>
      </c>
      <c r="B21" s="28" t="s">
        <v>889</v>
      </c>
      <c r="C21" s="29">
        <v>26</v>
      </c>
      <c r="D21" s="28" t="s">
        <v>782</v>
      </c>
      <c r="E21" s="38">
        <v>20</v>
      </c>
      <c r="F21" s="631"/>
      <c r="G21" s="967" t="s">
        <v>870</v>
      </c>
      <c r="H21" s="967"/>
      <c r="I21" s="967"/>
      <c r="J21" s="967"/>
      <c r="K21" s="42">
        <f>VLOOKUP($A21&amp;K$93,決統データ!$A$3:$DE$365,$E21+19,FALSE)</f>
        <v>0</v>
      </c>
    </row>
    <row r="22" spans="1:11" ht="14.55" customHeight="1">
      <c r="A22" s="27" t="str">
        <f t="shared" si="0"/>
        <v>0802601</v>
      </c>
      <c r="B22" s="28" t="s">
        <v>889</v>
      </c>
      <c r="C22" s="29">
        <v>26</v>
      </c>
      <c r="D22" s="28" t="s">
        <v>782</v>
      </c>
      <c r="E22" s="38">
        <v>21</v>
      </c>
      <c r="F22" s="631"/>
      <c r="G22" s="967" t="s">
        <v>869</v>
      </c>
      <c r="H22" s="967"/>
      <c r="I22" s="967"/>
      <c r="J22" s="967"/>
      <c r="K22" s="42">
        <f>VLOOKUP($A22&amp;K$93,決統データ!$A$3:$DE$365,$E22+19,FALSE)</f>
        <v>0</v>
      </c>
    </row>
    <row r="23" spans="1:11" ht="14.55" customHeight="1">
      <c r="A23" s="27" t="str">
        <f t="shared" si="0"/>
        <v>0802601</v>
      </c>
      <c r="B23" s="28" t="s">
        <v>889</v>
      </c>
      <c r="C23" s="29">
        <v>26</v>
      </c>
      <c r="D23" s="28" t="s">
        <v>782</v>
      </c>
      <c r="E23" s="38">
        <v>22</v>
      </c>
      <c r="F23" s="632"/>
      <c r="G23" s="967" t="s">
        <v>868</v>
      </c>
      <c r="H23" s="967"/>
      <c r="I23" s="967"/>
      <c r="J23" s="967"/>
      <c r="K23" s="42">
        <f>VLOOKUP($A23&amp;K$93,決統データ!$A$3:$DE$365,$E23+19,FALSE)</f>
        <v>-1</v>
      </c>
    </row>
    <row r="24" spans="1:11" ht="14.55" customHeight="1">
      <c r="A24" s="27" t="str">
        <f t="shared" si="0"/>
        <v>0802601</v>
      </c>
      <c r="B24" s="28" t="s">
        <v>889</v>
      </c>
      <c r="C24" s="29">
        <v>26</v>
      </c>
      <c r="D24" s="28" t="s">
        <v>782</v>
      </c>
      <c r="E24" s="38">
        <v>23</v>
      </c>
      <c r="F24" s="630" t="s">
        <v>867</v>
      </c>
      <c r="G24" s="967" t="s">
        <v>866</v>
      </c>
      <c r="H24" s="967"/>
      <c r="I24" s="967"/>
      <c r="J24" s="967"/>
      <c r="K24" s="42">
        <f>VLOOKUP($A24&amp;K$93,決統データ!$A$3:$DE$365,$E24+19,FALSE)</f>
        <v>495</v>
      </c>
    </row>
    <row r="25" spans="1:11" ht="14.55" customHeight="1">
      <c r="A25" s="27" t="str">
        <f t="shared" si="0"/>
        <v>0802601</v>
      </c>
      <c r="B25" s="28" t="s">
        <v>889</v>
      </c>
      <c r="C25" s="29">
        <v>26</v>
      </c>
      <c r="D25" s="28" t="s">
        <v>782</v>
      </c>
      <c r="E25" s="38">
        <v>24</v>
      </c>
      <c r="F25" s="631"/>
      <c r="G25" s="967" t="s">
        <v>865</v>
      </c>
      <c r="H25" s="967"/>
      <c r="I25" s="967"/>
      <c r="J25" s="967"/>
      <c r="K25" s="42">
        <f>VLOOKUP($A25&amp;K$93,決統データ!$A$3:$DE$365,$E25+19,FALSE)</f>
        <v>0</v>
      </c>
    </row>
    <row r="26" spans="1:11" ht="14.55" customHeight="1">
      <c r="A26" s="27" t="str">
        <f t="shared" si="0"/>
        <v>0802601</v>
      </c>
      <c r="B26" s="28" t="s">
        <v>889</v>
      </c>
      <c r="C26" s="29">
        <v>26</v>
      </c>
      <c r="D26" s="28" t="s">
        <v>782</v>
      </c>
      <c r="E26" s="38">
        <v>25</v>
      </c>
      <c r="F26" s="631"/>
      <c r="G26" s="967" t="s">
        <v>864</v>
      </c>
      <c r="H26" s="967"/>
      <c r="I26" s="967"/>
      <c r="J26" s="967"/>
      <c r="K26" s="42">
        <f>VLOOKUP($A26&amp;K$93,決統データ!$A$3:$DE$365,$E26+19,FALSE)</f>
        <v>0</v>
      </c>
    </row>
    <row r="27" spans="1:11" ht="14.55" customHeight="1">
      <c r="A27" s="27" t="str">
        <f t="shared" si="0"/>
        <v>0802601</v>
      </c>
      <c r="B27" s="28" t="s">
        <v>889</v>
      </c>
      <c r="C27" s="29">
        <v>26</v>
      </c>
      <c r="D27" s="28" t="s">
        <v>782</v>
      </c>
      <c r="E27" s="38">
        <v>26</v>
      </c>
      <c r="F27" s="631"/>
      <c r="G27" s="967" t="s">
        <v>863</v>
      </c>
      <c r="H27" s="967"/>
      <c r="I27" s="967"/>
      <c r="J27" s="967"/>
      <c r="K27" s="42">
        <f>VLOOKUP($A27&amp;K$93,決統データ!$A$3:$DE$365,$E27+19,FALSE)</f>
        <v>0</v>
      </c>
    </row>
    <row r="28" spans="1:11" ht="14.55" customHeight="1">
      <c r="A28" s="27" t="str">
        <f t="shared" si="0"/>
        <v>0802601</v>
      </c>
      <c r="B28" s="28" t="s">
        <v>889</v>
      </c>
      <c r="C28" s="29">
        <v>26</v>
      </c>
      <c r="D28" s="28" t="s">
        <v>782</v>
      </c>
      <c r="E28" s="38">
        <v>27</v>
      </c>
      <c r="F28" s="631"/>
      <c r="G28" s="967" t="s">
        <v>862</v>
      </c>
      <c r="H28" s="967"/>
      <c r="I28" s="967"/>
      <c r="J28" s="967"/>
      <c r="K28" s="42">
        <f>VLOOKUP($A28&amp;K$93,決統データ!$A$3:$DE$365,$E28+19,FALSE)</f>
        <v>0</v>
      </c>
    </row>
    <row r="29" spans="1:11" ht="14.55" customHeight="1">
      <c r="A29" s="27" t="str">
        <f t="shared" si="0"/>
        <v>0802601</v>
      </c>
      <c r="B29" s="28" t="s">
        <v>889</v>
      </c>
      <c r="C29" s="29">
        <v>26</v>
      </c>
      <c r="D29" s="28" t="s">
        <v>782</v>
      </c>
      <c r="E29" s="38">
        <v>28</v>
      </c>
      <c r="F29" s="631"/>
      <c r="G29" s="967" t="s">
        <v>861</v>
      </c>
      <c r="H29" s="967"/>
      <c r="I29" s="967"/>
      <c r="J29" s="967"/>
      <c r="K29" s="42">
        <f>VLOOKUP($A29&amp;K$93,決統データ!$A$3:$DE$365,$E29+19,FALSE)</f>
        <v>0</v>
      </c>
    </row>
    <row r="30" spans="1:11" ht="14.55" customHeight="1">
      <c r="A30" s="27" t="str">
        <f t="shared" si="0"/>
        <v>0802601</v>
      </c>
      <c r="B30" s="28" t="s">
        <v>889</v>
      </c>
      <c r="C30" s="29">
        <v>26</v>
      </c>
      <c r="D30" s="28" t="s">
        <v>782</v>
      </c>
      <c r="E30" s="38">
        <v>29</v>
      </c>
      <c r="F30" s="631"/>
      <c r="G30" s="967" t="s">
        <v>860</v>
      </c>
      <c r="H30" s="967"/>
      <c r="I30" s="967"/>
      <c r="J30" s="967"/>
      <c r="K30" s="42">
        <f>VLOOKUP($A30&amp;K$93,決統データ!$A$3:$DE$365,$E30+19,FALSE)</f>
        <v>0</v>
      </c>
    </row>
    <row r="31" spans="1:11" ht="14.55" customHeight="1">
      <c r="A31" s="27" t="str">
        <f t="shared" si="0"/>
        <v>0802601</v>
      </c>
      <c r="B31" s="28" t="s">
        <v>889</v>
      </c>
      <c r="C31" s="29">
        <v>26</v>
      </c>
      <c r="D31" s="28" t="s">
        <v>782</v>
      </c>
      <c r="E31" s="38">
        <v>30</v>
      </c>
      <c r="F31" s="631"/>
      <c r="G31" s="967" t="s">
        <v>859</v>
      </c>
      <c r="H31" s="967"/>
      <c r="I31" s="967"/>
      <c r="J31" s="967"/>
      <c r="K31" s="42">
        <f>VLOOKUP($A31&amp;K$93,決統データ!$A$3:$DE$365,$E31+19,FALSE)</f>
        <v>0</v>
      </c>
    </row>
    <row r="32" spans="1:11" ht="14.55" customHeight="1">
      <c r="A32" s="27" t="str">
        <f t="shared" si="0"/>
        <v>0802601</v>
      </c>
      <c r="B32" s="28" t="s">
        <v>889</v>
      </c>
      <c r="C32" s="29">
        <v>26</v>
      </c>
      <c r="D32" s="28" t="s">
        <v>782</v>
      </c>
      <c r="E32" s="38">
        <v>31</v>
      </c>
      <c r="F32" s="631"/>
      <c r="G32" s="967" t="s">
        <v>858</v>
      </c>
      <c r="H32" s="967"/>
      <c r="I32" s="967"/>
      <c r="J32" s="967"/>
      <c r="K32" s="42">
        <f>VLOOKUP($A32&amp;K$93,決統データ!$A$3:$DE$365,$E32+19,FALSE)</f>
        <v>0</v>
      </c>
    </row>
    <row r="33" spans="1:11" ht="14.55" customHeight="1">
      <c r="A33" s="27" t="str">
        <f t="shared" si="0"/>
        <v>0802601</v>
      </c>
      <c r="B33" s="28" t="s">
        <v>889</v>
      </c>
      <c r="C33" s="29">
        <v>26</v>
      </c>
      <c r="D33" s="28" t="s">
        <v>782</v>
      </c>
      <c r="E33" s="38">
        <v>32</v>
      </c>
      <c r="F33" s="631"/>
      <c r="G33" s="967" t="s">
        <v>857</v>
      </c>
      <c r="H33" s="967"/>
      <c r="I33" s="967"/>
      <c r="J33" s="967"/>
      <c r="K33" s="42">
        <f>VLOOKUP($A33&amp;K$93,決統データ!$A$3:$DE$365,$E33+19,FALSE)</f>
        <v>495</v>
      </c>
    </row>
    <row r="34" spans="1:11" ht="14.55" customHeight="1">
      <c r="A34" s="27" t="str">
        <f t="shared" si="0"/>
        <v>0802601</v>
      </c>
      <c r="B34" s="28" t="s">
        <v>889</v>
      </c>
      <c r="C34" s="29">
        <v>26</v>
      </c>
      <c r="D34" s="28" t="s">
        <v>782</v>
      </c>
      <c r="E34" s="38">
        <v>33</v>
      </c>
      <c r="F34" s="631"/>
      <c r="G34" s="967" t="s">
        <v>856</v>
      </c>
      <c r="H34" s="967"/>
      <c r="I34" s="967"/>
      <c r="J34" s="967"/>
      <c r="K34" s="42">
        <f>VLOOKUP($A34&amp;K$93,決統データ!$A$3:$DE$365,$E34+19,FALSE)</f>
        <v>495</v>
      </c>
    </row>
    <row r="35" spans="1:11" ht="14.55" customHeight="1">
      <c r="A35" s="27" t="str">
        <f t="shared" si="0"/>
        <v>0802601</v>
      </c>
      <c r="B35" s="28" t="s">
        <v>889</v>
      </c>
      <c r="C35" s="29">
        <v>26</v>
      </c>
      <c r="D35" s="28" t="s">
        <v>782</v>
      </c>
      <c r="E35" s="38">
        <v>34</v>
      </c>
      <c r="F35" s="631"/>
      <c r="G35" s="971" t="s">
        <v>855</v>
      </c>
      <c r="H35" s="971"/>
      <c r="I35" s="967"/>
      <c r="J35" s="967"/>
      <c r="K35" s="42">
        <f>VLOOKUP($A35&amp;K$93,決統データ!$A$3:$DE$365,$E35+19,FALSE)</f>
        <v>495</v>
      </c>
    </row>
    <row r="36" spans="1:11" ht="14.55" customHeight="1">
      <c r="A36" s="27" t="str">
        <f t="shared" si="0"/>
        <v>0802601</v>
      </c>
      <c r="B36" s="28" t="s">
        <v>889</v>
      </c>
      <c r="C36" s="29">
        <v>26</v>
      </c>
      <c r="D36" s="28" t="s">
        <v>782</v>
      </c>
      <c r="E36" s="38">
        <v>35</v>
      </c>
      <c r="F36" s="631"/>
      <c r="G36" s="658" t="s">
        <v>843</v>
      </c>
      <c r="H36" s="995"/>
      <c r="I36" s="972" t="s">
        <v>854</v>
      </c>
      <c r="J36" s="983"/>
      <c r="K36" s="42">
        <f>VLOOKUP($A36&amp;K$93,決統データ!$A$3:$DE$365,$E36+19,FALSE)</f>
        <v>0</v>
      </c>
    </row>
    <row r="37" spans="1:11" ht="14.55" customHeight="1">
      <c r="A37" s="27" t="str">
        <f t="shared" si="0"/>
        <v>0802601</v>
      </c>
      <c r="B37" s="28" t="s">
        <v>889</v>
      </c>
      <c r="C37" s="29">
        <v>26</v>
      </c>
      <c r="D37" s="28" t="s">
        <v>782</v>
      </c>
      <c r="E37" s="38">
        <v>36</v>
      </c>
      <c r="F37" s="631"/>
      <c r="G37" s="996"/>
      <c r="H37" s="997"/>
      <c r="I37" s="972" t="s">
        <v>853</v>
      </c>
      <c r="J37" s="983"/>
      <c r="K37" s="42">
        <f>VLOOKUP($A37&amp;K$93,決統データ!$A$3:$DE$365,$E37+19,FALSE)</f>
        <v>0</v>
      </c>
    </row>
    <row r="38" spans="1:11" ht="14.55" customHeight="1">
      <c r="A38" s="27" t="str">
        <f t="shared" si="0"/>
        <v>0802601</v>
      </c>
      <c r="B38" s="28" t="s">
        <v>889</v>
      </c>
      <c r="C38" s="29">
        <v>26</v>
      </c>
      <c r="D38" s="28" t="s">
        <v>782</v>
      </c>
      <c r="E38" s="38">
        <v>37</v>
      </c>
      <c r="F38" s="631"/>
      <c r="G38" s="973" t="s">
        <v>515</v>
      </c>
      <c r="H38" s="969" t="s">
        <v>852</v>
      </c>
      <c r="I38" s="967"/>
      <c r="J38" s="967"/>
      <c r="K38" s="42">
        <f>VLOOKUP($A38&amp;K$93,決統データ!$A$3:$DE$365,$E38+19,FALSE)</f>
        <v>0</v>
      </c>
    </row>
    <row r="39" spans="1:11" ht="14.55" customHeight="1">
      <c r="A39" s="27" t="str">
        <f t="shared" si="0"/>
        <v>0802601</v>
      </c>
      <c r="B39" s="28" t="s">
        <v>889</v>
      </c>
      <c r="C39" s="29">
        <v>26</v>
      </c>
      <c r="D39" s="28" t="s">
        <v>782</v>
      </c>
      <c r="E39" s="38">
        <v>38</v>
      </c>
      <c r="F39" s="631"/>
      <c r="G39" s="974"/>
      <c r="H39" s="967" t="s">
        <v>850</v>
      </c>
      <c r="I39" s="967"/>
      <c r="J39" s="967"/>
      <c r="K39" s="42">
        <f>VLOOKUP($A39&amp;K$93,決統データ!$A$3:$DE$365,$E39+19,FALSE)</f>
        <v>0</v>
      </c>
    </row>
    <row r="40" spans="1:11" ht="14.55" customHeight="1">
      <c r="A40" s="27" t="str">
        <f t="shared" si="0"/>
        <v>0802601</v>
      </c>
      <c r="B40" s="28" t="s">
        <v>889</v>
      </c>
      <c r="C40" s="29">
        <v>26</v>
      </c>
      <c r="D40" s="28" t="s">
        <v>782</v>
      </c>
      <c r="E40" s="38">
        <v>39</v>
      </c>
      <c r="F40" s="631"/>
      <c r="G40" s="974"/>
      <c r="H40" s="967" t="s">
        <v>851</v>
      </c>
      <c r="I40" s="967"/>
      <c r="J40" s="967"/>
      <c r="K40" s="42">
        <f>VLOOKUP($A40&amp;K$93,決統データ!$A$3:$DE$365,$E40+19,FALSE)</f>
        <v>495</v>
      </c>
    </row>
    <row r="41" spans="1:11" ht="14.55" customHeight="1">
      <c r="A41" s="27" t="str">
        <f t="shared" si="0"/>
        <v>0802601</v>
      </c>
      <c r="B41" s="28" t="s">
        <v>889</v>
      </c>
      <c r="C41" s="29">
        <v>26</v>
      </c>
      <c r="D41" s="28" t="s">
        <v>782</v>
      </c>
      <c r="E41" s="38">
        <v>40</v>
      </c>
      <c r="F41" s="631"/>
      <c r="G41" s="974"/>
      <c r="H41" s="967" t="s">
        <v>850</v>
      </c>
      <c r="I41" s="967"/>
      <c r="J41" s="967"/>
      <c r="K41" s="42">
        <f>VLOOKUP($A41&amp;K$93,決統データ!$A$3:$DE$365,$E41+19,FALSE)</f>
        <v>0</v>
      </c>
    </row>
    <row r="42" spans="1:11" ht="14.55" customHeight="1">
      <c r="A42" s="27" t="str">
        <f t="shared" si="0"/>
        <v>0802601</v>
      </c>
      <c r="B42" s="28" t="s">
        <v>889</v>
      </c>
      <c r="C42" s="29">
        <v>26</v>
      </c>
      <c r="D42" s="28" t="s">
        <v>782</v>
      </c>
      <c r="E42" s="38">
        <v>41</v>
      </c>
      <c r="F42" s="631"/>
      <c r="G42" s="974" t="s">
        <v>849</v>
      </c>
      <c r="H42" s="903" t="s">
        <v>828</v>
      </c>
      <c r="I42" s="645" t="s">
        <v>644</v>
      </c>
      <c r="J42" s="72" t="s">
        <v>387</v>
      </c>
      <c r="K42" s="42">
        <f>VLOOKUP($A42&amp;K$93,決統データ!$A$3:$DE$365,$E42+19,FALSE)</f>
        <v>0</v>
      </c>
    </row>
    <row r="43" spans="1:11" ht="14.55" customHeight="1">
      <c r="A43" s="27" t="str">
        <f t="shared" si="0"/>
        <v>0802601</v>
      </c>
      <c r="B43" s="28" t="s">
        <v>889</v>
      </c>
      <c r="C43" s="29">
        <v>26</v>
      </c>
      <c r="D43" s="28" t="s">
        <v>782</v>
      </c>
      <c r="E43" s="38">
        <v>42</v>
      </c>
      <c r="F43" s="631"/>
      <c r="G43" s="974"/>
      <c r="H43" s="904"/>
      <c r="I43" s="646"/>
      <c r="J43" s="72" t="s">
        <v>365</v>
      </c>
      <c r="K43" s="42">
        <f>VLOOKUP($A43&amp;K$93,決統データ!$A$3:$DE$365,$E43+19,FALSE)</f>
        <v>0</v>
      </c>
    </row>
    <row r="44" spans="1:11" ht="14.55" customHeight="1">
      <c r="A44" s="27" t="str">
        <f t="shared" si="0"/>
        <v>0802601</v>
      </c>
      <c r="B44" s="28" t="s">
        <v>889</v>
      </c>
      <c r="C44" s="29">
        <v>26</v>
      </c>
      <c r="D44" s="28" t="s">
        <v>782</v>
      </c>
      <c r="E44" s="38">
        <v>43</v>
      </c>
      <c r="F44" s="631"/>
      <c r="G44" s="974"/>
      <c r="H44" s="969"/>
      <c r="I44" s="647"/>
      <c r="J44" s="73" t="s">
        <v>731</v>
      </c>
      <c r="K44" s="42">
        <f>VLOOKUP($A44&amp;K$93,決統データ!$A$3:$DE$365,$E44+19,FALSE)</f>
        <v>0</v>
      </c>
    </row>
    <row r="45" spans="1:11" ht="14.55" customHeight="1">
      <c r="A45" s="27" t="str">
        <f t="shared" si="0"/>
        <v>0802601</v>
      </c>
      <c r="B45" s="28" t="s">
        <v>889</v>
      </c>
      <c r="C45" s="29">
        <v>26</v>
      </c>
      <c r="D45" s="28" t="s">
        <v>782</v>
      </c>
      <c r="E45" s="38">
        <v>44</v>
      </c>
      <c r="F45" s="631"/>
      <c r="G45" s="974"/>
      <c r="H45" s="967" t="s">
        <v>848</v>
      </c>
      <c r="I45" s="967"/>
      <c r="J45" s="967"/>
      <c r="K45" s="42">
        <f>VLOOKUP($A45&amp;K$93,決統データ!$A$3:$DE$365,$E45+19,FALSE)</f>
        <v>0</v>
      </c>
    </row>
    <row r="46" spans="1:11" ht="14.55" customHeight="1">
      <c r="A46" s="27" t="str">
        <f t="shared" si="0"/>
        <v>0802601</v>
      </c>
      <c r="B46" s="28" t="s">
        <v>889</v>
      </c>
      <c r="C46" s="29">
        <v>26</v>
      </c>
      <c r="D46" s="28" t="s">
        <v>782</v>
      </c>
      <c r="E46" s="38">
        <v>45</v>
      </c>
      <c r="F46" s="631"/>
      <c r="G46" s="974"/>
      <c r="H46" s="967" t="s">
        <v>847</v>
      </c>
      <c r="I46" s="967"/>
      <c r="J46" s="967"/>
      <c r="K46" s="42">
        <f>VLOOKUP($A46&amp;K$93,決統データ!$A$3:$DE$365,$E46+19,FALSE)</f>
        <v>0</v>
      </c>
    </row>
    <row r="47" spans="1:11" ht="14.55" customHeight="1">
      <c r="A47" s="27" t="str">
        <f t="shared" si="0"/>
        <v>0802601</v>
      </c>
      <c r="B47" s="28" t="s">
        <v>889</v>
      </c>
      <c r="C47" s="29">
        <v>26</v>
      </c>
      <c r="D47" s="28" t="s">
        <v>782</v>
      </c>
      <c r="E47" s="38">
        <v>46</v>
      </c>
      <c r="F47" s="631"/>
      <c r="G47" s="974"/>
      <c r="H47" s="967" t="s">
        <v>846</v>
      </c>
      <c r="I47" s="967"/>
      <c r="J47" s="967"/>
      <c r="K47" s="42">
        <f>VLOOKUP($A47&amp;K$93,決統データ!$A$3:$DE$365,$E47+19,FALSE)</f>
        <v>0</v>
      </c>
    </row>
    <row r="48" spans="1:11" ht="14.55" customHeight="1">
      <c r="A48" s="27" t="str">
        <f t="shared" si="0"/>
        <v>0802601</v>
      </c>
      <c r="B48" s="28" t="s">
        <v>889</v>
      </c>
      <c r="C48" s="29">
        <v>26</v>
      </c>
      <c r="D48" s="28" t="s">
        <v>782</v>
      </c>
      <c r="E48" s="38">
        <v>47</v>
      </c>
      <c r="F48" s="631"/>
      <c r="G48" s="974"/>
      <c r="H48" s="967" t="s">
        <v>845</v>
      </c>
      <c r="I48" s="967"/>
      <c r="J48" s="967"/>
      <c r="K48" s="42">
        <f>VLOOKUP($A48&amp;K$93,決統データ!$A$3:$DE$365,$E48+19,FALSE)</f>
        <v>0</v>
      </c>
    </row>
    <row r="49" spans="1:11" ht="14.55" customHeight="1">
      <c r="A49" s="27" t="str">
        <f t="shared" si="0"/>
        <v>0802601</v>
      </c>
      <c r="B49" s="28" t="s">
        <v>889</v>
      </c>
      <c r="C49" s="29">
        <v>26</v>
      </c>
      <c r="D49" s="28" t="s">
        <v>782</v>
      </c>
      <c r="E49" s="38">
        <v>48</v>
      </c>
      <c r="F49" s="631"/>
      <c r="G49" s="974"/>
      <c r="H49" s="967" t="s">
        <v>731</v>
      </c>
      <c r="I49" s="967"/>
      <c r="J49" s="967"/>
      <c r="K49" s="42">
        <f>VLOOKUP($A49&amp;K$93,決統データ!$A$3:$DE$365,$E49+19,FALSE)</f>
        <v>495</v>
      </c>
    </row>
    <row r="50" spans="1:11" ht="14.55" customHeight="1">
      <c r="A50" s="27" t="str">
        <f t="shared" si="0"/>
        <v>0802601</v>
      </c>
      <c r="B50" s="28" t="s">
        <v>889</v>
      </c>
      <c r="C50" s="29">
        <v>26</v>
      </c>
      <c r="D50" s="28" t="s">
        <v>782</v>
      </c>
      <c r="E50" s="38">
        <v>49</v>
      </c>
      <c r="F50" s="631"/>
      <c r="G50" s="967" t="s">
        <v>844</v>
      </c>
      <c r="H50" s="967"/>
      <c r="I50" s="967"/>
      <c r="J50" s="967"/>
      <c r="K50" s="42">
        <f>VLOOKUP($A50&amp;K$93,決統データ!$A$3:$DE$365,$E50+19,FALSE)</f>
        <v>0</v>
      </c>
    </row>
    <row r="51" spans="1:11" ht="14.55" customHeight="1">
      <c r="A51" s="27" t="str">
        <f t="shared" si="0"/>
        <v>0802601</v>
      </c>
      <c r="B51" s="28" t="s">
        <v>889</v>
      </c>
      <c r="C51" s="29">
        <v>26</v>
      </c>
      <c r="D51" s="28" t="s">
        <v>782</v>
      </c>
      <c r="E51" s="38">
        <v>50</v>
      </c>
      <c r="F51" s="631"/>
      <c r="G51" s="639" t="s">
        <v>843</v>
      </c>
      <c r="H51" s="967" t="s">
        <v>842</v>
      </c>
      <c r="I51" s="967"/>
      <c r="J51" s="967"/>
      <c r="K51" s="42">
        <f>VLOOKUP($A51&amp;K$93,決統データ!$A$3:$DE$365,$E51+19,FALSE)</f>
        <v>0</v>
      </c>
    </row>
    <row r="52" spans="1:11" ht="14.55" customHeight="1">
      <c r="A52" s="27" t="str">
        <f t="shared" si="0"/>
        <v>0802601</v>
      </c>
      <c r="B52" s="28" t="s">
        <v>889</v>
      </c>
      <c r="C52" s="29">
        <v>26</v>
      </c>
      <c r="D52" s="28" t="s">
        <v>782</v>
      </c>
      <c r="E52" s="38">
        <v>51</v>
      </c>
      <c r="F52" s="631"/>
      <c r="G52" s="640"/>
      <c r="H52" s="967" t="s">
        <v>388</v>
      </c>
      <c r="I52" s="967"/>
      <c r="J52" s="967"/>
      <c r="K52" s="42">
        <f>VLOOKUP($A52&amp;K$93,決統データ!$A$3:$DE$365,$E52+19,FALSE)</f>
        <v>0</v>
      </c>
    </row>
    <row r="53" spans="1:11" ht="14.55" customHeight="1">
      <c r="A53" s="27" t="str">
        <f t="shared" si="0"/>
        <v>0802601</v>
      </c>
      <c r="B53" s="28" t="s">
        <v>889</v>
      </c>
      <c r="C53" s="29">
        <v>26</v>
      </c>
      <c r="D53" s="28" t="s">
        <v>782</v>
      </c>
      <c r="E53" s="38">
        <v>52</v>
      </c>
      <c r="F53" s="631"/>
      <c r="G53" s="641"/>
      <c r="H53" s="967" t="s">
        <v>841</v>
      </c>
      <c r="I53" s="967"/>
      <c r="J53" s="967"/>
      <c r="K53" s="42">
        <f>VLOOKUP($A53&amp;K$93,決統データ!$A$3:$DE$365,$E53+19,FALSE)</f>
        <v>0</v>
      </c>
    </row>
    <row r="54" spans="1:11" ht="14.55" customHeight="1">
      <c r="A54" s="27" t="str">
        <f t="shared" si="0"/>
        <v>0802601</v>
      </c>
      <c r="B54" s="28" t="s">
        <v>889</v>
      </c>
      <c r="C54" s="29">
        <v>26</v>
      </c>
      <c r="D54" s="28" t="s">
        <v>782</v>
      </c>
      <c r="E54" s="38">
        <v>53</v>
      </c>
      <c r="F54" s="631"/>
      <c r="G54" s="967" t="s">
        <v>840</v>
      </c>
      <c r="H54" s="967"/>
      <c r="I54" s="967"/>
      <c r="J54" s="967"/>
      <c r="K54" s="42">
        <f>VLOOKUP($A54&amp;K$93,決統データ!$A$3:$DE$365,$E54+19,FALSE)</f>
        <v>0</v>
      </c>
    </row>
    <row r="55" spans="1:11" ht="14.55" customHeight="1">
      <c r="A55" s="27" t="str">
        <f t="shared" si="0"/>
        <v>0802601</v>
      </c>
      <c r="B55" s="28" t="s">
        <v>889</v>
      </c>
      <c r="C55" s="29">
        <v>26</v>
      </c>
      <c r="D55" s="28" t="s">
        <v>782</v>
      </c>
      <c r="E55" s="38">
        <v>54</v>
      </c>
      <c r="F55" s="631"/>
      <c r="G55" s="967" t="s">
        <v>839</v>
      </c>
      <c r="H55" s="967"/>
      <c r="I55" s="967"/>
      <c r="J55" s="967"/>
      <c r="K55" s="42">
        <f>VLOOKUP($A55&amp;K$93,決統データ!$A$3:$DE$365,$E55+19,FALSE)</f>
        <v>0</v>
      </c>
    </row>
    <row r="56" spans="1:11" ht="14.55" customHeight="1">
      <c r="A56" s="27" t="str">
        <f t="shared" si="0"/>
        <v>0802601</v>
      </c>
      <c r="B56" s="28" t="s">
        <v>889</v>
      </c>
      <c r="C56" s="29">
        <v>26</v>
      </c>
      <c r="D56" s="28" t="s">
        <v>782</v>
      </c>
      <c r="E56" s="38">
        <v>55</v>
      </c>
      <c r="F56" s="631"/>
      <c r="G56" s="967" t="s">
        <v>838</v>
      </c>
      <c r="H56" s="967"/>
      <c r="I56" s="967"/>
      <c r="J56" s="967"/>
      <c r="K56" s="42">
        <f>VLOOKUP($A56&amp;K$93,決統データ!$A$3:$DE$365,$E56+19,FALSE)</f>
        <v>0</v>
      </c>
    </row>
    <row r="57" spans="1:11" ht="14.55" customHeight="1">
      <c r="A57" s="27" t="str">
        <f t="shared" si="0"/>
        <v>0802601</v>
      </c>
      <c r="B57" s="28" t="s">
        <v>889</v>
      </c>
      <c r="C57" s="29">
        <v>26</v>
      </c>
      <c r="D57" s="28" t="s">
        <v>782</v>
      </c>
      <c r="E57" s="38">
        <v>56</v>
      </c>
      <c r="F57" s="632"/>
      <c r="G57" s="967" t="s">
        <v>837</v>
      </c>
      <c r="H57" s="967"/>
      <c r="I57" s="967"/>
      <c r="J57" s="967"/>
      <c r="K57" s="42">
        <f>VLOOKUP($A57&amp;K$93,決統データ!$A$3:$DE$365,$E57+19,FALSE)</f>
        <v>0</v>
      </c>
    </row>
    <row r="58" spans="1:11" ht="14.55" customHeight="1">
      <c r="A58" s="27" t="str">
        <f t="shared" si="0"/>
        <v>0802601</v>
      </c>
      <c r="B58" s="28" t="s">
        <v>889</v>
      </c>
      <c r="C58" s="29">
        <v>26</v>
      </c>
      <c r="D58" s="28" t="s">
        <v>782</v>
      </c>
      <c r="E58" s="38">
        <v>57</v>
      </c>
      <c r="F58" s="967" t="s">
        <v>836</v>
      </c>
      <c r="G58" s="967"/>
      <c r="H58" s="967"/>
      <c r="I58" s="967"/>
      <c r="J58" s="967"/>
      <c r="K58" s="42">
        <f>VLOOKUP($A58&amp;K$93,決統データ!$A$3:$DE$365,$E58+19,FALSE)</f>
        <v>-1</v>
      </c>
    </row>
    <row r="59" spans="1:11" ht="14.55" customHeight="1">
      <c r="A59" s="27" t="str">
        <f t="shared" si="0"/>
        <v>0802601</v>
      </c>
      <c r="B59" s="28" t="s">
        <v>889</v>
      </c>
      <c r="C59" s="29">
        <v>26</v>
      </c>
      <c r="D59" s="28" t="s">
        <v>782</v>
      </c>
      <c r="E59" s="38">
        <v>58</v>
      </c>
      <c r="F59" s="967" t="s">
        <v>835</v>
      </c>
      <c r="G59" s="967"/>
      <c r="H59" s="967"/>
      <c r="I59" s="967"/>
      <c r="J59" s="967"/>
      <c r="K59" s="42">
        <f>VLOOKUP($A59&amp;K$93,決統データ!$A$3:$DE$365,$E59+19,FALSE)</f>
        <v>0</v>
      </c>
    </row>
    <row r="60" spans="1:11" ht="14.55" customHeight="1">
      <c r="A60" s="27" t="str">
        <f t="shared" si="0"/>
        <v>0802601</v>
      </c>
      <c r="B60" s="28" t="s">
        <v>889</v>
      </c>
      <c r="C60" s="29">
        <v>26</v>
      </c>
      <c r="D60" s="28" t="s">
        <v>782</v>
      </c>
      <c r="E60" s="38">
        <v>59</v>
      </c>
      <c r="F60" s="976" t="s">
        <v>834</v>
      </c>
      <c r="G60" s="972"/>
      <c r="H60" s="972"/>
      <c r="I60" s="972"/>
      <c r="J60" s="983"/>
      <c r="K60" s="42">
        <f>VLOOKUP($A60&amp;K$93,決統データ!$A$3:$DE$365,$E60+19,FALSE)</f>
        <v>1</v>
      </c>
    </row>
    <row r="61" spans="1:11" ht="14.55" customHeight="1">
      <c r="A61" s="27" t="str">
        <f t="shared" si="0"/>
        <v>0802601</v>
      </c>
      <c r="B61" s="28" t="s">
        <v>889</v>
      </c>
      <c r="C61" s="29">
        <v>26</v>
      </c>
      <c r="D61" s="28" t="s">
        <v>782</v>
      </c>
      <c r="E61" s="38">
        <v>60</v>
      </c>
      <c r="F61" s="74"/>
      <c r="G61" s="967" t="s">
        <v>833</v>
      </c>
      <c r="H61" s="967"/>
      <c r="I61" s="967"/>
      <c r="J61" s="967"/>
      <c r="K61" s="42">
        <f>VLOOKUP($A61&amp;K$93,決統データ!$A$3:$DE$365,$E61+19,FALSE)</f>
        <v>0</v>
      </c>
    </row>
    <row r="62" spans="1:11" ht="14.55" customHeight="1">
      <c r="A62" s="27" t="str">
        <f t="shared" si="0"/>
        <v>0802602</v>
      </c>
      <c r="B62" s="28" t="s">
        <v>889</v>
      </c>
      <c r="C62" s="29">
        <v>26</v>
      </c>
      <c r="D62" s="28" t="s">
        <v>890</v>
      </c>
      <c r="E62" s="38">
        <v>1</v>
      </c>
      <c r="F62" s="967" t="s">
        <v>832</v>
      </c>
      <c r="G62" s="967"/>
      <c r="H62" s="967"/>
      <c r="I62" s="967"/>
      <c r="J62" s="967"/>
      <c r="K62" s="42">
        <f>VLOOKUP($A62&amp;K$93,決統データ!$A$3:$DE$365,$E62+19,FALSE)</f>
        <v>0</v>
      </c>
    </row>
    <row r="63" spans="1:11" ht="14.55" customHeight="1">
      <c r="A63" s="27" t="str">
        <f t="shared" si="0"/>
        <v>0802602</v>
      </c>
      <c r="B63" s="28" t="s">
        <v>889</v>
      </c>
      <c r="C63" s="29">
        <v>26</v>
      </c>
      <c r="D63" s="28" t="s">
        <v>890</v>
      </c>
      <c r="E63" s="38">
        <v>2</v>
      </c>
      <c r="F63" s="967" t="s">
        <v>831</v>
      </c>
      <c r="G63" s="967"/>
      <c r="H63" s="967"/>
      <c r="I63" s="967"/>
      <c r="J63" s="967"/>
      <c r="K63" s="42">
        <f>VLOOKUP($A63&amp;K$93,決統データ!$A$3:$DE$365,$E63+19,FALSE)</f>
        <v>0</v>
      </c>
    </row>
    <row r="64" spans="1:11" ht="14.55" customHeight="1">
      <c r="A64" s="27" t="str">
        <f t="shared" si="0"/>
        <v>0802602</v>
      </c>
      <c r="B64" s="28" t="s">
        <v>889</v>
      </c>
      <c r="C64" s="29">
        <v>26</v>
      </c>
      <c r="D64" s="28" t="s">
        <v>890</v>
      </c>
      <c r="E64" s="38">
        <v>3</v>
      </c>
      <c r="F64" s="967" t="s">
        <v>830</v>
      </c>
      <c r="G64" s="967"/>
      <c r="H64" s="967"/>
      <c r="I64" s="967"/>
      <c r="J64" s="967"/>
      <c r="K64" s="42">
        <f>VLOOKUP($A64&amp;K$93,決統データ!$A$3:$DE$365,$E64+19,FALSE)</f>
        <v>0</v>
      </c>
    </row>
    <row r="65" spans="1:11" ht="14.55" customHeight="1">
      <c r="A65" s="27" t="str">
        <f t="shared" si="0"/>
        <v>0802602</v>
      </c>
      <c r="B65" s="28" t="s">
        <v>889</v>
      </c>
      <c r="C65" s="29">
        <v>26</v>
      </c>
      <c r="D65" s="28" t="s">
        <v>890</v>
      </c>
      <c r="E65" s="38">
        <v>4</v>
      </c>
      <c r="F65" s="639" t="s">
        <v>644</v>
      </c>
      <c r="G65" s="967" t="s">
        <v>829</v>
      </c>
      <c r="H65" s="967"/>
      <c r="I65" s="967"/>
      <c r="J65" s="967"/>
      <c r="K65" s="42">
        <f>VLOOKUP($A65&amp;K$93,決統データ!$A$3:$DE$365,$E65+19,FALSE)</f>
        <v>0</v>
      </c>
    </row>
    <row r="66" spans="1:11" ht="14.55" customHeight="1">
      <c r="A66" s="27" t="str">
        <f t="shared" si="0"/>
        <v>0802602</v>
      </c>
      <c r="B66" s="28" t="s">
        <v>889</v>
      </c>
      <c r="C66" s="29">
        <v>26</v>
      </c>
      <c r="D66" s="28" t="s">
        <v>890</v>
      </c>
      <c r="E66" s="38">
        <v>5</v>
      </c>
      <c r="F66" s="640"/>
      <c r="G66" s="967" t="s">
        <v>828</v>
      </c>
      <c r="H66" s="967"/>
      <c r="I66" s="967"/>
      <c r="J66" s="967"/>
      <c r="K66" s="42">
        <f>VLOOKUP($A66&amp;K$93,決統データ!$A$3:$DE$365,$E66+19,FALSE)</f>
        <v>0</v>
      </c>
    </row>
    <row r="67" spans="1:11" ht="14.55" customHeight="1">
      <c r="A67" s="27" t="str">
        <f t="shared" si="0"/>
        <v>0802602</v>
      </c>
      <c r="B67" s="28" t="s">
        <v>889</v>
      </c>
      <c r="C67" s="29">
        <v>26</v>
      </c>
      <c r="D67" s="28" t="s">
        <v>890</v>
      </c>
      <c r="E67" s="38">
        <v>6</v>
      </c>
      <c r="F67" s="641"/>
      <c r="G67" s="967" t="s">
        <v>731</v>
      </c>
      <c r="H67" s="967"/>
      <c r="I67" s="967"/>
      <c r="J67" s="967"/>
      <c r="K67" s="42">
        <f>VLOOKUP($A67&amp;K$93,決統データ!$A$3:$DE$365,$E67+19,FALSE)</f>
        <v>0</v>
      </c>
    </row>
    <row r="68" spans="1:11" ht="14.55" customHeight="1">
      <c r="A68" s="27" t="str">
        <f t="shared" ref="A68:A84" si="1">+B68&amp;C68&amp;D68</f>
        <v>0802602</v>
      </c>
      <c r="B68" s="28" t="s">
        <v>889</v>
      </c>
      <c r="C68" s="29">
        <v>26</v>
      </c>
      <c r="D68" s="28" t="s">
        <v>890</v>
      </c>
      <c r="E68" s="38">
        <v>7</v>
      </c>
      <c r="F68" s="967" t="s">
        <v>827</v>
      </c>
      <c r="G68" s="967"/>
      <c r="H68" s="967"/>
      <c r="I68" s="967"/>
      <c r="J68" s="967"/>
      <c r="K68" s="42">
        <f>VLOOKUP($A68&amp;K$93,決統データ!$A$3:$DE$365,$E68+19,FALSE)</f>
        <v>0</v>
      </c>
    </row>
    <row r="69" spans="1:11" ht="14.55" customHeight="1">
      <c r="A69" s="27" t="str">
        <f t="shared" si="1"/>
        <v>0802602</v>
      </c>
      <c r="B69" s="28" t="s">
        <v>889</v>
      </c>
      <c r="C69" s="29">
        <v>26</v>
      </c>
      <c r="D69" s="28" t="s">
        <v>890</v>
      </c>
      <c r="E69" s="38">
        <v>8</v>
      </c>
      <c r="F69" s="633" t="s">
        <v>826</v>
      </c>
      <c r="G69" s="634"/>
      <c r="H69" s="634"/>
      <c r="I69" s="635"/>
      <c r="J69" s="72" t="s">
        <v>825</v>
      </c>
      <c r="K69" s="42">
        <f>VLOOKUP($A69&amp;K$93,決統データ!$A$3:$DE$365,$E69+19,FALSE)</f>
        <v>0</v>
      </c>
    </row>
    <row r="70" spans="1:11" ht="14.55" customHeight="1">
      <c r="A70" s="27" t="str">
        <f t="shared" si="1"/>
        <v>0802602</v>
      </c>
      <c r="B70" s="28" t="s">
        <v>889</v>
      </c>
      <c r="C70" s="29">
        <v>26</v>
      </c>
      <c r="D70" s="28" t="s">
        <v>890</v>
      </c>
      <c r="E70" s="38">
        <v>9</v>
      </c>
      <c r="F70" s="636"/>
      <c r="G70" s="637"/>
      <c r="H70" s="637"/>
      <c r="I70" s="638"/>
      <c r="J70" s="72" t="s">
        <v>824</v>
      </c>
      <c r="K70" s="42">
        <f>VLOOKUP($A70&amp;K$93,決統データ!$A$3:$DE$365,$E70+19,FALSE)</f>
        <v>0</v>
      </c>
    </row>
    <row r="71" spans="1:11" ht="14.55" customHeight="1">
      <c r="A71" s="27" t="str">
        <f t="shared" si="1"/>
        <v>0802602</v>
      </c>
      <c r="B71" s="28" t="s">
        <v>889</v>
      </c>
      <c r="C71" s="29">
        <v>26</v>
      </c>
      <c r="D71" s="28" t="s">
        <v>890</v>
      </c>
      <c r="E71" s="38">
        <v>21</v>
      </c>
      <c r="F71" s="967" t="s">
        <v>823</v>
      </c>
      <c r="G71" s="967"/>
      <c r="H71" s="967"/>
      <c r="I71" s="967"/>
      <c r="J71" s="967"/>
      <c r="K71" s="42">
        <f>VLOOKUP($A71&amp;K$93,決統データ!$A$3:$DE$365,$E71+19,FALSE)</f>
        <v>0</v>
      </c>
    </row>
    <row r="72" spans="1:11" s="69" customFormat="1" ht="14.55" customHeight="1">
      <c r="A72" s="27" t="str">
        <f t="shared" si="1"/>
        <v>0802602</v>
      </c>
      <c r="B72" s="28" t="s">
        <v>889</v>
      </c>
      <c r="C72" s="29">
        <v>26</v>
      </c>
      <c r="D72" s="28" t="s">
        <v>890</v>
      </c>
      <c r="E72" s="38">
        <v>22</v>
      </c>
      <c r="F72" s="967" t="s">
        <v>822</v>
      </c>
      <c r="G72" s="967"/>
      <c r="H72" s="967"/>
      <c r="I72" s="967"/>
      <c r="J72" s="967"/>
      <c r="K72" s="42">
        <f>VLOOKUP($A72&amp;K$93,決統データ!$A$3:$DE$365,$E72+19,FALSE)</f>
        <v>0</v>
      </c>
    </row>
    <row r="73" spans="1:11" ht="14.55" customHeight="1">
      <c r="A73" s="27"/>
      <c r="B73" s="28"/>
      <c r="C73" s="29"/>
      <c r="D73" s="28"/>
      <c r="F73" s="968" t="s">
        <v>821</v>
      </c>
      <c r="G73" s="972"/>
      <c r="H73" s="972"/>
      <c r="I73" s="972"/>
      <c r="J73" s="983"/>
      <c r="K73" s="82"/>
    </row>
    <row r="74" spans="1:11" ht="14.55" customHeight="1">
      <c r="A74" s="27" t="str">
        <f t="shared" si="1"/>
        <v>0802602</v>
      </c>
      <c r="B74" s="28" t="s">
        <v>889</v>
      </c>
      <c r="C74" s="29">
        <v>26</v>
      </c>
      <c r="D74" s="28" t="s">
        <v>890</v>
      </c>
      <c r="E74" s="38">
        <v>51</v>
      </c>
      <c r="F74" s="73" t="s">
        <v>819</v>
      </c>
      <c r="G74" s="73"/>
      <c r="H74" s="73"/>
      <c r="I74" s="73"/>
      <c r="J74" s="73"/>
      <c r="K74" s="42">
        <f>VLOOKUP($A74&amp;K$93,決統データ!$A$3:$DE$365,$E74+19,FALSE)</f>
        <v>0</v>
      </c>
    </row>
    <row r="75" spans="1:11" ht="14.55" customHeight="1">
      <c r="A75" s="27" t="str">
        <f t="shared" si="1"/>
        <v>0802602</v>
      </c>
      <c r="B75" s="28" t="s">
        <v>889</v>
      </c>
      <c r="C75" s="29">
        <v>26</v>
      </c>
      <c r="D75" s="28" t="s">
        <v>890</v>
      </c>
      <c r="E75" s="38">
        <v>52</v>
      </c>
      <c r="F75" s="73" t="s">
        <v>818</v>
      </c>
      <c r="G75" s="73"/>
      <c r="H75" s="73"/>
      <c r="I75" s="73"/>
      <c r="J75" s="73"/>
      <c r="K75" s="42">
        <f>VLOOKUP($A75&amp;K$93,決統データ!$A$3:$DE$365,$E75+19,FALSE)</f>
        <v>0</v>
      </c>
    </row>
    <row r="76" spans="1:11" ht="14.55" customHeight="1">
      <c r="A76" s="27"/>
      <c r="B76" s="28"/>
      <c r="C76" s="29"/>
      <c r="D76" s="28"/>
      <c r="F76" s="73" t="s">
        <v>820</v>
      </c>
      <c r="G76" s="73"/>
      <c r="H76" s="73"/>
      <c r="I76" s="73"/>
      <c r="J76" s="73"/>
      <c r="K76" s="82"/>
    </row>
    <row r="77" spans="1:11" ht="14.55" customHeight="1">
      <c r="A77" s="27" t="str">
        <f t="shared" si="1"/>
        <v>0802602</v>
      </c>
      <c r="B77" s="28" t="s">
        <v>889</v>
      </c>
      <c r="C77" s="29">
        <v>26</v>
      </c>
      <c r="D77" s="28" t="s">
        <v>890</v>
      </c>
      <c r="E77" s="38">
        <v>53</v>
      </c>
      <c r="F77" s="73" t="s">
        <v>819</v>
      </c>
      <c r="G77" s="73"/>
      <c r="H77" s="73"/>
      <c r="I77" s="73"/>
      <c r="J77" s="73"/>
      <c r="K77" s="42">
        <f>VLOOKUP($A77&amp;K$93,決統データ!$A$3:$DE$365,$E77+19,FALSE)</f>
        <v>0</v>
      </c>
    </row>
    <row r="78" spans="1:11" ht="14.55" customHeight="1">
      <c r="A78" s="27" t="str">
        <f t="shared" si="1"/>
        <v>0802602</v>
      </c>
      <c r="B78" s="28" t="s">
        <v>889</v>
      </c>
      <c r="C78" s="29">
        <v>26</v>
      </c>
      <c r="D78" s="28" t="s">
        <v>890</v>
      </c>
      <c r="E78" s="38">
        <v>54</v>
      </c>
      <c r="F78" s="73" t="s">
        <v>818</v>
      </c>
      <c r="G78" s="73"/>
      <c r="H78" s="73"/>
      <c r="I78" s="73"/>
      <c r="J78" s="73"/>
      <c r="K78" s="42">
        <f>VLOOKUP($A78&amp;K$93,決統データ!$A$3:$DE$365,$E78+19,FALSE)</f>
        <v>0</v>
      </c>
    </row>
    <row r="79" spans="1:11" ht="14.55" customHeight="1">
      <c r="A79" s="27" t="str">
        <f t="shared" si="1"/>
        <v>0802602</v>
      </c>
      <c r="B79" s="28" t="s">
        <v>889</v>
      </c>
      <c r="C79" s="29">
        <v>26</v>
      </c>
      <c r="D79" s="28" t="s">
        <v>890</v>
      </c>
      <c r="E79" s="38">
        <v>55</v>
      </c>
      <c r="F79" s="913" t="s">
        <v>817</v>
      </c>
      <c r="G79" s="914"/>
      <c r="H79" s="914"/>
      <c r="I79" s="915"/>
      <c r="J79" s="60" t="s">
        <v>601</v>
      </c>
      <c r="K79" s="42">
        <f>VLOOKUP($A79&amp;K$93,決統データ!$A$3:$DE$365,$E79+19,FALSE)</f>
        <v>0</v>
      </c>
    </row>
    <row r="80" spans="1:11" ht="14.55" customHeight="1">
      <c r="A80" s="27" t="str">
        <f t="shared" si="1"/>
        <v>0802602</v>
      </c>
      <c r="B80" s="28" t="s">
        <v>889</v>
      </c>
      <c r="C80" s="29">
        <v>26</v>
      </c>
      <c r="D80" s="28" t="s">
        <v>890</v>
      </c>
      <c r="E80" s="38">
        <v>56</v>
      </c>
      <c r="F80" s="916"/>
      <c r="G80" s="917"/>
      <c r="H80" s="917"/>
      <c r="I80" s="918"/>
      <c r="J80" s="60" t="s">
        <v>816</v>
      </c>
      <c r="K80" s="42">
        <f>VLOOKUP($A80&amp;K$93,決統データ!$A$3:$DE$365,$E80+19,FALSE)</f>
        <v>0</v>
      </c>
    </row>
    <row r="81" spans="1:11" ht="14.55" customHeight="1">
      <c r="A81" s="27" t="str">
        <f t="shared" si="1"/>
        <v>0802602</v>
      </c>
      <c r="B81" s="28" t="s">
        <v>889</v>
      </c>
      <c r="C81" s="29">
        <v>26</v>
      </c>
      <c r="D81" s="28" t="s">
        <v>890</v>
      </c>
      <c r="E81" s="38">
        <v>57</v>
      </c>
      <c r="F81" s="913" t="s">
        <v>600</v>
      </c>
      <c r="G81" s="914"/>
      <c r="H81" s="914"/>
      <c r="I81" s="915"/>
      <c r="J81" s="60" t="s">
        <v>601</v>
      </c>
      <c r="K81" s="42">
        <f>VLOOKUP($A81&amp;K$93,決統データ!$A$3:$DE$365,$E81+19,FALSE)</f>
        <v>0</v>
      </c>
    </row>
    <row r="82" spans="1:11" ht="14.55" customHeight="1">
      <c r="A82" s="27" t="str">
        <f t="shared" si="1"/>
        <v>0802602</v>
      </c>
      <c r="B82" s="28" t="s">
        <v>889</v>
      </c>
      <c r="C82" s="29">
        <v>26</v>
      </c>
      <c r="D82" s="28" t="s">
        <v>890</v>
      </c>
      <c r="E82" s="38">
        <v>58</v>
      </c>
      <c r="F82" s="916"/>
      <c r="G82" s="917"/>
      <c r="H82" s="917"/>
      <c r="I82" s="918"/>
      <c r="J82" s="60" t="s">
        <v>816</v>
      </c>
      <c r="K82" s="42">
        <f>VLOOKUP($A82&amp;K$93,決統データ!$A$3:$DE$365,$E82+19,FALSE)</f>
        <v>0</v>
      </c>
    </row>
    <row r="83" spans="1:11" ht="14.55" customHeight="1">
      <c r="A83" s="27" t="str">
        <f t="shared" si="1"/>
        <v>0802602</v>
      </c>
      <c r="B83" s="28" t="s">
        <v>889</v>
      </c>
      <c r="C83" s="29">
        <v>26</v>
      </c>
      <c r="D83" s="28" t="s">
        <v>890</v>
      </c>
      <c r="E83" s="38">
        <v>59</v>
      </c>
      <c r="F83" s="905" t="s">
        <v>603</v>
      </c>
      <c r="G83" s="907" t="s">
        <v>604</v>
      </c>
      <c r="H83" s="908"/>
      <c r="I83" s="909"/>
      <c r="J83" s="60" t="s">
        <v>601</v>
      </c>
      <c r="K83" s="42">
        <f>VLOOKUP($A83&amp;K$93,決統データ!$A$3:$DE$365,$E83+19,FALSE)</f>
        <v>0</v>
      </c>
    </row>
    <row r="84" spans="1:11" ht="14.55" customHeight="1">
      <c r="A84" s="27" t="str">
        <f t="shared" si="1"/>
        <v>0802602</v>
      </c>
      <c r="B84" s="28" t="s">
        <v>889</v>
      </c>
      <c r="C84" s="29">
        <v>26</v>
      </c>
      <c r="D84" s="28" t="s">
        <v>890</v>
      </c>
      <c r="E84" s="38">
        <v>60</v>
      </c>
      <c r="F84" s="906"/>
      <c r="G84" s="910"/>
      <c r="H84" s="911"/>
      <c r="I84" s="912"/>
      <c r="J84" s="60" t="s">
        <v>816</v>
      </c>
      <c r="K84" s="42">
        <f>VLOOKUP($A84&amp;K$93,決統データ!$A$3:$DE$365,$E84+19,FALSE)</f>
        <v>0</v>
      </c>
    </row>
    <row r="85" spans="1:11">
      <c r="F85" s="527" t="s">
        <v>516</v>
      </c>
      <c r="G85" s="72" t="s">
        <v>519</v>
      </c>
      <c r="H85" s="72"/>
      <c r="I85" s="75"/>
      <c r="J85" s="76"/>
      <c r="K85" s="71">
        <f>IF(K13=0,0,K3/K13*100)</f>
        <v>99.545454545454547</v>
      </c>
    </row>
    <row r="86" spans="1:11">
      <c r="F86" s="527"/>
      <c r="G86" s="72" t="s">
        <v>517</v>
      </c>
      <c r="H86" s="72"/>
      <c r="I86" s="75"/>
      <c r="J86" s="76"/>
      <c r="K86" s="71">
        <f>IF((K13+K50)=0,0,K3/(K13+K50)*100)</f>
        <v>99.545454545454547</v>
      </c>
    </row>
    <row r="87" spans="1:11">
      <c r="F87" s="527"/>
      <c r="G87" s="72" t="s">
        <v>520</v>
      </c>
      <c r="H87" s="72"/>
      <c r="I87" s="75"/>
      <c r="J87" s="76"/>
      <c r="K87" s="71">
        <f>IF((K13-K16)=0,0,(K4-K6)/(K13-K16)*100)</f>
        <v>0</v>
      </c>
    </row>
    <row r="88" spans="1:11">
      <c r="F88" s="527"/>
      <c r="G88" s="72" t="s">
        <v>518</v>
      </c>
      <c r="H88" s="75"/>
      <c r="I88" s="77"/>
      <c r="J88" s="76"/>
      <c r="K88" s="71">
        <f>IF(K70=0,0,K70/(K4-K6)*100)</f>
        <v>0</v>
      </c>
    </row>
    <row r="89" spans="1:11">
      <c r="F89" s="527"/>
      <c r="G89" s="72" t="s">
        <v>528</v>
      </c>
      <c r="H89" s="75"/>
      <c r="I89" s="77"/>
      <c r="J89" s="76"/>
      <c r="K89" s="71">
        <f>(K11+K26+K27)/(K3+K24)*100</f>
        <v>0</v>
      </c>
    </row>
    <row r="93" spans="1:11">
      <c r="K93" s="33">
        <v>262021000</v>
      </c>
    </row>
  </sheetData>
  <customSheetViews>
    <customSheetView guid="{247A5D4D-80F1-4466-92F7-7A3BC78E450F}" printArea="1" topLeftCell="A79">
      <selection activeCell="C43" sqref="C43"/>
      <pageMargins left="1.1811023622047245" right="0.78740157480314965" top="0.78740157480314965" bottom="0.78740157480314965" header="0.51181102362204722" footer="0.51181102362204722"/>
      <pageSetup paperSize="9" scale="56" orientation="portrait" blackAndWhite="1" errors="blank" horizontalDpi="300" verticalDpi="300"/>
      <headerFooter alignWithMargins="0"/>
    </customSheetView>
  </customSheetViews>
  <mergeCells count="82">
    <mergeCell ref="F73:J73"/>
    <mergeCell ref="F85:F89"/>
    <mergeCell ref="F79:I80"/>
    <mergeCell ref="F81:I82"/>
    <mergeCell ref="F83:F84"/>
    <mergeCell ref="G83:I84"/>
    <mergeCell ref="F68:J68"/>
    <mergeCell ref="F69:I70"/>
    <mergeCell ref="F71:J71"/>
    <mergeCell ref="F72:J72"/>
    <mergeCell ref="F62:J62"/>
    <mergeCell ref="F63:J63"/>
    <mergeCell ref="F64:J64"/>
    <mergeCell ref="F65:F67"/>
    <mergeCell ref="G65:J65"/>
    <mergeCell ref="G66:J66"/>
    <mergeCell ref="G67:J67"/>
    <mergeCell ref="H49:J49"/>
    <mergeCell ref="G36:H37"/>
    <mergeCell ref="I36:J36"/>
    <mergeCell ref="I37:J37"/>
    <mergeCell ref="G38:G41"/>
    <mergeCell ref="H38:J38"/>
    <mergeCell ref="H39:J39"/>
    <mergeCell ref="H40:J40"/>
    <mergeCell ref="G42:G49"/>
    <mergeCell ref="H42:H44"/>
    <mergeCell ref="I42:I44"/>
    <mergeCell ref="H45:J45"/>
    <mergeCell ref="H46:J46"/>
    <mergeCell ref="H41:J41"/>
    <mergeCell ref="F58:J58"/>
    <mergeCell ref="F59:J59"/>
    <mergeCell ref="G61:J61"/>
    <mergeCell ref="F60:J60"/>
    <mergeCell ref="G50:J50"/>
    <mergeCell ref="G51:G53"/>
    <mergeCell ref="H51:J51"/>
    <mergeCell ref="H52:J52"/>
    <mergeCell ref="H53:J53"/>
    <mergeCell ref="G54:J54"/>
    <mergeCell ref="G55:J55"/>
    <mergeCell ref="G56:J56"/>
    <mergeCell ref="G57:J57"/>
    <mergeCell ref="F24:F57"/>
    <mergeCell ref="H47:J47"/>
    <mergeCell ref="H48:J48"/>
    <mergeCell ref="G32:J32"/>
    <mergeCell ref="G33:J33"/>
    <mergeCell ref="G34:J34"/>
    <mergeCell ref="G35:J35"/>
    <mergeCell ref="G31:J31"/>
    <mergeCell ref="F2:J2"/>
    <mergeCell ref="F3:F23"/>
    <mergeCell ref="G3:J3"/>
    <mergeCell ref="G4:J4"/>
    <mergeCell ref="G5:J5"/>
    <mergeCell ref="G6:J6"/>
    <mergeCell ref="G7:J7"/>
    <mergeCell ref="G8:J8"/>
    <mergeCell ref="G9:J9"/>
    <mergeCell ref="G10:J10"/>
    <mergeCell ref="G15:J15"/>
    <mergeCell ref="G16:J16"/>
    <mergeCell ref="G17:J17"/>
    <mergeCell ref="G13:J13"/>
    <mergeCell ref="G14:J14"/>
    <mergeCell ref="G18:J18"/>
    <mergeCell ref="G11:J11"/>
    <mergeCell ref="G12:J12"/>
    <mergeCell ref="G28:J28"/>
    <mergeCell ref="G29:J29"/>
    <mergeCell ref="G30:J30"/>
    <mergeCell ref="G24:J24"/>
    <mergeCell ref="G25:J25"/>
    <mergeCell ref="G26:J26"/>
    <mergeCell ref="G27:J27"/>
    <mergeCell ref="G19:J19"/>
    <mergeCell ref="G20:J20"/>
    <mergeCell ref="G21:J21"/>
    <mergeCell ref="G22:J22"/>
    <mergeCell ref="G23:J23"/>
  </mergeCells>
  <phoneticPr fontId="3"/>
  <pageMargins left="1.1811023622047245" right="0.78740157480314965" top="0.78740157480314965" bottom="0.78740157480314965" header="0.51181102362204722" footer="0.51181102362204722"/>
  <pageSetup paperSize="9" scale="56" orientation="portrait" blackAndWhite="1" errors="blank"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FFC000"/>
  </sheetPr>
  <dimension ref="A1:K60"/>
  <sheetViews>
    <sheetView view="pageBreakPreview" zoomScaleNormal="100" zoomScaleSheetLayoutView="100" workbookViewId="0">
      <pane ySplit="3" topLeftCell="A4" activePane="bottomLeft" state="frozen"/>
      <selection pane="bottomLeft"/>
    </sheetView>
  </sheetViews>
  <sheetFormatPr defaultColWidth="9" defaultRowHeight="14.4"/>
  <cols>
    <col min="1" max="1" width="9.69921875" style="1" customWidth="1"/>
    <col min="2" max="2" width="4.296875" style="1" customWidth="1"/>
    <col min="3" max="3" width="3.19921875" style="1" customWidth="1"/>
    <col min="4" max="4" width="3.296875" style="1" customWidth="1"/>
    <col min="5" max="5" width="6.296875" style="24" customWidth="1"/>
    <col min="6" max="6" width="6" style="1" customWidth="1"/>
    <col min="7" max="7" width="8.5" style="1" customWidth="1"/>
    <col min="8" max="8" width="9" style="1"/>
    <col min="9" max="9" width="15.796875" style="1" customWidth="1"/>
    <col min="10" max="10" width="10.69921875" style="1" customWidth="1"/>
    <col min="11" max="11" width="10.59765625" style="1" customWidth="1"/>
    <col min="12" max="16384" width="9" style="1"/>
  </cols>
  <sheetData>
    <row r="1" spans="1:11" ht="19.2">
      <c r="F1" s="8" t="s">
        <v>959</v>
      </c>
    </row>
    <row r="2" spans="1:11">
      <c r="F2" s="1" t="s">
        <v>526</v>
      </c>
    </row>
    <row r="3" spans="1:11" ht="28.5" customHeight="1">
      <c r="A3" s="26"/>
      <c r="B3" s="67" t="s">
        <v>778</v>
      </c>
      <c r="C3" s="26" t="s">
        <v>779</v>
      </c>
      <c r="D3" s="26" t="s">
        <v>780</v>
      </c>
      <c r="E3" s="30" t="s">
        <v>781</v>
      </c>
      <c r="F3" s="827"/>
      <c r="G3" s="827"/>
      <c r="H3" s="827"/>
      <c r="I3" s="827"/>
      <c r="J3" s="36" t="s">
        <v>469</v>
      </c>
      <c r="K3" s="11" t="s">
        <v>605</v>
      </c>
    </row>
    <row r="4" spans="1:11" ht="20.100000000000001" customHeight="1">
      <c r="A4" s="27" t="str">
        <f>+B4&amp;C4&amp;D4</f>
        <v>0901301</v>
      </c>
      <c r="B4" s="28" t="s">
        <v>982</v>
      </c>
      <c r="C4" s="29">
        <v>13</v>
      </c>
      <c r="D4" s="28" t="s">
        <v>782</v>
      </c>
      <c r="E4" s="31" t="s">
        <v>783</v>
      </c>
      <c r="F4" s="496" t="s">
        <v>983</v>
      </c>
      <c r="G4" s="518"/>
      <c r="H4" s="518"/>
      <c r="I4" s="510"/>
      <c r="J4" s="35">
        <f>VLOOKUP($A4&amp;J$60,決統データ!$A$3:$DE$365,$E4+19,FALSE)</f>
        <v>3560601</v>
      </c>
      <c r="K4" s="88"/>
    </row>
    <row r="5" spans="1:11" ht="20.100000000000001" customHeight="1">
      <c r="A5" s="27" t="str">
        <f t="shared" ref="A5:A56" si="0">+B5&amp;C5&amp;D5</f>
        <v>0901301</v>
      </c>
      <c r="B5" s="28" t="s">
        <v>982</v>
      </c>
      <c r="C5" s="29">
        <v>13</v>
      </c>
      <c r="D5" s="28" t="s">
        <v>782</v>
      </c>
      <c r="E5" s="24">
        <v>6</v>
      </c>
      <c r="F5" s="1036" t="s">
        <v>958</v>
      </c>
      <c r="G5" s="496" t="s">
        <v>957</v>
      </c>
      <c r="H5" s="518"/>
      <c r="I5" s="510"/>
      <c r="J5" s="443">
        <f>VLOOKUP($A5&amp;J$60,決統データ!$A$3:$DE$365,$E5+19,FALSE)</f>
        <v>9033</v>
      </c>
      <c r="K5" s="89">
        <f t="shared" ref="K5:K27" si="1">SUM(J5:J5)</f>
        <v>9033</v>
      </c>
    </row>
    <row r="6" spans="1:11" ht="20.100000000000001" customHeight="1">
      <c r="A6" s="27" t="str">
        <f t="shared" si="0"/>
        <v>0901301</v>
      </c>
      <c r="B6" s="28" t="s">
        <v>982</v>
      </c>
      <c r="C6" s="29">
        <v>13</v>
      </c>
      <c r="D6" s="28" t="s">
        <v>782</v>
      </c>
      <c r="E6" s="24">
        <v>7</v>
      </c>
      <c r="F6" s="1037"/>
      <c r="G6" s="1039" t="s">
        <v>956</v>
      </c>
      <c r="H6" s="64" t="s">
        <v>955</v>
      </c>
      <c r="I6" s="62"/>
      <c r="J6" s="443">
        <f>VLOOKUP($A6&amp;J$60,決統データ!$A$3:$DE$365,$E6+19,FALSE)</f>
        <v>2771</v>
      </c>
      <c r="K6" s="89">
        <f t="shared" si="1"/>
        <v>2771</v>
      </c>
    </row>
    <row r="7" spans="1:11" ht="20.100000000000001" customHeight="1">
      <c r="A7" s="27" t="str">
        <f t="shared" si="0"/>
        <v>0901301</v>
      </c>
      <c r="B7" s="28" t="s">
        <v>982</v>
      </c>
      <c r="C7" s="29">
        <v>13</v>
      </c>
      <c r="D7" s="28" t="s">
        <v>782</v>
      </c>
      <c r="E7" s="24">
        <v>8</v>
      </c>
      <c r="F7" s="1037"/>
      <c r="G7" s="1039"/>
      <c r="H7" s="64" t="s">
        <v>938</v>
      </c>
      <c r="I7" s="62"/>
      <c r="J7" s="35">
        <f>VLOOKUP($A7&amp;J$60,決統データ!$A$3:$DE$365,$E7+19,FALSE)</f>
        <v>0</v>
      </c>
      <c r="K7" s="89">
        <f t="shared" si="1"/>
        <v>0</v>
      </c>
    </row>
    <row r="8" spans="1:11" ht="20.100000000000001" customHeight="1">
      <c r="A8" s="27" t="str">
        <f t="shared" si="0"/>
        <v>0901301</v>
      </c>
      <c r="B8" s="28" t="s">
        <v>982</v>
      </c>
      <c r="C8" s="29">
        <v>13</v>
      </c>
      <c r="D8" s="28" t="s">
        <v>782</v>
      </c>
      <c r="E8" s="24">
        <v>9</v>
      </c>
      <c r="F8" s="1037"/>
      <c r="G8" s="1039"/>
      <c r="H8" s="64" t="s">
        <v>937</v>
      </c>
      <c r="I8" s="62"/>
      <c r="J8" s="35">
        <f>VLOOKUP($A8&amp;J$60,決統データ!$A$3:$DE$365,$E8+19,FALSE)</f>
        <v>0</v>
      </c>
      <c r="K8" s="89">
        <f t="shared" si="1"/>
        <v>0</v>
      </c>
    </row>
    <row r="9" spans="1:11" ht="20.100000000000001" customHeight="1">
      <c r="A9" s="27" t="str">
        <f t="shared" si="0"/>
        <v>0901301</v>
      </c>
      <c r="B9" s="28" t="s">
        <v>982</v>
      </c>
      <c r="C9" s="29">
        <v>13</v>
      </c>
      <c r="D9" s="28" t="s">
        <v>782</v>
      </c>
      <c r="E9" s="24">
        <v>10</v>
      </c>
      <c r="F9" s="1037"/>
      <c r="G9" s="1039"/>
      <c r="H9" s="64" t="s">
        <v>807</v>
      </c>
      <c r="I9" s="62"/>
      <c r="J9" s="35">
        <f>VLOOKUP($A9&amp;J$60,決統データ!$A$3:$DE$365,$E9+19,FALSE)</f>
        <v>169</v>
      </c>
      <c r="K9" s="89">
        <f t="shared" si="1"/>
        <v>169</v>
      </c>
    </row>
    <row r="10" spans="1:11" ht="20.100000000000001" customHeight="1">
      <c r="A10" s="27" t="str">
        <f t="shared" si="0"/>
        <v>0901301</v>
      </c>
      <c r="B10" s="28" t="s">
        <v>982</v>
      </c>
      <c r="C10" s="29">
        <v>13</v>
      </c>
      <c r="D10" s="28" t="s">
        <v>782</v>
      </c>
      <c r="E10" s="24">
        <v>11</v>
      </c>
      <c r="F10" s="1037"/>
      <c r="G10" s="1039"/>
      <c r="H10" s="64" t="s">
        <v>936</v>
      </c>
      <c r="I10" s="62"/>
      <c r="J10" s="35">
        <f>VLOOKUP($A10&amp;J$60,決統データ!$A$3:$DE$365,$E10+19,FALSE)</f>
        <v>532</v>
      </c>
      <c r="K10" s="89">
        <f t="shared" si="1"/>
        <v>532</v>
      </c>
    </row>
    <row r="11" spans="1:11" ht="20.100000000000001" customHeight="1">
      <c r="A11" s="27" t="str">
        <f t="shared" si="0"/>
        <v>0901301</v>
      </c>
      <c r="B11" s="28" t="s">
        <v>982</v>
      </c>
      <c r="C11" s="29">
        <v>13</v>
      </c>
      <c r="D11" s="28" t="s">
        <v>782</v>
      </c>
      <c r="E11" s="24">
        <v>12</v>
      </c>
      <c r="F11" s="1037"/>
      <c r="G11" s="1039"/>
      <c r="H11" s="64" t="s">
        <v>935</v>
      </c>
      <c r="I11" s="62"/>
      <c r="J11" s="35">
        <f>VLOOKUP($A11&amp;J$60,決統データ!$A$3:$DE$365,$E11+19,FALSE)</f>
        <v>0</v>
      </c>
      <c r="K11" s="89">
        <f t="shared" si="1"/>
        <v>0</v>
      </c>
    </row>
    <row r="12" spans="1:11" ht="20.100000000000001" customHeight="1">
      <c r="A12" s="27" t="str">
        <f t="shared" si="0"/>
        <v>0901301</v>
      </c>
      <c r="B12" s="28" t="s">
        <v>982</v>
      </c>
      <c r="C12" s="29">
        <v>13</v>
      </c>
      <c r="D12" s="28" t="s">
        <v>782</v>
      </c>
      <c r="E12" s="24">
        <v>13</v>
      </c>
      <c r="F12" s="1037"/>
      <c r="G12" s="1039"/>
      <c r="H12" s="64" t="s">
        <v>934</v>
      </c>
      <c r="I12" s="62"/>
      <c r="J12" s="35">
        <f>VLOOKUP($A12&amp;J$60,決統データ!$A$3:$DE$365,$E12+19,FALSE)</f>
        <v>322</v>
      </c>
      <c r="K12" s="89">
        <f t="shared" si="1"/>
        <v>322</v>
      </c>
    </row>
    <row r="13" spans="1:11" ht="20.100000000000001" customHeight="1">
      <c r="A13" s="27" t="str">
        <f t="shared" si="0"/>
        <v>0901301</v>
      </c>
      <c r="B13" s="28" t="s">
        <v>982</v>
      </c>
      <c r="C13" s="29">
        <v>13</v>
      </c>
      <c r="D13" s="28" t="s">
        <v>782</v>
      </c>
      <c r="E13" s="24">
        <v>14</v>
      </c>
      <c r="F13" s="1037"/>
      <c r="G13" s="1039"/>
      <c r="H13" s="64" t="s">
        <v>933</v>
      </c>
      <c r="I13" s="62"/>
      <c r="J13" s="35">
        <f>VLOOKUP($A13&amp;J$60,決統データ!$A$3:$DE$365,$E13+19,FALSE)</f>
        <v>0</v>
      </c>
      <c r="K13" s="89">
        <f t="shared" si="1"/>
        <v>0</v>
      </c>
    </row>
    <row r="14" spans="1:11" ht="20.100000000000001" customHeight="1">
      <c r="A14" s="27" t="str">
        <f t="shared" si="0"/>
        <v>0901301</v>
      </c>
      <c r="B14" s="28" t="s">
        <v>982</v>
      </c>
      <c r="C14" s="29">
        <v>13</v>
      </c>
      <c r="D14" s="28" t="s">
        <v>782</v>
      </c>
      <c r="E14" s="24">
        <v>15</v>
      </c>
      <c r="F14" s="1037"/>
      <c r="G14" s="1039"/>
      <c r="H14" s="64" t="s">
        <v>932</v>
      </c>
      <c r="I14" s="62"/>
      <c r="J14" s="35">
        <f>VLOOKUP($A14&amp;J$60,決統データ!$A$3:$DE$365,$E14+19,FALSE)</f>
        <v>0</v>
      </c>
      <c r="K14" s="89">
        <f t="shared" si="1"/>
        <v>0</v>
      </c>
    </row>
    <row r="15" spans="1:11" ht="20.100000000000001" customHeight="1">
      <c r="A15" s="27" t="str">
        <f t="shared" si="0"/>
        <v>0901301</v>
      </c>
      <c r="B15" s="28" t="s">
        <v>982</v>
      </c>
      <c r="C15" s="29">
        <v>13</v>
      </c>
      <c r="D15" s="28" t="s">
        <v>782</v>
      </c>
      <c r="E15" s="24">
        <v>16</v>
      </c>
      <c r="F15" s="1037"/>
      <c r="G15" s="1039"/>
      <c r="H15" s="64" t="s">
        <v>954</v>
      </c>
      <c r="I15" s="62"/>
      <c r="J15" s="35">
        <f>VLOOKUP($A15&amp;J$60,決統データ!$A$3:$DE$365,$E15+19,FALSE)</f>
        <v>406</v>
      </c>
      <c r="K15" s="89">
        <f t="shared" si="1"/>
        <v>406</v>
      </c>
    </row>
    <row r="16" spans="1:11" ht="20.100000000000001" customHeight="1">
      <c r="A16" s="27" t="str">
        <f t="shared" si="0"/>
        <v>0901301</v>
      </c>
      <c r="B16" s="28" t="s">
        <v>982</v>
      </c>
      <c r="C16" s="29">
        <v>13</v>
      </c>
      <c r="D16" s="28" t="s">
        <v>782</v>
      </c>
      <c r="E16" s="24">
        <v>17</v>
      </c>
      <c r="F16" s="1038"/>
      <c r="G16" s="1040"/>
      <c r="H16" s="64" t="s">
        <v>731</v>
      </c>
      <c r="I16" s="62"/>
      <c r="J16" s="35">
        <f>VLOOKUP($A16&amp;J$60,決統データ!$A$3:$DE$365,$E16+19,FALSE)</f>
        <v>21</v>
      </c>
      <c r="K16" s="89">
        <f t="shared" si="1"/>
        <v>21</v>
      </c>
    </row>
    <row r="17" spans="1:11" ht="20.100000000000001" customHeight="1">
      <c r="A17" s="27" t="str">
        <f t="shared" si="0"/>
        <v>0901301</v>
      </c>
      <c r="B17" s="28" t="s">
        <v>982</v>
      </c>
      <c r="C17" s="29">
        <v>13</v>
      </c>
      <c r="D17" s="28" t="s">
        <v>782</v>
      </c>
      <c r="E17" s="24">
        <v>19</v>
      </c>
      <c r="F17" s="60" t="s">
        <v>953</v>
      </c>
      <c r="G17" s="60"/>
      <c r="H17" s="64"/>
      <c r="I17" s="62"/>
      <c r="J17" s="443">
        <f>VLOOKUP($A17&amp;J$60,決統データ!$A$3:$DE$365,$E17+19,FALSE)</f>
        <v>1097</v>
      </c>
      <c r="K17" s="89">
        <f t="shared" si="1"/>
        <v>1097</v>
      </c>
    </row>
    <row r="18" spans="1:11" ht="20.100000000000001" customHeight="1">
      <c r="A18" s="27" t="str">
        <f t="shared" si="0"/>
        <v>0901301</v>
      </c>
      <c r="B18" s="28" t="s">
        <v>982</v>
      </c>
      <c r="C18" s="29">
        <v>13</v>
      </c>
      <c r="D18" s="28" t="s">
        <v>782</v>
      </c>
      <c r="E18" s="24">
        <v>20</v>
      </c>
      <c r="F18" s="1034" t="s">
        <v>952</v>
      </c>
      <c r="G18" s="648" t="s">
        <v>951</v>
      </c>
      <c r="H18" s="64" t="s">
        <v>948</v>
      </c>
      <c r="I18" s="62"/>
      <c r="J18" s="443">
        <f>VLOOKUP($A18&amp;J$60,決統データ!$A$3:$DE$365,$E18+19,FALSE)</f>
        <v>1391</v>
      </c>
      <c r="K18" s="89">
        <f t="shared" si="1"/>
        <v>1391</v>
      </c>
    </row>
    <row r="19" spans="1:11" ht="20.100000000000001" customHeight="1">
      <c r="A19" s="27" t="str">
        <f t="shared" si="0"/>
        <v>0901301</v>
      </c>
      <c r="B19" s="28" t="s">
        <v>982</v>
      </c>
      <c r="C19" s="29">
        <v>13</v>
      </c>
      <c r="D19" s="28" t="s">
        <v>782</v>
      </c>
      <c r="E19" s="24">
        <v>21</v>
      </c>
      <c r="F19" s="1034"/>
      <c r="G19" s="656"/>
      <c r="H19" s="64" t="s">
        <v>947</v>
      </c>
      <c r="I19" s="62"/>
      <c r="J19" s="443">
        <f>VLOOKUP($A19&amp;J$60,決統データ!$A$3:$DE$365,$E19+19,FALSE)</f>
        <v>378</v>
      </c>
      <c r="K19" s="89">
        <f t="shared" si="1"/>
        <v>378</v>
      </c>
    </row>
    <row r="20" spans="1:11" ht="20.100000000000001" customHeight="1">
      <c r="A20" s="27" t="str">
        <f t="shared" si="0"/>
        <v>0901301</v>
      </c>
      <c r="B20" s="28" t="s">
        <v>982</v>
      </c>
      <c r="C20" s="29">
        <v>13</v>
      </c>
      <c r="D20" s="28" t="s">
        <v>782</v>
      </c>
      <c r="E20" s="24">
        <v>22</v>
      </c>
      <c r="F20" s="1034"/>
      <c r="G20" s="648" t="s">
        <v>950</v>
      </c>
      <c r="H20" s="64" t="s">
        <v>948</v>
      </c>
      <c r="I20" s="62"/>
      <c r="J20" s="443">
        <f>VLOOKUP($A20&amp;J$60,決統データ!$A$3:$DE$365,$E20+19,FALSE)</f>
        <v>819</v>
      </c>
      <c r="K20" s="89">
        <f t="shared" si="1"/>
        <v>819</v>
      </c>
    </row>
    <row r="21" spans="1:11" ht="20.100000000000001" customHeight="1">
      <c r="A21" s="27" t="str">
        <f t="shared" si="0"/>
        <v>0901301</v>
      </c>
      <c r="B21" s="28" t="s">
        <v>982</v>
      </c>
      <c r="C21" s="29">
        <v>13</v>
      </c>
      <c r="D21" s="28" t="s">
        <v>782</v>
      </c>
      <c r="E21" s="24">
        <v>23</v>
      </c>
      <c r="F21" s="1034"/>
      <c r="G21" s="656"/>
      <c r="H21" s="64" t="s">
        <v>947</v>
      </c>
      <c r="I21" s="62"/>
      <c r="J21" s="443">
        <f>VLOOKUP($A21&amp;J$60,決統データ!$A$3:$DE$365,$E21+19,FALSE)</f>
        <v>338</v>
      </c>
      <c r="K21" s="89">
        <f t="shared" si="1"/>
        <v>338</v>
      </c>
    </row>
    <row r="22" spans="1:11" ht="20.100000000000001" customHeight="1">
      <c r="A22" s="27" t="str">
        <f t="shared" si="0"/>
        <v>0901301</v>
      </c>
      <c r="B22" s="28" t="s">
        <v>982</v>
      </c>
      <c r="C22" s="29">
        <v>13</v>
      </c>
      <c r="D22" s="28" t="s">
        <v>782</v>
      </c>
      <c r="E22" s="24">
        <v>24</v>
      </c>
      <c r="F22" s="1034"/>
      <c r="G22" s="648" t="s">
        <v>925</v>
      </c>
      <c r="H22" s="64" t="s">
        <v>948</v>
      </c>
      <c r="I22" s="62"/>
      <c r="J22" s="35">
        <f>VLOOKUP($A22&amp;J$60,決統データ!$A$3:$DE$365,$E22+19,FALSE)</f>
        <v>0</v>
      </c>
      <c r="K22" s="89">
        <f t="shared" si="1"/>
        <v>0</v>
      </c>
    </row>
    <row r="23" spans="1:11" ht="20.100000000000001" customHeight="1">
      <c r="A23" s="27" t="str">
        <f t="shared" si="0"/>
        <v>0901301</v>
      </c>
      <c r="B23" s="28" t="s">
        <v>982</v>
      </c>
      <c r="C23" s="29">
        <v>13</v>
      </c>
      <c r="D23" s="28" t="s">
        <v>782</v>
      </c>
      <c r="E23" s="24">
        <v>25</v>
      </c>
      <c r="F23" s="1034"/>
      <c r="G23" s="656"/>
      <c r="H23" s="64" t="s">
        <v>947</v>
      </c>
      <c r="I23" s="62"/>
      <c r="J23" s="35">
        <f>VLOOKUP($A23&amp;J$60,決統データ!$A$3:$DE$365,$E23+19,FALSE)</f>
        <v>0</v>
      </c>
      <c r="K23" s="89">
        <f t="shared" si="1"/>
        <v>0</v>
      </c>
    </row>
    <row r="24" spans="1:11" ht="20.100000000000001" customHeight="1">
      <c r="A24" s="27" t="str">
        <f t="shared" si="0"/>
        <v>0901301</v>
      </c>
      <c r="B24" s="28" t="s">
        <v>982</v>
      </c>
      <c r="C24" s="29">
        <v>13</v>
      </c>
      <c r="D24" s="28" t="s">
        <v>782</v>
      </c>
      <c r="E24" s="24">
        <v>26</v>
      </c>
      <c r="F24" s="1034"/>
      <c r="G24" s="1035" t="s">
        <v>949</v>
      </c>
      <c r="H24" s="64" t="s">
        <v>948</v>
      </c>
      <c r="I24" s="62"/>
      <c r="J24" s="35">
        <f>VLOOKUP($A24&amp;J$60,決統データ!$A$3:$DE$365,$E24+19,FALSE)</f>
        <v>0</v>
      </c>
      <c r="K24" s="89">
        <f t="shared" si="1"/>
        <v>0</v>
      </c>
    </row>
    <row r="25" spans="1:11" ht="20.100000000000001" customHeight="1">
      <c r="A25" s="27" t="str">
        <f t="shared" si="0"/>
        <v>0901301</v>
      </c>
      <c r="B25" s="28" t="s">
        <v>982</v>
      </c>
      <c r="C25" s="29">
        <v>13</v>
      </c>
      <c r="D25" s="28" t="s">
        <v>782</v>
      </c>
      <c r="E25" s="24">
        <v>27</v>
      </c>
      <c r="F25" s="1034"/>
      <c r="G25" s="1035"/>
      <c r="H25" s="64" t="s">
        <v>947</v>
      </c>
      <c r="I25" s="62"/>
      <c r="J25" s="35">
        <f>VLOOKUP($A25&amp;J$60,決統データ!$A$3:$DE$365,$E25+19,FALSE)</f>
        <v>0</v>
      </c>
      <c r="K25" s="89">
        <f t="shared" si="1"/>
        <v>0</v>
      </c>
    </row>
    <row r="26" spans="1:11" ht="20.100000000000001" customHeight="1">
      <c r="A26" s="27" t="str">
        <f t="shared" si="0"/>
        <v>0901301</v>
      </c>
      <c r="B26" s="28" t="s">
        <v>982</v>
      </c>
      <c r="C26" s="29">
        <v>13</v>
      </c>
      <c r="D26" s="28" t="s">
        <v>782</v>
      </c>
      <c r="E26" s="24">
        <v>28</v>
      </c>
      <c r="F26" s="1034"/>
      <c r="G26" s="648" t="s">
        <v>731</v>
      </c>
      <c r="H26" s="64" t="s">
        <v>948</v>
      </c>
      <c r="I26" s="62"/>
      <c r="J26" s="35">
        <f>VLOOKUP($A26&amp;J$60,決統データ!$A$3:$DE$365,$E26+19,FALSE)</f>
        <v>1</v>
      </c>
      <c r="K26" s="89">
        <f t="shared" si="1"/>
        <v>1</v>
      </c>
    </row>
    <row r="27" spans="1:11" ht="20.100000000000001" customHeight="1">
      <c r="A27" s="27" t="str">
        <f t="shared" si="0"/>
        <v>0901301</v>
      </c>
      <c r="B27" s="28" t="s">
        <v>982</v>
      </c>
      <c r="C27" s="29">
        <v>13</v>
      </c>
      <c r="D27" s="28" t="s">
        <v>782</v>
      </c>
      <c r="E27" s="24">
        <v>29</v>
      </c>
      <c r="F27" s="1034"/>
      <c r="G27" s="656"/>
      <c r="H27" s="64" t="s">
        <v>947</v>
      </c>
      <c r="I27" s="62"/>
      <c r="J27" s="35">
        <f>VLOOKUP($A27&amp;J$60,決統データ!$A$3:$DE$365,$E27+19,FALSE)</f>
        <v>2</v>
      </c>
      <c r="K27" s="89">
        <f t="shared" si="1"/>
        <v>2</v>
      </c>
    </row>
    <row r="28" spans="1:11" ht="20.100000000000001" customHeight="1">
      <c r="A28" s="27" t="str">
        <f t="shared" si="0"/>
        <v>0901301</v>
      </c>
      <c r="B28" s="28" t="s">
        <v>982</v>
      </c>
      <c r="C28" s="29">
        <v>13</v>
      </c>
      <c r="D28" s="28" t="s">
        <v>782</v>
      </c>
      <c r="E28" s="24">
        <v>31</v>
      </c>
      <c r="F28" s="604" t="s">
        <v>946</v>
      </c>
      <c r="G28" s="642" t="s">
        <v>945</v>
      </c>
      <c r="H28" s="64" t="s">
        <v>944</v>
      </c>
      <c r="I28" s="62"/>
      <c r="J28" s="35">
        <f>VLOOKUP($A28&amp;J$60,決統データ!$A$3:$DE$365,$E28+19,FALSE)</f>
        <v>5011001</v>
      </c>
      <c r="K28" s="89"/>
    </row>
    <row r="29" spans="1:11" ht="20.100000000000001" customHeight="1">
      <c r="A29" s="27" t="str">
        <f t="shared" si="0"/>
        <v>0901301</v>
      </c>
      <c r="B29" s="28" t="s">
        <v>982</v>
      </c>
      <c r="C29" s="29">
        <v>13</v>
      </c>
      <c r="D29" s="28" t="s">
        <v>782</v>
      </c>
      <c r="E29" s="24">
        <v>32</v>
      </c>
      <c r="F29" s="605"/>
      <c r="G29" s="642"/>
      <c r="H29" s="64" t="s">
        <v>943</v>
      </c>
      <c r="I29" s="62"/>
      <c r="J29" s="35">
        <f>VLOOKUP($A29&amp;J$60,決統データ!$A$3:$DE$365,$E29+19,FALSE)</f>
        <v>5011001</v>
      </c>
      <c r="K29" s="89"/>
    </row>
    <row r="30" spans="1:11" ht="20.100000000000001" customHeight="1">
      <c r="A30" s="27" t="str">
        <f t="shared" si="0"/>
        <v>0901301</v>
      </c>
      <c r="B30" s="28" t="s">
        <v>982</v>
      </c>
      <c r="C30" s="29">
        <v>13</v>
      </c>
      <c r="D30" s="28" t="s">
        <v>782</v>
      </c>
      <c r="E30" s="24">
        <v>33</v>
      </c>
      <c r="F30" s="605"/>
      <c r="G30" s="642" t="s">
        <v>942</v>
      </c>
      <c r="H30" s="64" t="s">
        <v>926</v>
      </c>
      <c r="I30" s="65"/>
      <c r="J30" s="35">
        <f>VLOOKUP($A30&amp;J$60,決統データ!$A$3:$DE$365,$E30+19,FALSE)/100</f>
        <v>0.3</v>
      </c>
      <c r="K30" s="90"/>
    </row>
    <row r="31" spans="1:11" ht="20.100000000000001" customHeight="1">
      <c r="A31" s="27" t="str">
        <f t="shared" si="0"/>
        <v>0901301</v>
      </c>
      <c r="B31" s="28" t="s">
        <v>982</v>
      </c>
      <c r="C31" s="29">
        <v>13</v>
      </c>
      <c r="D31" s="28" t="s">
        <v>782</v>
      </c>
      <c r="E31" s="24">
        <v>34</v>
      </c>
      <c r="F31" s="605"/>
      <c r="G31" s="642"/>
      <c r="H31" s="64" t="s">
        <v>925</v>
      </c>
      <c r="I31" s="65"/>
      <c r="J31" s="35">
        <f>VLOOKUP($A31&amp;J$60,決統データ!$A$3:$DE$365,$E31+19,FALSE)/100</f>
        <v>0</v>
      </c>
      <c r="K31" s="90"/>
    </row>
    <row r="32" spans="1:11" ht="20.100000000000001" customHeight="1">
      <c r="A32" s="27" t="str">
        <f t="shared" si="0"/>
        <v>0901301</v>
      </c>
      <c r="B32" s="28" t="s">
        <v>982</v>
      </c>
      <c r="C32" s="29">
        <v>13</v>
      </c>
      <c r="D32" s="28" t="s">
        <v>782</v>
      </c>
      <c r="E32" s="24">
        <v>35</v>
      </c>
      <c r="F32" s="605"/>
      <c r="G32" s="642"/>
      <c r="H32" s="64" t="s">
        <v>941</v>
      </c>
      <c r="I32" s="65"/>
      <c r="J32" s="35">
        <f>VLOOKUP($A32&amp;J$60,決統データ!$A$3:$DE$365,$E32+19,FALSE)/100</f>
        <v>0</v>
      </c>
      <c r="K32" s="91">
        <f t="shared" ref="K32:K56" si="2">SUM(J32:J32)</f>
        <v>0</v>
      </c>
    </row>
    <row r="33" spans="1:11" ht="20.100000000000001" customHeight="1">
      <c r="A33" s="27" t="str">
        <f t="shared" si="0"/>
        <v>0901301</v>
      </c>
      <c r="B33" s="28" t="s">
        <v>982</v>
      </c>
      <c r="C33" s="29">
        <v>13</v>
      </c>
      <c r="D33" s="28" t="s">
        <v>782</v>
      </c>
      <c r="E33" s="24">
        <v>36</v>
      </c>
      <c r="F33" s="605"/>
      <c r="G33" s="713" t="s">
        <v>940</v>
      </c>
      <c r="H33" s="714"/>
      <c r="I33" s="64" t="s">
        <v>939</v>
      </c>
      <c r="J33" s="35">
        <f>VLOOKUP($A33&amp;J$60,決統データ!$A$3:$DE$365,$E33+19,FALSE)</f>
        <v>165</v>
      </c>
      <c r="K33" s="91">
        <f t="shared" si="2"/>
        <v>165</v>
      </c>
    </row>
    <row r="34" spans="1:11" ht="20.100000000000001" customHeight="1">
      <c r="A34" s="27" t="str">
        <f t="shared" si="0"/>
        <v>0901301</v>
      </c>
      <c r="B34" s="28" t="s">
        <v>982</v>
      </c>
      <c r="C34" s="29">
        <v>13</v>
      </c>
      <c r="D34" s="28" t="s">
        <v>782</v>
      </c>
      <c r="E34" s="24">
        <v>37</v>
      </c>
      <c r="F34" s="605"/>
      <c r="G34" s="715"/>
      <c r="H34" s="716"/>
      <c r="I34" s="64" t="s">
        <v>938</v>
      </c>
      <c r="J34" s="35">
        <f>VLOOKUP($A34&amp;J$60,決統データ!$A$3:$DE$365,$E34+19,FALSE)</f>
        <v>0</v>
      </c>
      <c r="K34" s="91">
        <f t="shared" si="2"/>
        <v>0</v>
      </c>
    </row>
    <row r="35" spans="1:11" ht="20.100000000000001" customHeight="1">
      <c r="A35" s="27" t="str">
        <f t="shared" si="0"/>
        <v>0901301</v>
      </c>
      <c r="B35" s="28" t="s">
        <v>982</v>
      </c>
      <c r="C35" s="29">
        <v>13</v>
      </c>
      <c r="D35" s="28" t="s">
        <v>782</v>
      </c>
      <c r="E35" s="24">
        <v>38</v>
      </c>
      <c r="F35" s="605"/>
      <c r="G35" s="715"/>
      <c r="H35" s="716"/>
      <c r="I35" s="64" t="s">
        <v>937</v>
      </c>
      <c r="J35" s="35">
        <f>VLOOKUP($A35&amp;J$60,決統データ!$A$3:$DE$365,$E35+19,FALSE)</f>
        <v>0</v>
      </c>
      <c r="K35" s="91">
        <f t="shared" si="2"/>
        <v>0</v>
      </c>
    </row>
    <row r="36" spans="1:11" ht="20.100000000000001" customHeight="1">
      <c r="A36" s="27" t="str">
        <f t="shared" si="0"/>
        <v>0901301</v>
      </c>
      <c r="B36" s="28" t="s">
        <v>982</v>
      </c>
      <c r="C36" s="29">
        <v>13</v>
      </c>
      <c r="D36" s="28" t="s">
        <v>782</v>
      </c>
      <c r="E36" s="24">
        <v>39</v>
      </c>
      <c r="F36" s="605"/>
      <c r="G36" s="715"/>
      <c r="H36" s="716"/>
      <c r="I36" s="64" t="s">
        <v>807</v>
      </c>
      <c r="J36" s="35">
        <f>VLOOKUP($A36&amp;J$60,決統データ!$A$3:$DE$365,$E36+19,FALSE)</f>
        <v>330</v>
      </c>
      <c r="K36" s="91">
        <f t="shared" si="2"/>
        <v>330</v>
      </c>
    </row>
    <row r="37" spans="1:11" ht="20.100000000000001" customHeight="1">
      <c r="A37" s="27" t="str">
        <f t="shared" si="0"/>
        <v>0901301</v>
      </c>
      <c r="B37" s="28" t="s">
        <v>982</v>
      </c>
      <c r="C37" s="29">
        <v>13</v>
      </c>
      <c r="D37" s="28" t="s">
        <v>782</v>
      </c>
      <c r="E37" s="24">
        <v>40</v>
      </c>
      <c r="F37" s="605"/>
      <c r="G37" s="715"/>
      <c r="H37" s="716"/>
      <c r="I37" s="64" t="s">
        <v>936</v>
      </c>
      <c r="J37" s="443">
        <f>VLOOKUP($A37&amp;J$60,決統データ!$A$3:$DE$365,$E37+19,FALSE)</f>
        <v>1375</v>
      </c>
      <c r="K37" s="91">
        <f t="shared" si="2"/>
        <v>1375</v>
      </c>
    </row>
    <row r="38" spans="1:11" ht="20.100000000000001" customHeight="1">
      <c r="A38" s="27" t="str">
        <f t="shared" si="0"/>
        <v>0901301</v>
      </c>
      <c r="B38" s="28" t="s">
        <v>982</v>
      </c>
      <c r="C38" s="29">
        <v>13</v>
      </c>
      <c r="D38" s="28" t="s">
        <v>782</v>
      </c>
      <c r="E38" s="24">
        <v>41</v>
      </c>
      <c r="F38" s="605"/>
      <c r="G38" s="715"/>
      <c r="H38" s="716"/>
      <c r="I38" s="64" t="s">
        <v>935</v>
      </c>
      <c r="J38" s="443">
        <f>VLOOKUP($A38&amp;J$60,決統データ!$A$3:$DE$365,$E38+19,FALSE)</f>
        <v>1375</v>
      </c>
      <c r="K38" s="91">
        <f t="shared" si="2"/>
        <v>1375</v>
      </c>
    </row>
    <row r="39" spans="1:11" ht="20.100000000000001" customHeight="1">
      <c r="A39" s="27" t="str">
        <f t="shared" si="0"/>
        <v>0901301</v>
      </c>
      <c r="B39" s="28" t="s">
        <v>982</v>
      </c>
      <c r="C39" s="29">
        <v>13</v>
      </c>
      <c r="D39" s="28" t="s">
        <v>782</v>
      </c>
      <c r="E39" s="24">
        <v>42</v>
      </c>
      <c r="F39" s="605"/>
      <c r="G39" s="715"/>
      <c r="H39" s="716"/>
      <c r="I39" s="64" t="s">
        <v>934</v>
      </c>
      <c r="J39" s="443">
        <f>VLOOKUP($A39&amp;J$60,決統データ!$A$3:$DE$365,$E39+19,FALSE)</f>
        <v>1210</v>
      </c>
      <c r="K39" s="91">
        <f t="shared" si="2"/>
        <v>1210</v>
      </c>
    </row>
    <row r="40" spans="1:11" ht="20.100000000000001" customHeight="1">
      <c r="A40" s="27" t="str">
        <f t="shared" si="0"/>
        <v>0901301</v>
      </c>
      <c r="B40" s="28" t="s">
        <v>982</v>
      </c>
      <c r="C40" s="29">
        <v>13</v>
      </c>
      <c r="D40" s="28" t="s">
        <v>782</v>
      </c>
      <c r="E40" s="24">
        <v>43</v>
      </c>
      <c r="F40" s="605"/>
      <c r="G40" s="715"/>
      <c r="H40" s="716"/>
      <c r="I40" s="64" t="s">
        <v>933</v>
      </c>
      <c r="J40" s="443">
        <f>VLOOKUP($A40&amp;J$60,決統データ!$A$3:$DE$365,$E40+19,FALSE)</f>
        <v>715</v>
      </c>
      <c r="K40" s="91">
        <f t="shared" si="2"/>
        <v>715</v>
      </c>
    </row>
    <row r="41" spans="1:11" ht="20.100000000000001" customHeight="1">
      <c r="A41" s="27" t="str">
        <f t="shared" si="0"/>
        <v>0901301</v>
      </c>
      <c r="B41" s="28" t="s">
        <v>982</v>
      </c>
      <c r="C41" s="29">
        <v>13</v>
      </c>
      <c r="D41" s="28" t="s">
        <v>782</v>
      </c>
      <c r="E41" s="24">
        <v>44</v>
      </c>
      <c r="F41" s="606"/>
      <c r="G41" s="717"/>
      <c r="H41" s="718"/>
      <c r="I41" s="64" t="s">
        <v>932</v>
      </c>
      <c r="J41" s="35">
        <f>VLOOKUP($A41&amp;J$60,決統データ!$A$3:$DE$365,$E41+19,FALSE)</f>
        <v>0</v>
      </c>
      <c r="K41" s="91">
        <f t="shared" si="2"/>
        <v>0</v>
      </c>
    </row>
    <row r="42" spans="1:11" ht="20.100000000000001" customHeight="1">
      <c r="A42" s="27" t="str">
        <f t="shared" si="0"/>
        <v>0901301</v>
      </c>
      <c r="B42" s="28" t="s">
        <v>982</v>
      </c>
      <c r="C42" s="29">
        <v>13</v>
      </c>
      <c r="D42" s="28" t="s">
        <v>782</v>
      </c>
      <c r="E42" s="24">
        <v>45</v>
      </c>
      <c r="F42" s="60" t="s">
        <v>931</v>
      </c>
      <c r="G42" s="60"/>
      <c r="H42" s="60"/>
      <c r="I42" s="64"/>
      <c r="J42" s="35">
        <f>VLOOKUP($A42&amp;J$60,決統データ!$A$3:$DE$365,$E42+19,FALSE)</f>
        <v>0</v>
      </c>
      <c r="K42" s="91">
        <f t="shared" si="2"/>
        <v>0</v>
      </c>
    </row>
    <row r="43" spans="1:11" ht="20.100000000000001" customHeight="1">
      <c r="A43" s="27" t="str">
        <f t="shared" si="0"/>
        <v>0901301</v>
      </c>
      <c r="B43" s="28" t="s">
        <v>982</v>
      </c>
      <c r="C43" s="29">
        <v>13</v>
      </c>
      <c r="D43" s="28" t="s">
        <v>782</v>
      </c>
      <c r="E43" s="24">
        <v>46</v>
      </c>
      <c r="F43" s="604" t="s">
        <v>930</v>
      </c>
      <c r="G43" s="658" t="s">
        <v>929</v>
      </c>
      <c r="H43" s="995"/>
      <c r="I43" s="64" t="s">
        <v>926</v>
      </c>
      <c r="J43" s="35">
        <f>VLOOKUP($A43&amp;J$60,決統データ!$A$3:$DE$365,$E43+19,FALSE)</f>
        <v>1</v>
      </c>
      <c r="K43" s="91">
        <f t="shared" si="2"/>
        <v>1</v>
      </c>
    </row>
    <row r="44" spans="1:11" ht="20.100000000000001" customHeight="1">
      <c r="A44" s="27" t="str">
        <f t="shared" si="0"/>
        <v>0901301</v>
      </c>
      <c r="B44" s="28" t="s">
        <v>982</v>
      </c>
      <c r="C44" s="29">
        <v>13</v>
      </c>
      <c r="D44" s="28" t="s">
        <v>782</v>
      </c>
      <c r="E44" s="24">
        <v>47</v>
      </c>
      <c r="F44" s="605"/>
      <c r="G44" s="1031"/>
      <c r="H44" s="1032"/>
      <c r="I44" s="64" t="s">
        <v>925</v>
      </c>
      <c r="J44" s="35">
        <f>VLOOKUP($A44&amp;J$60,決統データ!$A$3:$DE$365,$E44+19,FALSE)</f>
        <v>0</v>
      </c>
      <c r="K44" s="91">
        <f t="shared" si="2"/>
        <v>0</v>
      </c>
    </row>
    <row r="45" spans="1:11" ht="20.100000000000001" customHeight="1">
      <c r="A45" s="27" t="str">
        <f t="shared" si="0"/>
        <v>0901301</v>
      </c>
      <c r="B45" s="28" t="s">
        <v>982</v>
      </c>
      <c r="C45" s="29">
        <v>13</v>
      </c>
      <c r="D45" s="28" t="s">
        <v>782</v>
      </c>
      <c r="E45" s="24">
        <v>48</v>
      </c>
      <c r="F45" s="605"/>
      <c r="G45" s="996"/>
      <c r="H45" s="997"/>
      <c r="I45" s="64" t="s">
        <v>924</v>
      </c>
      <c r="J45" s="35">
        <f>VLOOKUP($A45&amp;J$60,決統データ!$A$3:$DE$365,$E45+19,FALSE)</f>
        <v>0</v>
      </c>
      <c r="K45" s="91">
        <f t="shared" si="2"/>
        <v>0</v>
      </c>
    </row>
    <row r="46" spans="1:11" ht="20.100000000000001" customHeight="1">
      <c r="A46" s="27" t="str">
        <f t="shared" si="0"/>
        <v>0901301</v>
      </c>
      <c r="B46" s="28" t="s">
        <v>982</v>
      </c>
      <c r="C46" s="29">
        <v>13</v>
      </c>
      <c r="D46" s="28" t="s">
        <v>782</v>
      </c>
      <c r="E46" s="24">
        <v>49</v>
      </c>
      <c r="F46" s="605"/>
      <c r="G46" s="658" t="s">
        <v>928</v>
      </c>
      <c r="H46" s="995"/>
      <c r="I46" s="64" t="s">
        <v>926</v>
      </c>
      <c r="J46" s="35">
        <f>VLOOKUP($A46&amp;J$60,決統データ!$A$3:$DE$365,$E46+19,FALSE)</f>
        <v>0</v>
      </c>
      <c r="K46" s="91">
        <f t="shared" si="2"/>
        <v>0</v>
      </c>
    </row>
    <row r="47" spans="1:11" ht="20.100000000000001" customHeight="1">
      <c r="A47" s="27" t="str">
        <f t="shared" si="0"/>
        <v>0901301</v>
      </c>
      <c r="B47" s="28" t="s">
        <v>982</v>
      </c>
      <c r="C47" s="29">
        <v>13</v>
      </c>
      <c r="D47" s="28" t="s">
        <v>782</v>
      </c>
      <c r="E47" s="24">
        <v>50</v>
      </c>
      <c r="F47" s="605"/>
      <c r="G47" s="1031"/>
      <c r="H47" s="1032"/>
      <c r="I47" s="64" t="s">
        <v>925</v>
      </c>
      <c r="J47" s="35">
        <f>VLOOKUP($A47&amp;J$60,決統データ!$A$3:$DE$365,$E47+19,FALSE)</f>
        <v>0</v>
      </c>
      <c r="K47" s="91">
        <f t="shared" si="2"/>
        <v>0</v>
      </c>
    </row>
    <row r="48" spans="1:11" ht="20.100000000000001" customHeight="1">
      <c r="A48" s="27" t="str">
        <f t="shared" si="0"/>
        <v>0901301</v>
      </c>
      <c r="B48" s="28" t="s">
        <v>982</v>
      </c>
      <c r="C48" s="29">
        <v>13</v>
      </c>
      <c r="D48" s="28" t="s">
        <v>782</v>
      </c>
      <c r="E48" s="24">
        <v>51</v>
      </c>
      <c r="F48" s="605"/>
      <c r="G48" s="996"/>
      <c r="H48" s="997"/>
      <c r="I48" s="64" t="s">
        <v>924</v>
      </c>
      <c r="J48" s="35">
        <f>VLOOKUP($A48&amp;J$60,決統データ!$A$3:$DE$365,$E48+19,FALSE)</f>
        <v>0</v>
      </c>
      <c r="K48" s="91">
        <f t="shared" si="2"/>
        <v>0</v>
      </c>
    </row>
    <row r="49" spans="1:11" ht="20.100000000000001" customHeight="1">
      <c r="A49" s="27" t="str">
        <f t="shared" si="0"/>
        <v>0901301</v>
      </c>
      <c r="B49" s="28" t="s">
        <v>982</v>
      </c>
      <c r="C49" s="29">
        <v>13</v>
      </c>
      <c r="D49" s="28" t="s">
        <v>782</v>
      </c>
      <c r="E49" s="24">
        <v>52</v>
      </c>
      <c r="F49" s="605"/>
      <c r="G49" s="658" t="s">
        <v>927</v>
      </c>
      <c r="H49" s="995"/>
      <c r="I49" s="64" t="s">
        <v>926</v>
      </c>
      <c r="J49" s="35">
        <f>VLOOKUP($A49&amp;J$60,決統データ!$A$3:$DE$365,$E49+19,FALSE)</f>
        <v>51</v>
      </c>
      <c r="K49" s="91">
        <f t="shared" si="2"/>
        <v>51</v>
      </c>
    </row>
    <row r="50" spans="1:11" ht="20.100000000000001" customHeight="1">
      <c r="A50" s="27" t="str">
        <f t="shared" si="0"/>
        <v>0901301</v>
      </c>
      <c r="B50" s="28" t="s">
        <v>982</v>
      </c>
      <c r="C50" s="29">
        <v>13</v>
      </c>
      <c r="D50" s="28" t="s">
        <v>782</v>
      </c>
      <c r="E50" s="24">
        <v>53</v>
      </c>
      <c r="F50" s="605"/>
      <c r="G50" s="1031"/>
      <c r="H50" s="1032"/>
      <c r="I50" s="64" t="s">
        <v>925</v>
      </c>
      <c r="J50" s="35">
        <f>VLOOKUP($A50&amp;J$60,決統データ!$A$3:$DE$365,$E50+19,FALSE)</f>
        <v>0</v>
      </c>
      <c r="K50" s="91">
        <f t="shared" si="2"/>
        <v>0</v>
      </c>
    </row>
    <row r="51" spans="1:11" ht="20.100000000000001" customHeight="1">
      <c r="A51" s="27" t="str">
        <f t="shared" si="0"/>
        <v>0901301</v>
      </c>
      <c r="B51" s="28" t="s">
        <v>982</v>
      </c>
      <c r="C51" s="29">
        <v>13</v>
      </c>
      <c r="D51" s="28" t="s">
        <v>782</v>
      </c>
      <c r="E51" s="24">
        <v>54</v>
      </c>
      <c r="F51" s="605"/>
      <c r="G51" s="996"/>
      <c r="H51" s="997"/>
      <c r="I51" s="64" t="s">
        <v>924</v>
      </c>
      <c r="J51" s="35">
        <f>VLOOKUP($A51&amp;J$60,決統データ!$A$3:$DE$365,$E51+19,FALSE)</f>
        <v>0</v>
      </c>
      <c r="K51" s="91">
        <f t="shared" si="2"/>
        <v>0</v>
      </c>
    </row>
    <row r="52" spans="1:11" ht="20.100000000000001" customHeight="1">
      <c r="A52" s="27" t="str">
        <f t="shared" si="0"/>
        <v>0901301</v>
      </c>
      <c r="B52" s="28" t="s">
        <v>982</v>
      </c>
      <c r="C52" s="29">
        <v>13</v>
      </c>
      <c r="D52" s="28" t="s">
        <v>782</v>
      </c>
      <c r="E52" s="24">
        <v>55</v>
      </c>
      <c r="F52" s="605"/>
      <c r="G52" s="658" t="s">
        <v>923</v>
      </c>
      <c r="H52" s="995"/>
      <c r="I52" s="64" t="s">
        <v>922</v>
      </c>
      <c r="J52" s="35">
        <f>VLOOKUP($A52&amp;J$60,決統データ!$A$3:$DE$365,$E52+19,FALSE)</f>
        <v>4</v>
      </c>
      <c r="K52" s="91">
        <f t="shared" si="2"/>
        <v>4</v>
      </c>
    </row>
    <row r="53" spans="1:11" ht="20.100000000000001" customHeight="1">
      <c r="A53" s="27" t="str">
        <f t="shared" si="0"/>
        <v>0901301</v>
      </c>
      <c r="B53" s="28" t="s">
        <v>982</v>
      </c>
      <c r="C53" s="29">
        <v>13</v>
      </c>
      <c r="D53" s="28" t="s">
        <v>782</v>
      </c>
      <c r="E53" s="24">
        <v>56</v>
      </c>
      <c r="F53" s="606"/>
      <c r="G53" s="996"/>
      <c r="H53" s="997"/>
      <c r="I53" s="64" t="s">
        <v>921</v>
      </c>
      <c r="J53" s="35">
        <f>VLOOKUP($A53&amp;J$60,決統データ!$A$3:$DE$365,$E53+19,FALSE)</f>
        <v>1</v>
      </c>
      <c r="K53" s="91">
        <f t="shared" si="2"/>
        <v>1</v>
      </c>
    </row>
    <row r="54" spans="1:11" ht="20.100000000000001" customHeight="1">
      <c r="A54" s="27" t="str">
        <f t="shared" si="0"/>
        <v>0901301</v>
      </c>
      <c r="B54" s="28" t="s">
        <v>982</v>
      </c>
      <c r="C54" s="29">
        <v>13</v>
      </c>
      <c r="D54" s="28" t="s">
        <v>782</v>
      </c>
      <c r="E54" s="24">
        <v>58</v>
      </c>
      <c r="F54" s="658" t="s">
        <v>794</v>
      </c>
      <c r="G54" s="995"/>
      <c r="H54" s="64" t="s">
        <v>793</v>
      </c>
      <c r="I54" s="65"/>
      <c r="J54" s="35">
        <f>VLOOKUP($A54&amp;J$60,決統データ!$A$3:$DE$365,$E54+19,FALSE)</f>
        <v>0</v>
      </c>
      <c r="K54" s="91">
        <f t="shared" si="2"/>
        <v>0</v>
      </c>
    </row>
    <row r="55" spans="1:11" ht="20.100000000000001" customHeight="1">
      <c r="A55" s="27" t="str">
        <f t="shared" si="0"/>
        <v>0901301</v>
      </c>
      <c r="B55" s="28" t="s">
        <v>982</v>
      </c>
      <c r="C55" s="29">
        <v>13</v>
      </c>
      <c r="D55" s="28" t="s">
        <v>782</v>
      </c>
      <c r="E55" s="24">
        <v>59</v>
      </c>
      <c r="F55" s="1031"/>
      <c r="G55" s="1032"/>
      <c r="H55" s="64" t="s">
        <v>792</v>
      </c>
      <c r="I55" s="65"/>
      <c r="J55" s="35">
        <f>VLOOKUP($A55&amp;J$60,決統データ!$A$3:$DE$365,$E55+19,FALSE)</f>
        <v>0</v>
      </c>
      <c r="K55" s="91">
        <f t="shared" si="2"/>
        <v>0</v>
      </c>
    </row>
    <row r="56" spans="1:11" ht="20.100000000000001" customHeight="1">
      <c r="A56" s="27" t="str">
        <f t="shared" si="0"/>
        <v>0901301</v>
      </c>
      <c r="B56" s="28" t="s">
        <v>982</v>
      </c>
      <c r="C56" s="29">
        <v>13</v>
      </c>
      <c r="D56" s="28" t="s">
        <v>782</v>
      </c>
      <c r="E56" s="24">
        <v>60</v>
      </c>
      <c r="F56" s="996"/>
      <c r="G56" s="997"/>
      <c r="H56" s="64" t="s">
        <v>791</v>
      </c>
      <c r="I56" s="65"/>
      <c r="J56" s="35">
        <f>VLOOKUP($A56&amp;J$60,決統データ!$A$3:$DE$365,$E56+19,FALSE)</f>
        <v>0</v>
      </c>
      <c r="K56" s="91">
        <f t="shared" si="2"/>
        <v>0</v>
      </c>
    </row>
    <row r="57" spans="1:11">
      <c r="G57" s="78"/>
      <c r="I57" s="10"/>
      <c r="J57" s="83"/>
    </row>
    <row r="60" spans="1:11">
      <c r="J60" s="33">
        <v>262013001</v>
      </c>
    </row>
  </sheetData>
  <customSheetViews>
    <customSheetView guid="{247A5D4D-80F1-4466-92F7-7A3BC78E450F}" printArea="1">
      <selection activeCell="C43" sqref="C43"/>
      <pageMargins left="1.1811023622047245" right="0.78740157480314965" top="0.78740157480314965" bottom="0.78740157480314965" header="0.51181102362204722" footer="0.51181102362204722"/>
      <pageSetup paperSize="9" scale="60" orientation="portrait" blackAndWhite="1" horizontalDpi="300" verticalDpi="300"/>
      <headerFooter alignWithMargins="0"/>
    </customSheetView>
  </customSheetViews>
  <mergeCells count="21">
    <mergeCell ref="F54:G56"/>
    <mergeCell ref="F28:F41"/>
    <mergeCell ref="F43:F53"/>
    <mergeCell ref="G43:H45"/>
    <mergeCell ref="G46:H48"/>
    <mergeCell ref="G49:H51"/>
    <mergeCell ref="G52:H53"/>
    <mergeCell ref="F3:I3"/>
    <mergeCell ref="F4:I4"/>
    <mergeCell ref="G5:I5"/>
    <mergeCell ref="F5:F16"/>
    <mergeCell ref="G6:G16"/>
    <mergeCell ref="F18:F27"/>
    <mergeCell ref="G30:G32"/>
    <mergeCell ref="G20:G21"/>
    <mergeCell ref="G33:H41"/>
    <mergeCell ref="G26:G27"/>
    <mergeCell ref="G18:G19"/>
    <mergeCell ref="G22:G23"/>
    <mergeCell ref="G28:G29"/>
    <mergeCell ref="G24:G25"/>
  </mergeCells>
  <phoneticPr fontId="3"/>
  <pageMargins left="1.1811023622047245" right="0.78740157480314965" top="0.78740157480314965" bottom="0.78740157480314965" header="0.51181102362204722" footer="0.51181102362204722"/>
  <pageSetup paperSize="9" scale="60" orientation="portrait" blackAndWhite="1"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FFC000"/>
  </sheetPr>
  <dimension ref="A1:L94"/>
  <sheetViews>
    <sheetView view="pageBreakPreview" topLeftCell="C1" zoomScaleNormal="100" zoomScaleSheetLayoutView="100" workbookViewId="0">
      <pane ySplit="2" topLeftCell="A3" activePane="bottomLeft" state="frozen"/>
      <selection pane="bottomLeft"/>
    </sheetView>
  </sheetViews>
  <sheetFormatPr defaultColWidth="9" defaultRowHeight="14.4"/>
  <cols>
    <col min="1" max="1" width="9.69921875" style="1" customWidth="1"/>
    <col min="2" max="2" width="4.296875" style="1" customWidth="1"/>
    <col min="3" max="3" width="3.19921875" style="1" customWidth="1"/>
    <col min="4" max="4" width="3.296875" style="1" customWidth="1"/>
    <col min="5" max="5" width="6.296875" style="24" customWidth="1"/>
    <col min="6" max="6" width="5" style="1" customWidth="1"/>
    <col min="7" max="7" width="5.09765625" style="1" customWidth="1"/>
    <col min="8" max="8" width="5" style="1" customWidth="1"/>
    <col min="9" max="9" width="4.09765625" style="1" customWidth="1"/>
    <col min="10" max="10" width="28.5" style="1" customWidth="1"/>
    <col min="11" max="11" width="12.59765625" style="85" customWidth="1"/>
    <col min="12" max="12" width="12.59765625" style="84" customWidth="1"/>
    <col min="13" max="16384" width="9" style="1"/>
  </cols>
  <sheetData>
    <row r="1" spans="1:12">
      <c r="F1" s="1" t="s">
        <v>888</v>
      </c>
      <c r="K1" s="86"/>
      <c r="L1" s="86" t="s">
        <v>529</v>
      </c>
    </row>
    <row r="2" spans="1:12" ht="33.75" customHeight="1">
      <c r="A2" s="26"/>
      <c r="B2" s="67" t="s">
        <v>778</v>
      </c>
      <c r="C2" s="26" t="s">
        <v>779</v>
      </c>
      <c r="D2" s="26" t="s">
        <v>780</v>
      </c>
      <c r="E2" s="30" t="s">
        <v>781</v>
      </c>
      <c r="F2" s="827"/>
      <c r="G2" s="827"/>
      <c r="H2" s="827"/>
      <c r="I2" s="827"/>
      <c r="J2" s="827"/>
      <c r="K2" s="92" t="s">
        <v>469</v>
      </c>
      <c r="L2" s="93" t="s">
        <v>605</v>
      </c>
    </row>
    <row r="3" spans="1:12">
      <c r="A3" s="27" t="str">
        <f>+B3&amp;C3&amp;D3</f>
        <v>0902601</v>
      </c>
      <c r="B3" s="28" t="s">
        <v>982</v>
      </c>
      <c r="C3" s="29">
        <v>26</v>
      </c>
      <c r="D3" s="28" t="s">
        <v>782</v>
      </c>
      <c r="E3" s="31" t="s">
        <v>783</v>
      </c>
      <c r="F3" s="631" t="s">
        <v>887</v>
      </c>
      <c r="G3" s="656" t="s">
        <v>886</v>
      </c>
      <c r="H3" s="656"/>
      <c r="I3" s="656"/>
      <c r="J3" s="656"/>
      <c r="K3" s="42">
        <f>VLOOKUP($A3&amp;K$94,決統データ!$A$3:$DE$365,$E3+19,FALSE)</f>
        <v>16508</v>
      </c>
      <c r="L3" s="94">
        <f t="shared" ref="L3:L34" si="0">SUM(K3:K3)</f>
        <v>16508</v>
      </c>
    </row>
    <row r="4" spans="1:12">
      <c r="A4" s="27" t="str">
        <f t="shared" ref="A4:A67" si="1">+B4&amp;C4&amp;D4</f>
        <v>0902601</v>
      </c>
      <c r="B4" s="28" t="s">
        <v>982</v>
      </c>
      <c r="C4" s="29">
        <v>26</v>
      </c>
      <c r="D4" s="28" t="s">
        <v>782</v>
      </c>
      <c r="E4" s="24">
        <v>2</v>
      </c>
      <c r="F4" s="631"/>
      <c r="G4" s="487" t="s">
        <v>885</v>
      </c>
      <c r="H4" s="487"/>
      <c r="I4" s="487"/>
      <c r="J4" s="487"/>
      <c r="K4" s="42">
        <f>VLOOKUP($A4&amp;K$94,決統データ!$A$3:$DE$365,$E4+19,FALSE)</f>
        <v>0</v>
      </c>
      <c r="L4" s="94">
        <f t="shared" si="0"/>
        <v>0</v>
      </c>
    </row>
    <row r="5" spans="1:12">
      <c r="A5" s="27" t="str">
        <f t="shared" si="1"/>
        <v>0902601</v>
      </c>
      <c r="B5" s="28" t="s">
        <v>982</v>
      </c>
      <c r="C5" s="29">
        <v>26</v>
      </c>
      <c r="D5" s="28" t="s">
        <v>782</v>
      </c>
      <c r="E5" s="24">
        <v>3</v>
      </c>
      <c r="F5" s="631"/>
      <c r="G5" s="487" t="s">
        <v>884</v>
      </c>
      <c r="H5" s="487"/>
      <c r="I5" s="487"/>
      <c r="J5" s="487"/>
      <c r="K5" s="42">
        <f>VLOOKUP($A5&amp;K$94,決統データ!$A$3:$DE$365,$E5+19,FALSE)</f>
        <v>0</v>
      </c>
      <c r="L5" s="94">
        <f t="shared" si="0"/>
        <v>0</v>
      </c>
    </row>
    <row r="6" spans="1:12">
      <c r="A6" s="27" t="str">
        <f t="shared" si="1"/>
        <v>0902601</v>
      </c>
      <c r="B6" s="28" t="s">
        <v>982</v>
      </c>
      <c r="C6" s="29">
        <v>26</v>
      </c>
      <c r="D6" s="28" t="s">
        <v>782</v>
      </c>
      <c r="E6" s="24">
        <v>4</v>
      </c>
      <c r="F6" s="631"/>
      <c r="G6" s="487" t="s">
        <v>960</v>
      </c>
      <c r="H6" s="487"/>
      <c r="I6" s="487"/>
      <c r="J6" s="487"/>
      <c r="K6" s="42">
        <f>VLOOKUP($A6&amp;K$94,決統データ!$A$3:$DE$365,$E6+19,FALSE)</f>
        <v>0</v>
      </c>
      <c r="L6" s="94">
        <f t="shared" si="0"/>
        <v>0</v>
      </c>
    </row>
    <row r="7" spans="1:12">
      <c r="A7" s="27" t="str">
        <f t="shared" si="1"/>
        <v>0902601</v>
      </c>
      <c r="B7" s="28" t="s">
        <v>982</v>
      </c>
      <c r="C7" s="29">
        <v>26</v>
      </c>
      <c r="D7" s="28" t="s">
        <v>782</v>
      </c>
      <c r="E7" s="24">
        <v>5</v>
      </c>
      <c r="F7" s="631"/>
      <c r="G7" s="487" t="s">
        <v>883</v>
      </c>
      <c r="H7" s="487"/>
      <c r="I7" s="487"/>
      <c r="J7" s="487"/>
      <c r="K7" s="42">
        <f>VLOOKUP($A7&amp;K$94,決統データ!$A$3:$DE$365,$E7+19,FALSE)</f>
        <v>0</v>
      </c>
      <c r="L7" s="94">
        <f t="shared" si="0"/>
        <v>0</v>
      </c>
    </row>
    <row r="8" spans="1:12">
      <c r="A8" s="27" t="str">
        <f t="shared" si="1"/>
        <v>0902601</v>
      </c>
      <c r="B8" s="28" t="s">
        <v>982</v>
      </c>
      <c r="C8" s="29">
        <v>26</v>
      </c>
      <c r="D8" s="28" t="s">
        <v>782</v>
      </c>
      <c r="E8" s="24">
        <v>6</v>
      </c>
      <c r="F8" s="631"/>
      <c r="G8" s="487" t="s">
        <v>874</v>
      </c>
      <c r="H8" s="487"/>
      <c r="I8" s="487"/>
      <c r="J8" s="487"/>
      <c r="K8" s="42">
        <f>VLOOKUP($A8&amp;K$94,決統データ!$A$3:$DE$365,$E8+19,FALSE)</f>
        <v>0</v>
      </c>
      <c r="L8" s="94">
        <f t="shared" si="0"/>
        <v>0</v>
      </c>
    </row>
    <row r="9" spans="1:12">
      <c r="A9" s="27" t="str">
        <f t="shared" si="1"/>
        <v>0902601</v>
      </c>
      <c r="B9" s="28" t="s">
        <v>982</v>
      </c>
      <c r="C9" s="29">
        <v>26</v>
      </c>
      <c r="D9" s="28" t="s">
        <v>782</v>
      </c>
      <c r="E9" s="24">
        <v>7</v>
      </c>
      <c r="F9" s="631"/>
      <c r="G9" s="487" t="s">
        <v>882</v>
      </c>
      <c r="H9" s="487"/>
      <c r="I9" s="487"/>
      <c r="J9" s="487"/>
      <c r="K9" s="42">
        <f>VLOOKUP($A9&amp;K$94,決統データ!$A$3:$DE$365,$E9+19,FALSE)</f>
        <v>16508</v>
      </c>
      <c r="L9" s="94">
        <f t="shared" si="0"/>
        <v>16508</v>
      </c>
    </row>
    <row r="10" spans="1:12">
      <c r="A10" s="27" t="str">
        <f t="shared" si="1"/>
        <v>0902601</v>
      </c>
      <c r="B10" s="28" t="s">
        <v>982</v>
      </c>
      <c r="C10" s="29">
        <v>26</v>
      </c>
      <c r="D10" s="28" t="s">
        <v>782</v>
      </c>
      <c r="E10" s="24">
        <v>8</v>
      </c>
      <c r="F10" s="631"/>
      <c r="G10" s="487" t="s">
        <v>881</v>
      </c>
      <c r="H10" s="487"/>
      <c r="I10" s="487"/>
      <c r="J10" s="487"/>
      <c r="K10" s="42">
        <f>VLOOKUP($A10&amp;K$94,決統データ!$A$3:$DE$365,$E10+19,FALSE)</f>
        <v>0</v>
      </c>
      <c r="L10" s="94">
        <f t="shared" si="0"/>
        <v>0</v>
      </c>
    </row>
    <row r="11" spans="1:12">
      <c r="A11" s="27" t="str">
        <f t="shared" si="1"/>
        <v>0902601</v>
      </c>
      <c r="B11" s="28" t="s">
        <v>982</v>
      </c>
      <c r="C11" s="29">
        <v>26</v>
      </c>
      <c r="D11" s="28" t="s">
        <v>782</v>
      </c>
      <c r="E11" s="24">
        <v>9</v>
      </c>
      <c r="F11" s="631"/>
      <c r="G11" s="487" t="s">
        <v>917</v>
      </c>
      <c r="H11" s="487"/>
      <c r="I11" s="487"/>
      <c r="J11" s="487"/>
      <c r="K11" s="42">
        <f>VLOOKUP($A11&amp;K$94,決統データ!$A$3:$DE$365,$E11+19,FALSE)</f>
        <v>0</v>
      </c>
      <c r="L11" s="94">
        <f t="shared" si="0"/>
        <v>0</v>
      </c>
    </row>
    <row r="12" spans="1:12">
      <c r="A12" s="27" t="str">
        <f t="shared" si="1"/>
        <v>0902601</v>
      </c>
      <c r="B12" s="28" t="s">
        <v>982</v>
      </c>
      <c r="C12" s="29">
        <v>26</v>
      </c>
      <c r="D12" s="28" t="s">
        <v>782</v>
      </c>
      <c r="E12" s="24">
        <v>10</v>
      </c>
      <c r="F12" s="631"/>
      <c r="G12" s="487" t="s">
        <v>916</v>
      </c>
      <c r="H12" s="487"/>
      <c r="I12" s="487"/>
      <c r="J12" s="487"/>
      <c r="K12" s="42">
        <f>VLOOKUP($A12&amp;K$94,決統データ!$A$3:$DE$365,$E12+19,FALSE)</f>
        <v>16508</v>
      </c>
      <c r="L12" s="94">
        <f t="shared" si="0"/>
        <v>16508</v>
      </c>
    </row>
    <row r="13" spans="1:12">
      <c r="A13" s="27" t="str">
        <f t="shared" si="1"/>
        <v>0902601</v>
      </c>
      <c r="B13" s="28" t="s">
        <v>982</v>
      </c>
      <c r="C13" s="29">
        <v>26</v>
      </c>
      <c r="D13" s="28" t="s">
        <v>782</v>
      </c>
      <c r="E13" s="24">
        <v>11</v>
      </c>
      <c r="F13" s="631"/>
      <c r="G13" s="487" t="s">
        <v>915</v>
      </c>
      <c r="H13" s="487"/>
      <c r="I13" s="487"/>
      <c r="J13" s="487"/>
      <c r="K13" s="42">
        <f>VLOOKUP($A13&amp;K$94,決統データ!$A$3:$DE$365,$E13+19,FALSE)</f>
        <v>0</v>
      </c>
      <c r="L13" s="94">
        <f t="shared" si="0"/>
        <v>0</v>
      </c>
    </row>
    <row r="14" spans="1:12">
      <c r="A14" s="27" t="str">
        <f t="shared" si="1"/>
        <v>0902601</v>
      </c>
      <c r="B14" s="28" t="s">
        <v>982</v>
      </c>
      <c r="C14" s="29">
        <v>26</v>
      </c>
      <c r="D14" s="28" t="s">
        <v>782</v>
      </c>
      <c r="E14" s="24">
        <v>12</v>
      </c>
      <c r="F14" s="631"/>
      <c r="G14" s="487" t="s">
        <v>878</v>
      </c>
      <c r="H14" s="487"/>
      <c r="I14" s="487"/>
      <c r="J14" s="487"/>
      <c r="K14" s="42">
        <f>VLOOKUP($A14&amp;K$94,決統データ!$A$3:$DE$365,$E14+19,FALSE)</f>
        <v>16508</v>
      </c>
      <c r="L14" s="94">
        <f t="shared" si="0"/>
        <v>16508</v>
      </c>
    </row>
    <row r="15" spans="1:12">
      <c r="A15" s="27" t="str">
        <f t="shared" si="1"/>
        <v>0902601</v>
      </c>
      <c r="B15" s="28" t="s">
        <v>982</v>
      </c>
      <c r="C15" s="29">
        <v>26</v>
      </c>
      <c r="D15" s="28" t="s">
        <v>782</v>
      </c>
      <c r="E15" s="24">
        <v>13</v>
      </c>
      <c r="F15" s="631"/>
      <c r="G15" s="487" t="s">
        <v>877</v>
      </c>
      <c r="H15" s="487"/>
      <c r="I15" s="487"/>
      <c r="J15" s="487"/>
      <c r="K15" s="42">
        <f>VLOOKUP($A15&amp;K$94,決統データ!$A$3:$DE$365,$E15+19,FALSE)</f>
        <v>15726</v>
      </c>
      <c r="L15" s="94">
        <f t="shared" si="0"/>
        <v>15726</v>
      </c>
    </row>
    <row r="16" spans="1:12">
      <c r="A16" s="27" t="str">
        <f t="shared" si="1"/>
        <v>0902601</v>
      </c>
      <c r="B16" s="28" t="s">
        <v>982</v>
      </c>
      <c r="C16" s="29">
        <v>26</v>
      </c>
      <c r="D16" s="28" t="s">
        <v>782</v>
      </c>
      <c r="E16" s="24">
        <v>14</v>
      </c>
      <c r="F16" s="631"/>
      <c r="G16" s="487" t="s">
        <v>876</v>
      </c>
      <c r="H16" s="487"/>
      <c r="I16" s="487"/>
      <c r="J16" s="487"/>
      <c r="K16" s="42">
        <f>VLOOKUP($A16&amp;K$94,決統データ!$A$3:$DE$365,$E16+19,FALSE)</f>
        <v>0</v>
      </c>
      <c r="L16" s="94">
        <f t="shared" si="0"/>
        <v>0</v>
      </c>
    </row>
    <row r="17" spans="1:12">
      <c r="A17" s="27" t="str">
        <f t="shared" si="1"/>
        <v>0902601</v>
      </c>
      <c r="B17" s="28" t="s">
        <v>982</v>
      </c>
      <c r="C17" s="29">
        <v>26</v>
      </c>
      <c r="D17" s="28" t="s">
        <v>782</v>
      </c>
      <c r="E17" s="24">
        <v>15</v>
      </c>
      <c r="F17" s="631"/>
      <c r="G17" s="487" t="s">
        <v>875</v>
      </c>
      <c r="H17" s="487"/>
      <c r="I17" s="487"/>
      <c r="J17" s="487"/>
      <c r="K17" s="42">
        <f>VLOOKUP($A17&amp;K$94,決統データ!$A$3:$DE$365,$E17+19,FALSE)</f>
        <v>0</v>
      </c>
      <c r="L17" s="94">
        <f t="shared" si="0"/>
        <v>0</v>
      </c>
    </row>
    <row r="18" spans="1:12">
      <c r="A18" s="27" t="str">
        <f t="shared" si="1"/>
        <v>0902601</v>
      </c>
      <c r="B18" s="28" t="s">
        <v>982</v>
      </c>
      <c r="C18" s="29">
        <v>26</v>
      </c>
      <c r="D18" s="28" t="s">
        <v>782</v>
      </c>
      <c r="E18" s="24">
        <v>16</v>
      </c>
      <c r="F18" s="631"/>
      <c r="G18" s="487" t="s">
        <v>874</v>
      </c>
      <c r="H18" s="487"/>
      <c r="I18" s="487"/>
      <c r="J18" s="487"/>
      <c r="K18" s="42">
        <f>VLOOKUP($A18&amp;K$94,決統データ!$A$3:$DE$365,$E18+19,FALSE)</f>
        <v>15726</v>
      </c>
      <c r="L18" s="94">
        <f t="shared" si="0"/>
        <v>15726</v>
      </c>
    </row>
    <row r="19" spans="1:12">
      <c r="A19" s="27" t="str">
        <f t="shared" si="1"/>
        <v>0902601</v>
      </c>
      <c r="B19" s="28" t="s">
        <v>982</v>
      </c>
      <c r="C19" s="29">
        <v>26</v>
      </c>
      <c r="D19" s="28" t="s">
        <v>782</v>
      </c>
      <c r="E19" s="24">
        <v>17</v>
      </c>
      <c r="F19" s="631"/>
      <c r="G19" s="487" t="s">
        <v>873</v>
      </c>
      <c r="H19" s="487"/>
      <c r="I19" s="487"/>
      <c r="J19" s="487"/>
      <c r="K19" s="42">
        <f>VLOOKUP($A19&amp;K$94,決統データ!$A$3:$DE$365,$E19+19,FALSE)</f>
        <v>782</v>
      </c>
      <c r="L19" s="94">
        <f t="shared" si="0"/>
        <v>782</v>
      </c>
    </row>
    <row r="20" spans="1:12">
      <c r="A20" s="27" t="str">
        <f t="shared" si="1"/>
        <v>0902601</v>
      </c>
      <c r="B20" s="28" t="s">
        <v>982</v>
      </c>
      <c r="C20" s="29">
        <v>26</v>
      </c>
      <c r="D20" s="28" t="s">
        <v>782</v>
      </c>
      <c r="E20" s="24">
        <v>18</v>
      </c>
      <c r="F20" s="631"/>
      <c r="G20" s="487" t="s">
        <v>872</v>
      </c>
      <c r="H20" s="487"/>
      <c r="I20" s="487"/>
      <c r="J20" s="487"/>
      <c r="K20" s="42">
        <f>VLOOKUP($A20&amp;K$94,決統データ!$A$3:$DE$365,$E20+19,FALSE)</f>
        <v>0</v>
      </c>
      <c r="L20" s="94">
        <f t="shared" si="0"/>
        <v>0</v>
      </c>
    </row>
    <row r="21" spans="1:12">
      <c r="A21" s="27" t="str">
        <f t="shared" si="1"/>
        <v>0902601</v>
      </c>
      <c r="B21" s="28" t="s">
        <v>982</v>
      </c>
      <c r="C21" s="29">
        <v>26</v>
      </c>
      <c r="D21" s="28" t="s">
        <v>782</v>
      </c>
      <c r="E21" s="24">
        <v>19</v>
      </c>
      <c r="F21" s="631"/>
      <c r="G21" s="487" t="s">
        <v>871</v>
      </c>
      <c r="H21" s="487"/>
      <c r="I21" s="487"/>
      <c r="J21" s="487"/>
      <c r="K21" s="42">
        <f>VLOOKUP($A21&amp;K$94,決統データ!$A$3:$DE$365,$E21+19,FALSE)</f>
        <v>0</v>
      </c>
      <c r="L21" s="94">
        <f t="shared" si="0"/>
        <v>0</v>
      </c>
    </row>
    <row r="22" spans="1:12">
      <c r="A22" s="27" t="str">
        <f t="shared" si="1"/>
        <v>0902601</v>
      </c>
      <c r="B22" s="28" t="s">
        <v>982</v>
      </c>
      <c r="C22" s="29">
        <v>26</v>
      </c>
      <c r="D22" s="28" t="s">
        <v>782</v>
      </c>
      <c r="E22" s="24">
        <v>20</v>
      </c>
      <c r="F22" s="631"/>
      <c r="G22" s="487" t="s">
        <v>870</v>
      </c>
      <c r="H22" s="487"/>
      <c r="I22" s="487"/>
      <c r="J22" s="487"/>
      <c r="K22" s="42">
        <f>VLOOKUP($A22&amp;K$94,決統データ!$A$3:$DE$365,$E22+19,FALSE)</f>
        <v>0</v>
      </c>
      <c r="L22" s="94">
        <f t="shared" si="0"/>
        <v>0</v>
      </c>
    </row>
    <row r="23" spans="1:12">
      <c r="A23" s="27" t="str">
        <f t="shared" si="1"/>
        <v>0902601</v>
      </c>
      <c r="B23" s="28" t="s">
        <v>982</v>
      </c>
      <c r="C23" s="29">
        <v>26</v>
      </c>
      <c r="D23" s="28" t="s">
        <v>782</v>
      </c>
      <c r="E23" s="24">
        <v>21</v>
      </c>
      <c r="F23" s="631"/>
      <c r="G23" s="487" t="s">
        <v>869</v>
      </c>
      <c r="H23" s="487"/>
      <c r="I23" s="487"/>
      <c r="J23" s="487"/>
      <c r="K23" s="42">
        <f>VLOOKUP($A23&amp;K$94,決統データ!$A$3:$DE$365,$E23+19,FALSE)</f>
        <v>782</v>
      </c>
      <c r="L23" s="94">
        <f t="shared" si="0"/>
        <v>782</v>
      </c>
    </row>
    <row r="24" spans="1:12">
      <c r="A24" s="27" t="str">
        <f t="shared" si="1"/>
        <v>0902601</v>
      </c>
      <c r="B24" s="28" t="s">
        <v>982</v>
      </c>
      <c r="C24" s="29">
        <v>26</v>
      </c>
      <c r="D24" s="28" t="s">
        <v>782</v>
      </c>
      <c r="E24" s="24">
        <v>22</v>
      </c>
      <c r="F24" s="632"/>
      <c r="G24" s="487" t="s">
        <v>868</v>
      </c>
      <c r="H24" s="487"/>
      <c r="I24" s="487"/>
      <c r="J24" s="487"/>
      <c r="K24" s="42">
        <f>VLOOKUP($A24&amp;K$94,決統データ!$A$3:$DE$365,$E24+19,FALSE)</f>
        <v>0</v>
      </c>
      <c r="L24" s="94">
        <f t="shared" si="0"/>
        <v>0</v>
      </c>
    </row>
    <row r="25" spans="1:12">
      <c r="A25" s="27" t="str">
        <f t="shared" si="1"/>
        <v>0902601</v>
      </c>
      <c r="B25" s="28" t="s">
        <v>982</v>
      </c>
      <c r="C25" s="29">
        <v>26</v>
      </c>
      <c r="D25" s="28" t="s">
        <v>782</v>
      </c>
      <c r="E25" s="24">
        <v>23</v>
      </c>
      <c r="F25" s="630" t="s">
        <v>867</v>
      </c>
      <c r="G25" s="487" t="s">
        <v>866</v>
      </c>
      <c r="H25" s="487"/>
      <c r="I25" s="487"/>
      <c r="J25" s="487"/>
      <c r="K25" s="42">
        <f>VLOOKUP($A25&amp;K$94,決統データ!$A$3:$DE$365,$E25+19,FALSE)</f>
        <v>0</v>
      </c>
      <c r="L25" s="94">
        <f t="shared" si="0"/>
        <v>0</v>
      </c>
    </row>
    <row r="26" spans="1:12">
      <c r="A26" s="27" t="str">
        <f t="shared" si="1"/>
        <v>0902601</v>
      </c>
      <c r="B26" s="28" t="s">
        <v>982</v>
      </c>
      <c r="C26" s="29">
        <v>26</v>
      </c>
      <c r="D26" s="28" t="s">
        <v>782</v>
      </c>
      <c r="E26" s="24">
        <v>24</v>
      </c>
      <c r="F26" s="631"/>
      <c r="G26" s="487" t="s">
        <v>865</v>
      </c>
      <c r="H26" s="487"/>
      <c r="I26" s="487"/>
      <c r="J26" s="487"/>
      <c r="K26" s="42">
        <f>VLOOKUP($A26&amp;K$94,決統データ!$A$3:$DE$365,$E26+19,FALSE)</f>
        <v>0</v>
      </c>
      <c r="L26" s="94">
        <f t="shared" si="0"/>
        <v>0</v>
      </c>
    </row>
    <row r="27" spans="1:12">
      <c r="A27" s="27" t="str">
        <f t="shared" si="1"/>
        <v>0902601</v>
      </c>
      <c r="B27" s="28" t="s">
        <v>982</v>
      </c>
      <c r="C27" s="29">
        <v>26</v>
      </c>
      <c r="D27" s="28" t="s">
        <v>782</v>
      </c>
      <c r="E27" s="24">
        <v>25</v>
      </c>
      <c r="F27" s="631"/>
      <c r="G27" s="487" t="s">
        <v>864</v>
      </c>
      <c r="H27" s="487"/>
      <c r="I27" s="487"/>
      <c r="J27" s="487"/>
      <c r="K27" s="42">
        <f>VLOOKUP($A27&amp;K$94,決統データ!$A$3:$DE$365,$E27+19,FALSE)</f>
        <v>0</v>
      </c>
      <c r="L27" s="94">
        <f t="shared" si="0"/>
        <v>0</v>
      </c>
    </row>
    <row r="28" spans="1:12">
      <c r="A28" s="27" t="str">
        <f t="shared" si="1"/>
        <v>0902601</v>
      </c>
      <c r="B28" s="28" t="s">
        <v>982</v>
      </c>
      <c r="C28" s="29">
        <v>26</v>
      </c>
      <c r="D28" s="28" t="s">
        <v>782</v>
      </c>
      <c r="E28" s="24">
        <v>26</v>
      </c>
      <c r="F28" s="631"/>
      <c r="G28" s="487" t="s">
        <v>863</v>
      </c>
      <c r="H28" s="487"/>
      <c r="I28" s="487"/>
      <c r="J28" s="487"/>
      <c r="K28" s="42">
        <f>VLOOKUP($A28&amp;K$94,決統データ!$A$3:$DE$365,$E28+19,FALSE)</f>
        <v>0</v>
      </c>
      <c r="L28" s="94">
        <f t="shared" si="0"/>
        <v>0</v>
      </c>
    </row>
    <row r="29" spans="1:12">
      <c r="A29" s="27" t="str">
        <f t="shared" si="1"/>
        <v>0902601</v>
      </c>
      <c r="B29" s="28" t="s">
        <v>982</v>
      </c>
      <c r="C29" s="29">
        <v>26</v>
      </c>
      <c r="D29" s="28" t="s">
        <v>782</v>
      </c>
      <c r="E29" s="24">
        <v>27</v>
      </c>
      <c r="F29" s="631"/>
      <c r="G29" s="487" t="s">
        <v>862</v>
      </c>
      <c r="H29" s="487"/>
      <c r="I29" s="487"/>
      <c r="J29" s="487"/>
      <c r="K29" s="42">
        <f>VLOOKUP($A29&amp;K$94,決統データ!$A$3:$DE$365,$E29+19,FALSE)</f>
        <v>0</v>
      </c>
      <c r="L29" s="94">
        <f t="shared" si="0"/>
        <v>0</v>
      </c>
    </row>
    <row r="30" spans="1:12">
      <c r="A30" s="27" t="str">
        <f t="shared" si="1"/>
        <v>0902601</v>
      </c>
      <c r="B30" s="28" t="s">
        <v>982</v>
      </c>
      <c r="C30" s="29">
        <v>26</v>
      </c>
      <c r="D30" s="28" t="s">
        <v>782</v>
      </c>
      <c r="E30" s="24">
        <v>28</v>
      </c>
      <c r="F30" s="631"/>
      <c r="G30" s="487" t="s">
        <v>861</v>
      </c>
      <c r="H30" s="487"/>
      <c r="I30" s="487"/>
      <c r="J30" s="487"/>
      <c r="K30" s="42">
        <f>VLOOKUP($A30&amp;K$94,決統データ!$A$3:$DE$365,$E30+19,FALSE)</f>
        <v>0</v>
      </c>
      <c r="L30" s="94">
        <f t="shared" si="0"/>
        <v>0</v>
      </c>
    </row>
    <row r="31" spans="1:12">
      <c r="A31" s="27" t="str">
        <f t="shared" si="1"/>
        <v>0902601</v>
      </c>
      <c r="B31" s="28" t="s">
        <v>982</v>
      </c>
      <c r="C31" s="29">
        <v>26</v>
      </c>
      <c r="D31" s="28" t="s">
        <v>782</v>
      </c>
      <c r="E31" s="24">
        <v>29</v>
      </c>
      <c r="F31" s="631"/>
      <c r="G31" s="487" t="s">
        <v>860</v>
      </c>
      <c r="H31" s="487"/>
      <c r="I31" s="487"/>
      <c r="J31" s="487"/>
      <c r="K31" s="42">
        <f>VLOOKUP($A31&amp;K$94,決統データ!$A$3:$DE$365,$E31+19,FALSE)</f>
        <v>0</v>
      </c>
      <c r="L31" s="94">
        <f t="shared" si="0"/>
        <v>0</v>
      </c>
    </row>
    <row r="32" spans="1:12">
      <c r="A32" s="27" t="str">
        <f t="shared" si="1"/>
        <v>0902601</v>
      </c>
      <c r="B32" s="28" t="s">
        <v>982</v>
      </c>
      <c r="C32" s="29">
        <v>26</v>
      </c>
      <c r="D32" s="28" t="s">
        <v>782</v>
      </c>
      <c r="E32" s="24">
        <v>30</v>
      </c>
      <c r="F32" s="631"/>
      <c r="G32" s="487" t="s">
        <v>914</v>
      </c>
      <c r="H32" s="487"/>
      <c r="I32" s="487"/>
      <c r="J32" s="487"/>
      <c r="K32" s="42">
        <f>VLOOKUP($A32&amp;K$94,決統データ!$A$3:$DE$365,$E32+19,FALSE)</f>
        <v>0</v>
      </c>
      <c r="L32" s="94">
        <f t="shared" si="0"/>
        <v>0</v>
      </c>
    </row>
    <row r="33" spans="1:12">
      <c r="A33" s="27" t="str">
        <f t="shared" si="1"/>
        <v>0902601</v>
      </c>
      <c r="B33" s="28" t="s">
        <v>982</v>
      </c>
      <c r="C33" s="29">
        <v>26</v>
      </c>
      <c r="D33" s="28" t="s">
        <v>782</v>
      </c>
      <c r="E33" s="24">
        <v>31</v>
      </c>
      <c r="F33" s="631"/>
      <c r="G33" s="487" t="s">
        <v>858</v>
      </c>
      <c r="H33" s="487"/>
      <c r="I33" s="487"/>
      <c r="J33" s="487"/>
      <c r="K33" s="42">
        <f>VLOOKUP($A33&amp;K$94,決統データ!$A$3:$DE$365,$E33+19,FALSE)</f>
        <v>0</v>
      </c>
      <c r="L33" s="94">
        <f t="shared" si="0"/>
        <v>0</v>
      </c>
    </row>
    <row r="34" spans="1:12">
      <c r="A34" s="27" t="str">
        <f t="shared" si="1"/>
        <v>0902601</v>
      </c>
      <c r="B34" s="28" t="s">
        <v>982</v>
      </c>
      <c r="C34" s="29">
        <v>26</v>
      </c>
      <c r="D34" s="28" t="s">
        <v>782</v>
      </c>
      <c r="E34" s="24">
        <v>32</v>
      </c>
      <c r="F34" s="631"/>
      <c r="G34" s="487" t="s">
        <v>857</v>
      </c>
      <c r="H34" s="487"/>
      <c r="I34" s="487"/>
      <c r="J34" s="487"/>
      <c r="K34" s="42">
        <f>VLOOKUP($A34&amp;K$94,決統データ!$A$3:$DE$365,$E34+19,FALSE)</f>
        <v>0</v>
      </c>
      <c r="L34" s="94">
        <f t="shared" si="0"/>
        <v>0</v>
      </c>
    </row>
    <row r="35" spans="1:12">
      <c r="A35" s="27" t="str">
        <f t="shared" si="1"/>
        <v>0902601</v>
      </c>
      <c r="B35" s="28" t="s">
        <v>982</v>
      </c>
      <c r="C35" s="29">
        <v>26</v>
      </c>
      <c r="D35" s="28" t="s">
        <v>782</v>
      </c>
      <c r="E35" s="24">
        <v>33</v>
      </c>
      <c r="F35" s="631"/>
      <c r="G35" s="487" t="s">
        <v>856</v>
      </c>
      <c r="H35" s="487"/>
      <c r="I35" s="487"/>
      <c r="J35" s="487"/>
      <c r="K35" s="42">
        <f>VLOOKUP($A35&amp;K$94,決統データ!$A$3:$DE$365,$E35+19,FALSE)</f>
        <v>0</v>
      </c>
      <c r="L35" s="94">
        <f t="shared" ref="L35:L66" si="2">SUM(K35:K35)</f>
        <v>0</v>
      </c>
    </row>
    <row r="36" spans="1:12">
      <c r="A36" s="27" t="str">
        <f t="shared" si="1"/>
        <v>0902601</v>
      </c>
      <c r="B36" s="28" t="s">
        <v>982</v>
      </c>
      <c r="C36" s="29">
        <v>26</v>
      </c>
      <c r="D36" s="28" t="s">
        <v>782</v>
      </c>
      <c r="E36" s="24">
        <v>34</v>
      </c>
      <c r="F36" s="631"/>
      <c r="G36" s="648" t="s">
        <v>855</v>
      </c>
      <c r="H36" s="648"/>
      <c r="I36" s="487"/>
      <c r="J36" s="487"/>
      <c r="K36" s="42">
        <f>VLOOKUP($A36&amp;K$94,決統データ!$A$3:$DE$365,$E36+19,FALSE)</f>
        <v>0</v>
      </c>
      <c r="L36" s="94">
        <f t="shared" si="2"/>
        <v>0</v>
      </c>
    </row>
    <row r="37" spans="1:12">
      <c r="A37" s="27" t="str">
        <f t="shared" si="1"/>
        <v>0902601</v>
      </c>
      <c r="B37" s="28" t="s">
        <v>982</v>
      </c>
      <c r="C37" s="29">
        <v>26</v>
      </c>
      <c r="D37" s="28" t="s">
        <v>782</v>
      </c>
      <c r="E37" s="24">
        <v>35</v>
      </c>
      <c r="F37" s="631"/>
      <c r="G37" s="946" t="s">
        <v>843</v>
      </c>
      <c r="H37" s="920"/>
      <c r="I37" s="518" t="s">
        <v>854</v>
      </c>
      <c r="J37" s="510"/>
      <c r="K37" s="42">
        <f>VLOOKUP($A37&amp;K$94,決統データ!$A$3:$DE$365,$E37+19,FALSE)</f>
        <v>0</v>
      </c>
      <c r="L37" s="94">
        <f t="shared" si="2"/>
        <v>0</v>
      </c>
    </row>
    <row r="38" spans="1:12">
      <c r="A38" s="27" t="str">
        <f t="shared" si="1"/>
        <v>0902601</v>
      </c>
      <c r="B38" s="28" t="s">
        <v>982</v>
      </c>
      <c r="C38" s="29">
        <v>26</v>
      </c>
      <c r="D38" s="28" t="s">
        <v>782</v>
      </c>
      <c r="E38" s="24">
        <v>36</v>
      </c>
      <c r="F38" s="631"/>
      <c r="G38" s="921"/>
      <c r="H38" s="922"/>
      <c r="I38" s="518" t="s">
        <v>853</v>
      </c>
      <c r="J38" s="510"/>
      <c r="K38" s="42">
        <f>VLOOKUP($A38&amp;K$94,決統データ!$A$3:$DE$365,$E38+19,FALSE)</f>
        <v>0</v>
      </c>
      <c r="L38" s="94">
        <f t="shared" si="2"/>
        <v>0</v>
      </c>
    </row>
    <row r="39" spans="1:12">
      <c r="A39" s="27" t="str">
        <f t="shared" si="1"/>
        <v>0902601</v>
      </c>
      <c r="B39" s="28" t="s">
        <v>982</v>
      </c>
      <c r="C39" s="29">
        <v>26</v>
      </c>
      <c r="D39" s="28" t="s">
        <v>782</v>
      </c>
      <c r="E39" s="24">
        <v>37</v>
      </c>
      <c r="F39" s="631"/>
      <c r="G39" s="868" t="s">
        <v>515</v>
      </c>
      <c r="H39" s="656" t="s">
        <v>852</v>
      </c>
      <c r="I39" s="487"/>
      <c r="J39" s="487"/>
      <c r="K39" s="42">
        <f>VLOOKUP($A39&amp;K$94,決統データ!$A$3:$DE$365,$E39+19,FALSE)</f>
        <v>0</v>
      </c>
      <c r="L39" s="94">
        <f t="shared" si="2"/>
        <v>0</v>
      </c>
    </row>
    <row r="40" spans="1:12">
      <c r="A40" s="27" t="str">
        <f t="shared" si="1"/>
        <v>0902601</v>
      </c>
      <c r="B40" s="28" t="s">
        <v>982</v>
      </c>
      <c r="C40" s="29">
        <v>26</v>
      </c>
      <c r="D40" s="28" t="s">
        <v>782</v>
      </c>
      <c r="E40" s="24">
        <v>38</v>
      </c>
      <c r="F40" s="631"/>
      <c r="G40" s="902"/>
      <c r="H40" s="487" t="s">
        <v>850</v>
      </c>
      <c r="I40" s="487"/>
      <c r="J40" s="487"/>
      <c r="K40" s="42">
        <f>VLOOKUP($A40&amp;K$94,決統データ!$A$3:$DE$365,$E40+19,FALSE)</f>
        <v>0</v>
      </c>
      <c r="L40" s="94">
        <f t="shared" si="2"/>
        <v>0</v>
      </c>
    </row>
    <row r="41" spans="1:12">
      <c r="A41" s="27" t="str">
        <f t="shared" si="1"/>
        <v>0902601</v>
      </c>
      <c r="B41" s="28" t="s">
        <v>982</v>
      </c>
      <c r="C41" s="29">
        <v>26</v>
      </c>
      <c r="D41" s="28" t="s">
        <v>782</v>
      </c>
      <c r="E41" s="24">
        <v>39</v>
      </c>
      <c r="F41" s="631"/>
      <c r="G41" s="902"/>
      <c r="H41" s="487" t="s">
        <v>851</v>
      </c>
      <c r="I41" s="487"/>
      <c r="J41" s="487"/>
      <c r="K41" s="42">
        <f>VLOOKUP($A41&amp;K$94,決統データ!$A$3:$DE$365,$E41+19,FALSE)</f>
        <v>0</v>
      </c>
      <c r="L41" s="94">
        <f t="shared" si="2"/>
        <v>0</v>
      </c>
    </row>
    <row r="42" spans="1:12">
      <c r="A42" s="27" t="str">
        <f t="shared" si="1"/>
        <v>0902601</v>
      </c>
      <c r="B42" s="28" t="s">
        <v>982</v>
      </c>
      <c r="C42" s="29">
        <v>26</v>
      </c>
      <c r="D42" s="28" t="s">
        <v>782</v>
      </c>
      <c r="E42" s="24">
        <v>40</v>
      </c>
      <c r="F42" s="631"/>
      <c r="G42" s="902"/>
      <c r="H42" s="487" t="s">
        <v>850</v>
      </c>
      <c r="I42" s="487"/>
      <c r="J42" s="487"/>
      <c r="K42" s="42">
        <f>VLOOKUP($A42&amp;K$94,決統データ!$A$3:$DE$365,$E42+19,FALSE)</f>
        <v>0</v>
      </c>
      <c r="L42" s="94">
        <f t="shared" si="2"/>
        <v>0</v>
      </c>
    </row>
    <row r="43" spans="1:12">
      <c r="A43" s="27" t="str">
        <f t="shared" si="1"/>
        <v>0902601</v>
      </c>
      <c r="B43" s="28" t="s">
        <v>982</v>
      </c>
      <c r="C43" s="29">
        <v>26</v>
      </c>
      <c r="D43" s="28" t="s">
        <v>782</v>
      </c>
      <c r="E43" s="24">
        <v>41</v>
      </c>
      <c r="F43" s="631"/>
      <c r="G43" s="902" t="s">
        <v>849</v>
      </c>
      <c r="H43" s="903" t="s">
        <v>828</v>
      </c>
      <c r="I43" s="645" t="s">
        <v>644</v>
      </c>
      <c r="J43" s="60" t="s">
        <v>387</v>
      </c>
      <c r="K43" s="42">
        <f>VLOOKUP($A43&amp;K$94,決統データ!$A$3:$DE$365,$E43+19,FALSE)</f>
        <v>0</v>
      </c>
      <c r="L43" s="94">
        <f t="shared" si="2"/>
        <v>0</v>
      </c>
    </row>
    <row r="44" spans="1:12">
      <c r="A44" s="27" t="str">
        <f t="shared" si="1"/>
        <v>0902601</v>
      </c>
      <c r="B44" s="28" t="s">
        <v>982</v>
      </c>
      <c r="C44" s="29">
        <v>26</v>
      </c>
      <c r="D44" s="28" t="s">
        <v>782</v>
      </c>
      <c r="E44" s="24">
        <v>42</v>
      </c>
      <c r="F44" s="631"/>
      <c r="G44" s="902"/>
      <c r="H44" s="904"/>
      <c r="I44" s="646"/>
      <c r="J44" s="60" t="s">
        <v>365</v>
      </c>
      <c r="K44" s="42">
        <f>VLOOKUP($A44&amp;K$94,決統データ!$A$3:$DE$365,$E44+19,FALSE)</f>
        <v>0</v>
      </c>
      <c r="L44" s="94">
        <f t="shared" si="2"/>
        <v>0</v>
      </c>
    </row>
    <row r="45" spans="1:12">
      <c r="A45" s="27" t="str">
        <f t="shared" si="1"/>
        <v>0902601</v>
      </c>
      <c r="B45" s="28" t="s">
        <v>982</v>
      </c>
      <c r="C45" s="29">
        <v>26</v>
      </c>
      <c r="D45" s="28" t="s">
        <v>782</v>
      </c>
      <c r="E45" s="24">
        <v>43</v>
      </c>
      <c r="F45" s="631"/>
      <c r="G45" s="902"/>
      <c r="H45" s="656"/>
      <c r="I45" s="647"/>
      <c r="J45" s="60" t="s">
        <v>731</v>
      </c>
      <c r="K45" s="42">
        <f>VLOOKUP($A45&amp;K$94,決統データ!$A$3:$DE$365,$E45+19,FALSE)</f>
        <v>0</v>
      </c>
      <c r="L45" s="94">
        <f t="shared" si="2"/>
        <v>0</v>
      </c>
    </row>
    <row r="46" spans="1:12">
      <c r="A46" s="27" t="str">
        <f t="shared" si="1"/>
        <v>0902601</v>
      </c>
      <c r="B46" s="28" t="s">
        <v>982</v>
      </c>
      <c r="C46" s="29">
        <v>26</v>
      </c>
      <c r="D46" s="28" t="s">
        <v>782</v>
      </c>
      <c r="E46" s="24">
        <v>44</v>
      </c>
      <c r="F46" s="631"/>
      <c r="G46" s="902"/>
      <c r="H46" s="487" t="s">
        <v>848</v>
      </c>
      <c r="I46" s="487"/>
      <c r="J46" s="487"/>
      <c r="K46" s="42">
        <f>VLOOKUP($A46&amp;K$94,決統データ!$A$3:$DE$365,$E46+19,FALSE)</f>
        <v>0</v>
      </c>
      <c r="L46" s="94">
        <f t="shared" si="2"/>
        <v>0</v>
      </c>
    </row>
    <row r="47" spans="1:12">
      <c r="A47" s="27" t="str">
        <f t="shared" si="1"/>
        <v>0902601</v>
      </c>
      <c r="B47" s="28" t="s">
        <v>982</v>
      </c>
      <c r="C47" s="29">
        <v>26</v>
      </c>
      <c r="D47" s="28" t="s">
        <v>782</v>
      </c>
      <c r="E47" s="24">
        <v>45</v>
      </c>
      <c r="F47" s="631"/>
      <c r="G47" s="902"/>
      <c r="H47" s="487" t="s">
        <v>912</v>
      </c>
      <c r="I47" s="487"/>
      <c r="J47" s="487"/>
      <c r="K47" s="42">
        <f>VLOOKUP($A47&amp;K$94,決統データ!$A$3:$DE$365,$E47+19,FALSE)</f>
        <v>0</v>
      </c>
      <c r="L47" s="94">
        <f t="shared" si="2"/>
        <v>0</v>
      </c>
    </row>
    <row r="48" spans="1:12">
      <c r="A48" s="27" t="str">
        <f t="shared" si="1"/>
        <v>0902601</v>
      </c>
      <c r="B48" s="28" t="s">
        <v>982</v>
      </c>
      <c r="C48" s="29">
        <v>26</v>
      </c>
      <c r="D48" s="28" t="s">
        <v>782</v>
      </c>
      <c r="E48" s="24">
        <v>46</v>
      </c>
      <c r="F48" s="631"/>
      <c r="G48" s="902"/>
      <c r="H48" s="487" t="s">
        <v>846</v>
      </c>
      <c r="I48" s="487"/>
      <c r="J48" s="487"/>
      <c r="K48" s="42">
        <f>VLOOKUP($A48&amp;K$94,決統データ!$A$3:$DE$365,$E48+19,FALSE)</f>
        <v>0</v>
      </c>
      <c r="L48" s="94">
        <f t="shared" si="2"/>
        <v>0</v>
      </c>
    </row>
    <row r="49" spans="1:12">
      <c r="A49" s="27" t="str">
        <f t="shared" si="1"/>
        <v>0902601</v>
      </c>
      <c r="B49" s="28" t="s">
        <v>982</v>
      </c>
      <c r="C49" s="29">
        <v>26</v>
      </c>
      <c r="D49" s="28" t="s">
        <v>782</v>
      </c>
      <c r="E49" s="24">
        <v>47</v>
      </c>
      <c r="F49" s="631"/>
      <c r="G49" s="902"/>
      <c r="H49" s="487" t="s">
        <v>845</v>
      </c>
      <c r="I49" s="487"/>
      <c r="J49" s="487"/>
      <c r="K49" s="42">
        <f>VLOOKUP($A49&amp;K$94,決統データ!$A$3:$DE$365,$E49+19,FALSE)</f>
        <v>0</v>
      </c>
      <c r="L49" s="94">
        <f t="shared" si="2"/>
        <v>0</v>
      </c>
    </row>
    <row r="50" spans="1:12">
      <c r="A50" s="27" t="str">
        <f t="shared" si="1"/>
        <v>0902601</v>
      </c>
      <c r="B50" s="28" t="s">
        <v>982</v>
      </c>
      <c r="C50" s="29">
        <v>26</v>
      </c>
      <c r="D50" s="28" t="s">
        <v>782</v>
      </c>
      <c r="E50" s="24">
        <v>48</v>
      </c>
      <c r="F50" s="631"/>
      <c r="G50" s="902"/>
      <c r="H50" s="487" t="s">
        <v>731</v>
      </c>
      <c r="I50" s="487"/>
      <c r="J50" s="487"/>
      <c r="K50" s="42">
        <f>VLOOKUP($A50&amp;K$94,決統データ!$A$3:$DE$365,$E50+19,FALSE)</f>
        <v>0</v>
      </c>
      <c r="L50" s="94">
        <f t="shared" si="2"/>
        <v>0</v>
      </c>
    </row>
    <row r="51" spans="1:12">
      <c r="A51" s="27" t="str">
        <f t="shared" si="1"/>
        <v>0902601</v>
      </c>
      <c r="B51" s="28" t="s">
        <v>982</v>
      </c>
      <c r="C51" s="29">
        <v>26</v>
      </c>
      <c r="D51" s="28" t="s">
        <v>782</v>
      </c>
      <c r="E51" s="24">
        <v>49</v>
      </c>
      <c r="F51" s="631"/>
      <c r="G51" s="487" t="s">
        <v>844</v>
      </c>
      <c r="H51" s="487"/>
      <c r="I51" s="487"/>
      <c r="J51" s="487"/>
      <c r="K51" s="42">
        <f>VLOOKUP($A51&amp;K$94,決統データ!$A$3:$DE$365,$E51+19,FALSE)</f>
        <v>0</v>
      </c>
      <c r="L51" s="94">
        <f t="shared" si="2"/>
        <v>0</v>
      </c>
    </row>
    <row r="52" spans="1:12">
      <c r="A52" s="27" t="str">
        <f t="shared" si="1"/>
        <v>0902601</v>
      </c>
      <c r="B52" s="28" t="s">
        <v>982</v>
      </c>
      <c r="C52" s="29">
        <v>26</v>
      </c>
      <c r="D52" s="28" t="s">
        <v>782</v>
      </c>
      <c r="E52" s="24">
        <v>50</v>
      </c>
      <c r="F52" s="631"/>
      <c r="G52" s="639" t="s">
        <v>843</v>
      </c>
      <c r="H52" s="487" t="s">
        <v>842</v>
      </c>
      <c r="I52" s="487"/>
      <c r="J52" s="487"/>
      <c r="K52" s="42">
        <f>VLOOKUP($A52&amp;K$94,決統データ!$A$3:$DE$365,$E52+19,FALSE)</f>
        <v>0</v>
      </c>
      <c r="L52" s="94">
        <f t="shared" si="2"/>
        <v>0</v>
      </c>
    </row>
    <row r="53" spans="1:12">
      <c r="A53" s="27" t="str">
        <f t="shared" si="1"/>
        <v>0902601</v>
      </c>
      <c r="B53" s="28" t="s">
        <v>982</v>
      </c>
      <c r="C53" s="29">
        <v>26</v>
      </c>
      <c r="D53" s="28" t="s">
        <v>782</v>
      </c>
      <c r="E53" s="24">
        <v>51</v>
      </c>
      <c r="F53" s="631"/>
      <c r="G53" s="640"/>
      <c r="H53" s="487" t="s">
        <v>388</v>
      </c>
      <c r="I53" s="487"/>
      <c r="J53" s="487"/>
      <c r="K53" s="42">
        <f>VLOOKUP($A53&amp;K$94,決統データ!$A$3:$DE$365,$E53+19,FALSE)</f>
        <v>0</v>
      </c>
      <c r="L53" s="94">
        <f t="shared" si="2"/>
        <v>0</v>
      </c>
    </row>
    <row r="54" spans="1:12">
      <c r="A54" s="27" t="str">
        <f t="shared" si="1"/>
        <v>0902601</v>
      </c>
      <c r="B54" s="28" t="s">
        <v>982</v>
      </c>
      <c r="C54" s="29">
        <v>26</v>
      </c>
      <c r="D54" s="28" t="s">
        <v>782</v>
      </c>
      <c r="E54" s="24">
        <v>52</v>
      </c>
      <c r="F54" s="631"/>
      <c r="G54" s="641"/>
      <c r="H54" s="487" t="s">
        <v>841</v>
      </c>
      <c r="I54" s="487"/>
      <c r="J54" s="487"/>
      <c r="K54" s="42">
        <f>VLOOKUP($A54&amp;K$94,決統データ!$A$3:$DE$365,$E54+19,FALSE)</f>
        <v>0</v>
      </c>
      <c r="L54" s="94">
        <f t="shared" si="2"/>
        <v>0</v>
      </c>
    </row>
    <row r="55" spans="1:12">
      <c r="A55" s="27" t="str">
        <f t="shared" si="1"/>
        <v>0902601</v>
      </c>
      <c r="B55" s="28" t="s">
        <v>982</v>
      </c>
      <c r="C55" s="29">
        <v>26</v>
      </c>
      <c r="D55" s="28" t="s">
        <v>782</v>
      </c>
      <c r="E55" s="24">
        <v>53</v>
      </c>
      <c r="F55" s="631"/>
      <c r="G55" s="487" t="s">
        <v>840</v>
      </c>
      <c r="H55" s="487"/>
      <c r="I55" s="487"/>
      <c r="J55" s="487"/>
      <c r="K55" s="42">
        <f>VLOOKUP($A55&amp;K$94,決統データ!$A$3:$DE$365,$E55+19,FALSE)</f>
        <v>0</v>
      </c>
      <c r="L55" s="94">
        <f t="shared" si="2"/>
        <v>0</v>
      </c>
    </row>
    <row r="56" spans="1:12">
      <c r="A56" s="27" t="str">
        <f t="shared" si="1"/>
        <v>0902601</v>
      </c>
      <c r="B56" s="28" t="s">
        <v>982</v>
      </c>
      <c r="C56" s="29">
        <v>26</v>
      </c>
      <c r="D56" s="28" t="s">
        <v>782</v>
      </c>
      <c r="E56" s="24">
        <v>54</v>
      </c>
      <c r="F56" s="631"/>
      <c r="G56" s="487" t="s">
        <v>839</v>
      </c>
      <c r="H56" s="487"/>
      <c r="I56" s="487"/>
      <c r="J56" s="487"/>
      <c r="K56" s="42">
        <f>VLOOKUP($A56&amp;K$94,決統データ!$A$3:$DE$365,$E56+19,FALSE)</f>
        <v>0</v>
      </c>
      <c r="L56" s="94">
        <f t="shared" si="2"/>
        <v>0</v>
      </c>
    </row>
    <row r="57" spans="1:12">
      <c r="A57" s="27" t="str">
        <f t="shared" si="1"/>
        <v>0902601</v>
      </c>
      <c r="B57" s="28" t="s">
        <v>982</v>
      </c>
      <c r="C57" s="29">
        <v>26</v>
      </c>
      <c r="D57" s="28" t="s">
        <v>782</v>
      </c>
      <c r="E57" s="24">
        <v>55</v>
      </c>
      <c r="F57" s="631"/>
      <c r="G57" s="487" t="s">
        <v>838</v>
      </c>
      <c r="H57" s="487"/>
      <c r="I57" s="487"/>
      <c r="J57" s="487"/>
      <c r="K57" s="42">
        <f>VLOOKUP($A57&amp;K$94,決統データ!$A$3:$DE$365,$E57+19,FALSE)</f>
        <v>0</v>
      </c>
      <c r="L57" s="94">
        <f t="shared" si="2"/>
        <v>0</v>
      </c>
    </row>
    <row r="58" spans="1:12">
      <c r="A58" s="27" t="str">
        <f t="shared" si="1"/>
        <v>0902601</v>
      </c>
      <c r="B58" s="28" t="s">
        <v>982</v>
      </c>
      <c r="C58" s="29">
        <v>26</v>
      </c>
      <c r="D58" s="28" t="s">
        <v>782</v>
      </c>
      <c r="E58" s="24">
        <v>56</v>
      </c>
      <c r="F58" s="632"/>
      <c r="G58" s="487" t="s">
        <v>837</v>
      </c>
      <c r="H58" s="487"/>
      <c r="I58" s="487"/>
      <c r="J58" s="487"/>
      <c r="K58" s="42">
        <f>VLOOKUP($A58&amp;K$94,決統データ!$A$3:$DE$365,$E58+19,FALSE)</f>
        <v>0</v>
      </c>
      <c r="L58" s="94">
        <f t="shared" si="2"/>
        <v>0</v>
      </c>
    </row>
    <row r="59" spans="1:12">
      <c r="A59" s="27" t="str">
        <f t="shared" si="1"/>
        <v>0902601</v>
      </c>
      <c r="B59" s="28" t="s">
        <v>982</v>
      </c>
      <c r="C59" s="29">
        <v>26</v>
      </c>
      <c r="D59" s="28" t="s">
        <v>782</v>
      </c>
      <c r="E59" s="24">
        <v>57</v>
      </c>
      <c r="F59" s="487" t="s">
        <v>836</v>
      </c>
      <c r="G59" s="487"/>
      <c r="H59" s="487"/>
      <c r="I59" s="487"/>
      <c r="J59" s="487"/>
      <c r="K59" s="42">
        <f>VLOOKUP($A59&amp;K$94,決統データ!$A$3:$DE$365,$E59+19,FALSE)</f>
        <v>0</v>
      </c>
      <c r="L59" s="94">
        <f t="shared" si="2"/>
        <v>0</v>
      </c>
    </row>
    <row r="60" spans="1:12">
      <c r="A60" s="27" t="str">
        <f t="shared" si="1"/>
        <v>0902601</v>
      </c>
      <c r="B60" s="28" t="s">
        <v>982</v>
      </c>
      <c r="C60" s="29">
        <v>26</v>
      </c>
      <c r="D60" s="28" t="s">
        <v>782</v>
      </c>
      <c r="E60" s="24">
        <v>58</v>
      </c>
      <c r="F60" s="487" t="s">
        <v>835</v>
      </c>
      <c r="G60" s="487"/>
      <c r="H60" s="487"/>
      <c r="I60" s="487"/>
      <c r="J60" s="487"/>
      <c r="K60" s="42">
        <f>VLOOKUP($A60&amp;K$94,決統データ!$A$3:$DE$365,$E60+19,FALSE)</f>
        <v>0</v>
      </c>
      <c r="L60" s="94">
        <f t="shared" si="2"/>
        <v>0</v>
      </c>
    </row>
    <row r="61" spans="1:12">
      <c r="A61" s="27" t="str">
        <f t="shared" si="1"/>
        <v>0902601</v>
      </c>
      <c r="B61" s="28" t="s">
        <v>982</v>
      </c>
      <c r="C61" s="29">
        <v>26</v>
      </c>
      <c r="D61" s="28" t="s">
        <v>782</v>
      </c>
      <c r="E61" s="24">
        <v>59</v>
      </c>
      <c r="F61" s="658" t="s">
        <v>834</v>
      </c>
      <c r="G61" s="518"/>
      <c r="H61" s="518"/>
      <c r="I61" s="518"/>
      <c r="J61" s="510"/>
      <c r="K61" s="42">
        <f>VLOOKUP($A61&amp;K$94,決統データ!$A$3:$DE$365,$E61+19,FALSE)</f>
        <v>0</v>
      </c>
      <c r="L61" s="94">
        <f t="shared" si="2"/>
        <v>0</v>
      </c>
    </row>
    <row r="62" spans="1:12">
      <c r="A62" s="27" t="str">
        <f t="shared" si="1"/>
        <v>0902601</v>
      </c>
      <c r="B62" s="28" t="s">
        <v>982</v>
      </c>
      <c r="C62" s="29">
        <v>26</v>
      </c>
      <c r="D62" s="28" t="s">
        <v>782</v>
      </c>
      <c r="E62" s="24">
        <v>60</v>
      </c>
      <c r="F62" s="95"/>
      <c r="G62" s="487" t="s">
        <v>833</v>
      </c>
      <c r="H62" s="487"/>
      <c r="I62" s="487"/>
      <c r="J62" s="487"/>
      <c r="K62" s="42">
        <f>VLOOKUP($A62&amp;K$94,決統データ!$A$3:$DE$365,$E62+19,FALSE)</f>
        <v>0</v>
      </c>
      <c r="L62" s="94">
        <f t="shared" si="2"/>
        <v>0</v>
      </c>
    </row>
    <row r="63" spans="1:12">
      <c r="A63" s="27" t="str">
        <f t="shared" si="1"/>
        <v>0902602</v>
      </c>
      <c r="B63" s="28" t="s">
        <v>982</v>
      </c>
      <c r="C63" s="29">
        <v>26</v>
      </c>
      <c r="D63" s="28" t="s">
        <v>984</v>
      </c>
      <c r="E63" s="24">
        <v>1</v>
      </c>
      <c r="F63" s="487" t="s">
        <v>832</v>
      </c>
      <c r="G63" s="487"/>
      <c r="H63" s="487"/>
      <c r="I63" s="487"/>
      <c r="J63" s="487"/>
      <c r="K63" s="42">
        <f>VLOOKUP($A63&amp;K$94,決統データ!$A$3:$DE$365,$E63+19,FALSE)</f>
        <v>0</v>
      </c>
      <c r="L63" s="94">
        <f t="shared" si="2"/>
        <v>0</v>
      </c>
    </row>
    <row r="64" spans="1:12">
      <c r="A64" s="27" t="str">
        <f t="shared" si="1"/>
        <v>0902602</v>
      </c>
      <c r="B64" s="28" t="s">
        <v>982</v>
      </c>
      <c r="C64" s="29">
        <v>26</v>
      </c>
      <c r="D64" s="28" t="s">
        <v>984</v>
      </c>
      <c r="E64" s="24">
        <v>2</v>
      </c>
      <c r="F64" s="487" t="s">
        <v>831</v>
      </c>
      <c r="G64" s="487"/>
      <c r="H64" s="487"/>
      <c r="I64" s="487"/>
      <c r="J64" s="487"/>
      <c r="K64" s="42">
        <f>VLOOKUP($A64&amp;K$94,決統データ!$A$3:$DE$365,$E64+19,FALSE)</f>
        <v>0</v>
      </c>
      <c r="L64" s="94">
        <f t="shared" si="2"/>
        <v>0</v>
      </c>
    </row>
    <row r="65" spans="1:12">
      <c r="A65" s="27" t="str">
        <f t="shared" si="1"/>
        <v>0902602</v>
      </c>
      <c r="B65" s="28" t="s">
        <v>982</v>
      </c>
      <c r="C65" s="29">
        <v>26</v>
      </c>
      <c r="D65" s="28" t="s">
        <v>984</v>
      </c>
      <c r="E65" s="24">
        <v>3</v>
      </c>
      <c r="F65" s="487" t="s">
        <v>830</v>
      </c>
      <c r="G65" s="487"/>
      <c r="H65" s="487"/>
      <c r="I65" s="487"/>
      <c r="J65" s="487"/>
      <c r="K65" s="42">
        <f>VLOOKUP($A65&amp;K$94,決統データ!$A$3:$DE$365,$E65+19,FALSE)</f>
        <v>0</v>
      </c>
      <c r="L65" s="94">
        <f t="shared" si="2"/>
        <v>0</v>
      </c>
    </row>
    <row r="66" spans="1:12">
      <c r="A66" s="27" t="str">
        <f t="shared" si="1"/>
        <v>0902602</v>
      </c>
      <c r="B66" s="28" t="s">
        <v>982</v>
      </c>
      <c r="C66" s="29">
        <v>26</v>
      </c>
      <c r="D66" s="28" t="s">
        <v>984</v>
      </c>
      <c r="E66" s="24">
        <v>4</v>
      </c>
      <c r="F66" s="639" t="s">
        <v>644</v>
      </c>
      <c r="G66" s="487" t="s">
        <v>829</v>
      </c>
      <c r="H66" s="487"/>
      <c r="I66" s="487"/>
      <c r="J66" s="487"/>
      <c r="K66" s="42">
        <f>VLOOKUP($A66&amp;K$94,決統データ!$A$3:$DE$365,$E66+19,FALSE)</f>
        <v>0</v>
      </c>
      <c r="L66" s="94">
        <f t="shared" si="2"/>
        <v>0</v>
      </c>
    </row>
    <row r="67" spans="1:12">
      <c r="A67" s="27" t="str">
        <f t="shared" si="1"/>
        <v>0902602</v>
      </c>
      <c r="B67" s="28" t="s">
        <v>982</v>
      </c>
      <c r="C67" s="29">
        <v>26</v>
      </c>
      <c r="D67" s="28" t="s">
        <v>984</v>
      </c>
      <c r="E67" s="24">
        <v>5</v>
      </c>
      <c r="F67" s="640"/>
      <c r="G67" s="487" t="s">
        <v>828</v>
      </c>
      <c r="H67" s="487"/>
      <c r="I67" s="487"/>
      <c r="J67" s="487"/>
      <c r="K67" s="42">
        <f>VLOOKUP($A67&amp;K$94,決統データ!$A$3:$DE$365,$E67+19,FALSE)</f>
        <v>0</v>
      </c>
      <c r="L67" s="94">
        <f t="shared" ref="L67:L85" si="3">SUM(K67:K67)</f>
        <v>0</v>
      </c>
    </row>
    <row r="68" spans="1:12">
      <c r="A68" s="27" t="str">
        <f t="shared" ref="A68:A85" si="4">+B68&amp;C68&amp;D68</f>
        <v>0902602</v>
      </c>
      <c r="B68" s="28" t="s">
        <v>982</v>
      </c>
      <c r="C68" s="29">
        <v>26</v>
      </c>
      <c r="D68" s="28" t="s">
        <v>984</v>
      </c>
      <c r="E68" s="24">
        <v>6</v>
      </c>
      <c r="F68" s="641"/>
      <c r="G68" s="487" t="s">
        <v>731</v>
      </c>
      <c r="H68" s="487"/>
      <c r="I68" s="487"/>
      <c r="J68" s="487"/>
      <c r="K68" s="42">
        <f>VLOOKUP($A68&amp;K$94,決統データ!$A$3:$DE$365,$E68+19,FALSE)</f>
        <v>0</v>
      </c>
      <c r="L68" s="94">
        <f t="shared" si="3"/>
        <v>0</v>
      </c>
    </row>
    <row r="69" spans="1:12">
      <c r="A69" s="27" t="str">
        <f t="shared" si="4"/>
        <v>0902602</v>
      </c>
      <c r="B69" s="28" t="s">
        <v>982</v>
      </c>
      <c r="C69" s="29">
        <v>26</v>
      </c>
      <c r="D69" s="28" t="s">
        <v>984</v>
      </c>
      <c r="E69" s="24">
        <v>7</v>
      </c>
      <c r="F69" s="487" t="s">
        <v>827</v>
      </c>
      <c r="G69" s="487"/>
      <c r="H69" s="487"/>
      <c r="I69" s="487"/>
      <c r="J69" s="487"/>
      <c r="K69" s="42">
        <f>VLOOKUP($A69&amp;K$94,決統データ!$A$3:$DE$365,$E69+19,FALSE)</f>
        <v>0</v>
      </c>
      <c r="L69" s="94">
        <f t="shared" si="3"/>
        <v>0</v>
      </c>
    </row>
    <row r="70" spans="1:12">
      <c r="A70" s="27" t="str">
        <f t="shared" si="4"/>
        <v>0902602</v>
      </c>
      <c r="B70" s="28" t="s">
        <v>982</v>
      </c>
      <c r="C70" s="29">
        <v>26</v>
      </c>
      <c r="D70" s="28" t="s">
        <v>984</v>
      </c>
      <c r="E70" s="24">
        <v>8</v>
      </c>
      <c r="F70" s="633" t="s">
        <v>826</v>
      </c>
      <c r="G70" s="634"/>
      <c r="H70" s="634"/>
      <c r="I70" s="635"/>
      <c r="J70" s="60" t="s">
        <v>825</v>
      </c>
      <c r="K70" s="42">
        <f>VLOOKUP($A70&amp;K$94,決統データ!$A$3:$DE$365,$E70+19,FALSE)</f>
        <v>0</v>
      </c>
      <c r="L70" s="94">
        <f t="shared" si="3"/>
        <v>0</v>
      </c>
    </row>
    <row r="71" spans="1:12">
      <c r="A71" s="27" t="str">
        <f t="shared" si="4"/>
        <v>0902602</v>
      </c>
      <c r="B71" s="28" t="s">
        <v>982</v>
      </c>
      <c r="C71" s="29">
        <v>26</v>
      </c>
      <c r="D71" s="28" t="s">
        <v>984</v>
      </c>
      <c r="E71" s="24">
        <v>9</v>
      </c>
      <c r="F71" s="636"/>
      <c r="G71" s="637"/>
      <c r="H71" s="637"/>
      <c r="I71" s="638"/>
      <c r="J71" s="60" t="s">
        <v>824</v>
      </c>
      <c r="K71" s="42">
        <f>VLOOKUP($A71&amp;K$94,決統データ!$A$3:$DE$365,$E71+19,FALSE)</f>
        <v>0</v>
      </c>
      <c r="L71" s="94">
        <f t="shared" si="3"/>
        <v>0</v>
      </c>
    </row>
    <row r="72" spans="1:12">
      <c r="A72" s="27" t="str">
        <f t="shared" si="4"/>
        <v>0902602</v>
      </c>
      <c r="B72" s="28" t="s">
        <v>982</v>
      </c>
      <c r="C72" s="29">
        <v>26</v>
      </c>
      <c r="D72" s="28" t="s">
        <v>984</v>
      </c>
      <c r="E72" s="24">
        <v>21</v>
      </c>
      <c r="F72" s="487" t="s">
        <v>823</v>
      </c>
      <c r="G72" s="487"/>
      <c r="H72" s="487"/>
      <c r="I72" s="487"/>
      <c r="J72" s="487"/>
      <c r="K72" s="42">
        <f>VLOOKUP($A72&amp;K$94,決統データ!$A$3:$DE$365,$E72+19,FALSE)</f>
        <v>0</v>
      </c>
      <c r="L72" s="94">
        <f t="shared" si="3"/>
        <v>0</v>
      </c>
    </row>
    <row r="73" spans="1:12">
      <c r="A73" s="27" t="str">
        <f t="shared" si="4"/>
        <v>0902602</v>
      </c>
      <c r="B73" s="28" t="s">
        <v>982</v>
      </c>
      <c r="C73" s="29">
        <v>26</v>
      </c>
      <c r="D73" s="28" t="s">
        <v>984</v>
      </c>
      <c r="E73" s="24">
        <v>22</v>
      </c>
      <c r="F73" s="487" t="s">
        <v>822</v>
      </c>
      <c r="G73" s="487"/>
      <c r="H73" s="487"/>
      <c r="I73" s="487"/>
      <c r="J73" s="487"/>
      <c r="K73" s="42">
        <f>VLOOKUP($A73&amp;K$94,決統データ!$A$3:$DE$365,$E73+19,FALSE)</f>
        <v>0</v>
      </c>
      <c r="L73" s="94">
        <f t="shared" si="3"/>
        <v>0</v>
      </c>
    </row>
    <row r="74" spans="1:12">
      <c r="A74" s="27"/>
      <c r="B74" s="28"/>
      <c r="C74" s="29"/>
      <c r="D74" s="28"/>
      <c r="E74" s="38"/>
      <c r="F74" s="968" t="s">
        <v>821</v>
      </c>
      <c r="G74" s="972"/>
      <c r="H74" s="972"/>
      <c r="I74" s="972"/>
      <c r="J74" s="983"/>
      <c r="K74" s="82"/>
      <c r="L74" s="94">
        <f t="shared" si="3"/>
        <v>0</v>
      </c>
    </row>
    <row r="75" spans="1:12">
      <c r="A75" s="27" t="str">
        <f t="shared" si="4"/>
        <v>0902602</v>
      </c>
      <c r="B75" s="28" t="s">
        <v>982</v>
      </c>
      <c r="C75" s="29">
        <v>26</v>
      </c>
      <c r="D75" s="28" t="s">
        <v>984</v>
      </c>
      <c r="E75" s="38">
        <v>51</v>
      </c>
      <c r="F75" s="73" t="s">
        <v>819</v>
      </c>
      <c r="G75" s="73"/>
      <c r="H75" s="73"/>
      <c r="I75" s="73"/>
      <c r="J75" s="73"/>
      <c r="K75" s="42">
        <f>VLOOKUP($A75&amp;K$94,決統データ!$A$3:$DE$365,$E75+19,FALSE)</f>
        <v>4718</v>
      </c>
      <c r="L75" s="94">
        <f t="shared" si="3"/>
        <v>4718</v>
      </c>
    </row>
    <row r="76" spans="1:12">
      <c r="A76" s="27" t="str">
        <f t="shared" si="4"/>
        <v>0902602</v>
      </c>
      <c r="B76" s="28" t="s">
        <v>982</v>
      </c>
      <c r="C76" s="29">
        <v>26</v>
      </c>
      <c r="D76" s="28" t="s">
        <v>984</v>
      </c>
      <c r="E76" s="38">
        <v>52</v>
      </c>
      <c r="F76" s="73" t="s">
        <v>818</v>
      </c>
      <c r="G76" s="73"/>
      <c r="H76" s="73"/>
      <c r="I76" s="73"/>
      <c r="J76" s="73"/>
      <c r="K76" s="42">
        <f>VLOOKUP($A76&amp;K$94,決統データ!$A$3:$DE$365,$E76+19,FALSE)</f>
        <v>11790</v>
      </c>
      <c r="L76" s="94">
        <f t="shared" si="3"/>
        <v>11790</v>
      </c>
    </row>
    <row r="77" spans="1:12">
      <c r="A77" s="27"/>
      <c r="B77" s="28"/>
      <c r="C77" s="29"/>
      <c r="D77" s="28"/>
      <c r="E77" s="38"/>
      <c r="F77" s="73" t="s">
        <v>820</v>
      </c>
      <c r="G77" s="73"/>
      <c r="H77" s="73"/>
      <c r="I77" s="73"/>
      <c r="J77" s="73"/>
      <c r="K77" s="82"/>
      <c r="L77" s="94">
        <f t="shared" si="3"/>
        <v>0</v>
      </c>
    </row>
    <row r="78" spans="1:12">
      <c r="A78" s="27" t="str">
        <f t="shared" si="4"/>
        <v>0902602</v>
      </c>
      <c r="B78" s="28" t="s">
        <v>982</v>
      </c>
      <c r="C78" s="29">
        <v>26</v>
      </c>
      <c r="D78" s="28" t="s">
        <v>984</v>
      </c>
      <c r="E78" s="38">
        <v>53</v>
      </c>
      <c r="F78" s="73" t="s">
        <v>819</v>
      </c>
      <c r="G78" s="73"/>
      <c r="H78" s="73"/>
      <c r="I78" s="73"/>
      <c r="J78" s="73"/>
      <c r="K78" s="42">
        <f>VLOOKUP($A78&amp;K$94,決統データ!$A$3:$DE$365,$E78+19,FALSE)</f>
        <v>0</v>
      </c>
      <c r="L78" s="94">
        <f t="shared" si="3"/>
        <v>0</v>
      </c>
    </row>
    <row r="79" spans="1:12">
      <c r="A79" s="27" t="str">
        <f t="shared" si="4"/>
        <v>0902602</v>
      </c>
      <c r="B79" s="28" t="s">
        <v>982</v>
      </c>
      <c r="C79" s="29">
        <v>26</v>
      </c>
      <c r="D79" s="28" t="s">
        <v>984</v>
      </c>
      <c r="E79" s="38">
        <v>54</v>
      </c>
      <c r="F79" s="73" t="s">
        <v>818</v>
      </c>
      <c r="G79" s="73"/>
      <c r="H79" s="73"/>
      <c r="I79" s="73"/>
      <c r="J79" s="73"/>
      <c r="K79" s="42">
        <f>VLOOKUP($A79&amp;K$94,決統データ!$A$3:$DE$365,$E79+19,FALSE)</f>
        <v>0</v>
      </c>
      <c r="L79" s="94">
        <f t="shared" si="3"/>
        <v>0</v>
      </c>
    </row>
    <row r="80" spans="1:12">
      <c r="A80" s="27" t="str">
        <f t="shared" si="4"/>
        <v>0902602</v>
      </c>
      <c r="B80" s="28" t="s">
        <v>982</v>
      </c>
      <c r="C80" s="29">
        <v>26</v>
      </c>
      <c r="D80" s="28" t="s">
        <v>984</v>
      </c>
      <c r="E80" s="38">
        <v>55</v>
      </c>
      <c r="F80" s="913" t="s">
        <v>817</v>
      </c>
      <c r="G80" s="914"/>
      <c r="H80" s="914"/>
      <c r="I80" s="915"/>
      <c r="J80" s="96" t="s">
        <v>601</v>
      </c>
      <c r="K80" s="42">
        <f>VLOOKUP($A80&amp;K$94,決統データ!$A$3:$DE$365,$E80+19,FALSE)</f>
        <v>0</v>
      </c>
      <c r="L80" s="94">
        <f t="shared" si="3"/>
        <v>0</v>
      </c>
    </row>
    <row r="81" spans="1:12">
      <c r="A81" s="27" t="str">
        <f t="shared" si="4"/>
        <v>0902602</v>
      </c>
      <c r="B81" s="28" t="s">
        <v>982</v>
      </c>
      <c r="C81" s="29">
        <v>26</v>
      </c>
      <c r="D81" s="28" t="s">
        <v>984</v>
      </c>
      <c r="E81" s="38">
        <v>56</v>
      </c>
      <c r="F81" s="916"/>
      <c r="G81" s="917"/>
      <c r="H81" s="917"/>
      <c r="I81" s="918"/>
      <c r="J81" s="96" t="s">
        <v>816</v>
      </c>
      <c r="K81" s="42">
        <f>VLOOKUP($A81&amp;K$94,決統データ!$A$3:$DE$365,$E81+19,FALSE)</f>
        <v>0</v>
      </c>
      <c r="L81" s="94">
        <f t="shared" si="3"/>
        <v>0</v>
      </c>
    </row>
    <row r="82" spans="1:12">
      <c r="A82" s="27" t="str">
        <f t="shared" si="4"/>
        <v>0902602</v>
      </c>
      <c r="B82" s="28" t="s">
        <v>982</v>
      </c>
      <c r="C82" s="29">
        <v>26</v>
      </c>
      <c r="D82" s="28" t="s">
        <v>984</v>
      </c>
      <c r="E82" s="38">
        <v>57</v>
      </c>
      <c r="F82" s="913" t="s">
        <v>600</v>
      </c>
      <c r="G82" s="914"/>
      <c r="H82" s="914"/>
      <c r="I82" s="915"/>
      <c r="J82" s="96" t="s">
        <v>601</v>
      </c>
      <c r="K82" s="42">
        <f>VLOOKUP($A82&amp;K$94,決統データ!$A$3:$DE$365,$E82+19,FALSE)</f>
        <v>0</v>
      </c>
      <c r="L82" s="94">
        <f t="shared" si="3"/>
        <v>0</v>
      </c>
    </row>
    <row r="83" spans="1:12">
      <c r="A83" s="27" t="str">
        <f t="shared" si="4"/>
        <v>0902602</v>
      </c>
      <c r="B83" s="28" t="s">
        <v>982</v>
      </c>
      <c r="C83" s="29">
        <v>26</v>
      </c>
      <c r="D83" s="28" t="s">
        <v>984</v>
      </c>
      <c r="E83" s="38">
        <v>58</v>
      </c>
      <c r="F83" s="916"/>
      <c r="G83" s="917"/>
      <c r="H83" s="917"/>
      <c r="I83" s="918"/>
      <c r="J83" s="96" t="s">
        <v>816</v>
      </c>
      <c r="K83" s="42">
        <f>VLOOKUP($A83&amp;K$94,決統データ!$A$3:$DE$365,$E83+19,FALSE)</f>
        <v>0</v>
      </c>
      <c r="L83" s="94">
        <f t="shared" si="3"/>
        <v>0</v>
      </c>
    </row>
    <row r="84" spans="1:12">
      <c r="A84" s="27" t="str">
        <f t="shared" si="4"/>
        <v>0902602</v>
      </c>
      <c r="B84" s="28" t="s">
        <v>982</v>
      </c>
      <c r="C84" s="29">
        <v>26</v>
      </c>
      <c r="D84" s="28" t="s">
        <v>984</v>
      </c>
      <c r="E84" s="38">
        <v>59</v>
      </c>
      <c r="F84" s="905" t="s">
        <v>603</v>
      </c>
      <c r="G84" s="907" t="s">
        <v>604</v>
      </c>
      <c r="H84" s="908"/>
      <c r="I84" s="909"/>
      <c r="J84" s="96" t="s">
        <v>601</v>
      </c>
      <c r="K84" s="42">
        <f>VLOOKUP($A84&amp;K$94,決統データ!$A$3:$DE$365,$E84+19,FALSE)</f>
        <v>0</v>
      </c>
      <c r="L84" s="94">
        <f t="shared" si="3"/>
        <v>0</v>
      </c>
    </row>
    <row r="85" spans="1:12">
      <c r="A85" s="27" t="str">
        <f t="shared" si="4"/>
        <v>0902602</v>
      </c>
      <c r="B85" s="28" t="s">
        <v>982</v>
      </c>
      <c r="C85" s="29">
        <v>26</v>
      </c>
      <c r="D85" s="28" t="s">
        <v>984</v>
      </c>
      <c r="E85" s="38">
        <v>60</v>
      </c>
      <c r="F85" s="906"/>
      <c r="G85" s="910"/>
      <c r="H85" s="911"/>
      <c r="I85" s="912"/>
      <c r="J85" s="96" t="s">
        <v>816</v>
      </c>
      <c r="K85" s="42">
        <f>VLOOKUP($A85&amp;K$94,決統データ!$A$3:$DE$365,$E85+19,FALSE)</f>
        <v>0</v>
      </c>
      <c r="L85" s="94">
        <f t="shared" si="3"/>
        <v>0</v>
      </c>
    </row>
    <row r="86" spans="1:12">
      <c r="F86" s="527" t="s">
        <v>516</v>
      </c>
      <c r="G86" s="990" t="s">
        <v>519</v>
      </c>
      <c r="H86" s="991"/>
      <c r="I86" s="991"/>
      <c r="J86" s="992"/>
      <c r="K86" s="39">
        <f>IF(K14=0,0,K3/K14*100)</f>
        <v>100</v>
      </c>
      <c r="L86" s="39">
        <f>IF(L14=0,0,L3/L14*100)</f>
        <v>100</v>
      </c>
    </row>
    <row r="87" spans="1:12">
      <c r="F87" s="527"/>
      <c r="G87" s="72" t="s">
        <v>517</v>
      </c>
      <c r="H87" s="72"/>
      <c r="I87" s="75"/>
      <c r="J87" s="76"/>
      <c r="K87" s="39">
        <f>K3/(K14+K51)*100</f>
        <v>100</v>
      </c>
      <c r="L87" s="39">
        <f>L3/(L14+L51)*100</f>
        <v>100</v>
      </c>
    </row>
    <row r="88" spans="1:12">
      <c r="F88" s="527"/>
      <c r="G88" s="72" t="s">
        <v>520</v>
      </c>
      <c r="H88" s="72"/>
      <c r="I88" s="75"/>
      <c r="J88" s="76"/>
      <c r="K88" s="39">
        <f>(K4-K7)/(K15-K17)*100</f>
        <v>0</v>
      </c>
      <c r="L88" s="39">
        <f>(L4-L7)/(L15-L17)*100</f>
        <v>0</v>
      </c>
    </row>
    <row r="89" spans="1:12">
      <c r="F89" s="527"/>
      <c r="G89" s="72" t="s">
        <v>518</v>
      </c>
      <c r="H89" s="75"/>
      <c r="I89" s="77"/>
      <c r="J89" s="76"/>
      <c r="K89" s="39">
        <f>IF(K4-K7=0,0,K71/(K4-K7)*100)</f>
        <v>0</v>
      </c>
      <c r="L89" s="39">
        <f>IF(L4-L7=0,0,L71/(L4-L7)*100)</f>
        <v>0</v>
      </c>
    </row>
    <row r="90" spans="1:12">
      <c r="F90" s="527"/>
      <c r="G90" s="72" t="s">
        <v>528</v>
      </c>
      <c r="H90" s="75"/>
      <c r="I90" s="77"/>
      <c r="J90" s="76"/>
      <c r="K90" s="39">
        <f>(K12+K27+K28)/(K3+K25)*100</f>
        <v>100</v>
      </c>
      <c r="L90" s="39">
        <f>(L12+L27+L28)/(L3+L25)*100</f>
        <v>100</v>
      </c>
    </row>
    <row r="94" spans="1:12">
      <c r="K94" s="33">
        <v>262013000</v>
      </c>
    </row>
  </sheetData>
  <customSheetViews>
    <customSheetView guid="{247A5D4D-80F1-4466-92F7-7A3BC78E450F}" printArea="1">
      <selection activeCell="C43" sqref="C43"/>
      <pageMargins left="1.1811023622047245" right="0.78740157480314965" top="0.78740157480314965" bottom="0.78740157480314965" header="0.51181102362204722" footer="0.23622047244094491"/>
      <pageSetup paperSize="9" scale="58" orientation="portrait" blackAndWhite="1" horizontalDpi="300" verticalDpi="300"/>
      <headerFooter alignWithMargins="0"/>
    </customSheetView>
  </customSheetViews>
  <mergeCells count="84">
    <mergeCell ref="G13:J13"/>
    <mergeCell ref="G14:J14"/>
    <mergeCell ref="F2:J2"/>
    <mergeCell ref="F3:F24"/>
    <mergeCell ref="G3:J3"/>
    <mergeCell ref="G4:J4"/>
    <mergeCell ref="G5:J5"/>
    <mergeCell ref="G6:J6"/>
    <mergeCell ref="G19:J19"/>
    <mergeCell ref="G20:J20"/>
    <mergeCell ref="G11:J11"/>
    <mergeCell ref="G12:J12"/>
    <mergeCell ref="G7:J7"/>
    <mergeCell ref="G8:J8"/>
    <mergeCell ref="G9:J9"/>
    <mergeCell ref="G10:J10"/>
    <mergeCell ref="G15:J15"/>
    <mergeCell ref="G16:J16"/>
    <mergeCell ref="G17:J17"/>
    <mergeCell ref="G18:J18"/>
    <mergeCell ref="G32:J32"/>
    <mergeCell ref="G21:J21"/>
    <mergeCell ref="G22:J22"/>
    <mergeCell ref="G27:J27"/>
    <mergeCell ref="G28:J28"/>
    <mergeCell ref="G29:J29"/>
    <mergeCell ref="G30:J30"/>
    <mergeCell ref="G23:J23"/>
    <mergeCell ref="G24:J24"/>
    <mergeCell ref="G39:G42"/>
    <mergeCell ref="H39:J39"/>
    <mergeCell ref="H40:J40"/>
    <mergeCell ref="H41:J41"/>
    <mergeCell ref="H42:J42"/>
    <mergeCell ref="G36:J36"/>
    <mergeCell ref="G33:J33"/>
    <mergeCell ref="F25:F58"/>
    <mergeCell ref="G31:J31"/>
    <mergeCell ref="G37:H38"/>
    <mergeCell ref="I37:J37"/>
    <mergeCell ref="I38:J38"/>
    <mergeCell ref="G43:G50"/>
    <mergeCell ref="H43:H45"/>
    <mergeCell ref="I43:I45"/>
    <mergeCell ref="H46:J46"/>
    <mergeCell ref="H47:J47"/>
    <mergeCell ref="G25:J25"/>
    <mergeCell ref="G26:J26"/>
    <mergeCell ref="H48:J48"/>
    <mergeCell ref="H49:J49"/>
    <mergeCell ref="G34:J34"/>
    <mergeCell ref="G35:J35"/>
    <mergeCell ref="F66:F68"/>
    <mergeCell ref="G66:J66"/>
    <mergeCell ref="G67:J67"/>
    <mergeCell ref="G68:J68"/>
    <mergeCell ref="H50:J50"/>
    <mergeCell ref="G55:J55"/>
    <mergeCell ref="G56:J56"/>
    <mergeCell ref="G57:J57"/>
    <mergeCell ref="F59:J59"/>
    <mergeCell ref="F60:J60"/>
    <mergeCell ref="G58:J58"/>
    <mergeCell ref="G51:J51"/>
    <mergeCell ref="G52:G54"/>
    <mergeCell ref="H52:J52"/>
    <mergeCell ref="H53:J53"/>
    <mergeCell ref="H54:J54"/>
    <mergeCell ref="G62:J62"/>
    <mergeCell ref="F61:J61"/>
    <mergeCell ref="F63:J63"/>
    <mergeCell ref="F64:J64"/>
    <mergeCell ref="F65:J65"/>
    <mergeCell ref="G86:J86"/>
    <mergeCell ref="F86:F90"/>
    <mergeCell ref="F80:I81"/>
    <mergeCell ref="F82:I83"/>
    <mergeCell ref="F84:F85"/>
    <mergeCell ref="G84:I85"/>
    <mergeCell ref="F74:J74"/>
    <mergeCell ref="F72:J72"/>
    <mergeCell ref="F73:J73"/>
    <mergeCell ref="F69:J69"/>
    <mergeCell ref="F70:I71"/>
  </mergeCells>
  <phoneticPr fontId="3"/>
  <pageMargins left="1.1811023622047245" right="0.78740157480314965" top="0.78740157480314965" bottom="0.78740157480314965" header="0.51181102362204722" footer="0.23622047244094491"/>
  <pageSetup paperSize="9" scale="58" orientation="portrait" blackAndWhite="1"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FF0000"/>
  </sheetPr>
  <dimension ref="A1:K44"/>
  <sheetViews>
    <sheetView view="pageBreakPreview" topLeftCell="B1" zoomScaleNormal="100" zoomScaleSheetLayoutView="100" workbookViewId="0">
      <pane ySplit="2" topLeftCell="A3" activePane="bottomLeft" state="frozen"/>
      <selection pane="bottomLeft"/>
    </sheetView>
  </sheetViews>
  <sheetFormatPr defaultColWidth="9" defaultRowHeight="14.4"/>
  <cols>
    <col min="1" max="1" width="9.69921875" style="1" customWidth="1"/>
    <col min="2" max="2" width="4.296875" style="1" customWidth="1"/>
    <col min="3" max="3" width="3.19921875" style="1" customWidth="1"/>
    <col min="4" max="4" width="3.296875" style="1" customWidth="1"/>
    <col min="5" max="5" width="5.5" style="24" customWidth="1"/>
    <col min="6" max="6" width="6" style="1" customWidth="1"/>
    <col min="7" max="7" width="7.09765625" style="1" customWidth="1"/>
    <col min="8" max="8" width="15.69921875" style="1" customWidth="1"/>
    <col min="9" max="9" width="13.796875" style="1" bestFit="1" customWidth="1"/>
    <col min="10" max="11" width="12.5" style="1" customWidth="1"/>
    <col min="12" max="16384" width="9" style="1"/>
  </cols>
  <sheetData>
    <row r="1" spans="1:11">
      <c r="F1" s="1" t="s">
        <v>981</v>
      </c>
      <c r="J1" s="87"/>
      <c r="K1" s="87" t="s">
        <v>529</v>
      </c>
    </row>
    <row r="2" spans="1:11" ht="28.5" customHeight="1">
      <c r="A2" s="26"/>
      <c r="B2" s="67" t="s">
        <v>778</v>
      </c>
      <c r="C2" s="26" t="s">
        <v>779</v>
      </c>
      <c r="D2" s="26" t="s">
        <v>780</v>
      </c>
      <c r="E2" s="30" t="s">
        <v>781</v>
      </c>
      <c r="F2" s="827"/>
      <c r="G2" s="827"/>
      <c r="H2" s="827"/>
      <c r="I2" s="827"/>
      <c r="J2" s="36" t="s">
        <v>469</v>
      </c>
      <c r="K2" s="11" t="s">
        <v>605</v>
      </c>
    </row>
    <row r="3" spans="1:11" ht="24" customHeight="1">
      <c r="A3" s="27" t="str">
        <f>+B3&amp;C3&amp;D3</f>
        <v>0904001</v>
      </c>
      <c r="B3" s="28" t="s">
        <v>982</v>
      </c>
      <c r="C3" s="29">
        <v>40</v>
      </c>
      <c r="D3" s="28" t="s">
        <v>782</v>
      </c>
      <c r="E3" s="31">
        <v>3</v>
      </c>
      <c r="F3" s="731" t="s">
        <v>1479</v>
      </c>
      <c r="G3" s="630" t="s">
        <v>980</v>
      </c>
      <c r="H3" s="648" t="s">
        <v>979</v>
      </c>
      <c r="I3" s="97" t="s">
        <v>601</v>
      </c>
      <c r="J3" s="42">
        <f>VLOOKUP($A3&amp;J$44,決統データ!$A$3:$DE$365,$E3+19,FALSE)</f>
        <v>4718</v>
      </c>
      <c r="K3" s="89">
        <f t="shared" ref="K3:K38" si="0">SUM(J3:J3)</f>
        <v>4718</v>
      </c>
    </row>
    <row r="4" spans="1:11" ht="24" customHeight="1">
      <c r="A4" s="27" t="str">
        <f t="shared" ref="A4:A38" si="1">+B4&amp;C4&amp;D4</f>
        <v>0904001</v>
      </c>
      <c r="B4" s="28" t="s">
        <v>982</v>
      </c>
      <c r="C4" s="29">
        <v>40</v>
      </c>
      <c r="D4" s="28" t="s">
        <v>782</v>
      </c>
      <c r="E4" s="24">
        <v>4</v>
      </c>
      <c r="F4" s="731"/>
      <c r="G4" s="631"/>
      <c r="H4" s="656"/>
      <c r="I4" s="97" t="s">
        <v>816</v>
      </c>
      <c r="J4" s="42">
        <f>VLOOKUP($A4&amp;J$44,決統データ!$A$3:$DE$365,$E4+19,FALSE)</f>
        <v>16508</v>
      </c>
      <c r="K4" s="89">
        <f t="shared" si="0"/>
        <v>16508</v>
      </c>
    </row>
    <row r="5" spans="1:11" ht="24" customHeight="1">
      <c r="A5" s="27" t="str">
        <f t="shared" si="1"/>
        <v>0904001</v>
      </c>
      <c r="B5" s="28" t="s">
        <v>982</v>
      </c>
      <c r="C5" s="29">
        <v>40</v>
      </c>
      <c r="D5" s="28" t="s">
        <v>782</v>
      </c>
      <c r="E5" s="24">
        <v>5</v>
      </c>
      <c r="F5" s="731"/>
      <c r="G5" s="631"/>
      <c r="H5" s="648" t="s">
        <v>978</v>
      </c>
      <c r="I5" s="97" t="s">
        <v>601</v>
      </c>
      <c r="J5" s="42">
        <f>VLOOKUP($A5&amp;J$44,決統データ!$A$3:$DE$365,$E5+19,FALSE)</f>
        <v>4718</v>
      </c>
      <c r="K5" s="89">
        <f t="shared" si="0"/>
        <v>4718</v>
      </c>
    </row>
    <row r="6" spans="1:11" ht="24" customHeight="1">
      <c r="A6" s="27" t="str">
        <f t="shared" si="1"/>
        <v>0904001</v>
      </c>
      <c r="B6" s="28" t="s">
        <v>982</v>
      </c>
      <c r="C6" s="29">
        <v>40</v>
      </c>
      <c r="D6" s="28" t="s">
        <v>782</v>
      </c>
      <c r="E6" s="24">
        <v>6</v>
      </c>
      <c r="F6" s="731"/>
      <c r="G6" s="631"/>
      <c r="H6" s="656"/>
      <c r="I6" s="97" t="s">
        <v>816</v>
      </c>
      <c r="J6" s="42">
        <f>VLOOKUP($A6&amp;J$44,決統データ!$A$3:$DE$365,$E6+19,FALSE)</f>
        <v>16508</v>
      </c>
      <c r="K6" s="89">
        <f t="shared" si="0"/>
        <v>16508</v>
      </c>
    </row>
    <row r="7" spans="1:11" ht="24" customHeight="1">
      <c r="A7" s="27" t="str">
        <f t="shared" si="1"/>
        <v>0904001</v>
      </c>
      <c r="B7" s="28" t="s">
        <v>982</v>
      </c>
      <c r="C7" s="29">
        <v>40</v>
      </c>
      <c r="D7" s="28" t="s">
        <v>782</v>
      </c>
      <c r="E7" s="24">
        <v>7</v>
      </c>
      <c r="F7" s="731"/>
      <c r="G7" s="631"/>
      <c r="H7" s="1044" t="s">
        <v>977</v>
      </c>
      <c r="I7" s="97" t="s">
        <v>601</v>
      </c>
      <c r="J7" s="42">
        <f>VLOOKUP($A7&amp;J$44,決統データ!$A$3:$DE$365,$E7+19,FALSE)</f>
        <v>0</v>
      </c>
      <c r="K7" s="89">
        <f t="shared" si="0"/>
        <v>0</v>
      </c>
    </row>
    <row r="8" spans="1:11" ht="24" customHeight="1">
      <c r="A8" s="27" t="str">
        <f t="shared" si="1"/>
        <v>0904001</v>
      </c>
      <c r="B8" s="28" t="s">
        <v>982</v>
      </c>
      <c r="C8" s="29">
        <v>40</v>
      </c>
      <c r="D8" s="28" t="s">
        <v>782</v>
      </c>
      <c r="E8" s="24">
        <v>8</v>
      </c>
      <c r="F8" s="731"/>
      <c r="G8" s="631"/>
      <c r="H8" s="1045"/>
      <c r="I8" s="97" t="s">
        <v>816</v>
      </c>
      <c r="J8" s="42">
        <f>VLOOKUP($A8&amp;J$44,決統データ!$A$3:$DE$365,$E8+19,FALSE)</f>
        <v>0</v>
      </c>
      <c r="K8" s="89">
        <f t="shared" si="0"/>
        <v>0</v>
      </c>
    </row>
    <row r="9" spans="1:11" ht="24" customHeight="1">
      <c r="A9" s="27" t="str">
        <f t="shared" si="1"/>
        <v>0904001</v>
      </c>
      <c r="B9" s="28" t="s">
        <v>982</v>
      </c>
      <c r="C9" s="29">
        <v>40</v>
      </c>
      <c r="D9" s="28" t="s">
        <v>782</v>
      </c>
      <c r="E9" s="24">
        <v>9</v>
      </c>
      <c r="F9" s="731"/>
      <c r="G9" s="631"/>
      <c r="H9" s="648" t="s">
        <v>976</v>
      </c>
      <c r="I9" s="97" t="s">
        <v>601</v>
      </c>
      <c r="J9" s="42">
        <f>VLOOKUP($A9&amp;J$44,決統データ!$A$3:$DE$365,$E9+19,FALSE)</f>
        <v>0</v>
      </c>
      <c r="K9" s="89">
        <f t="shared" si="0"/>
        <v>0</v>
      </c>
    </row>
    <row r="10" spans="1:11" ht="24" customHeight="1">
      <c r="A10" s="27" t="str">
        <f t="shared" si="1"/>
        <v>0904001</v>
      </c>
      <c r="B10" s="28" t="s">
        <v>982</v>
      </c>
      <c r="C10" s="29">
        <v>40</v>
      </c>
      <c r="D10" s="28" t="s">
        <v>782</v>
      </c>
      <c r="E10" s="24">
        <v>10</v>
      </c>
      <c r="F10" s="731"/>
      <c r="G10" s="631"/>
      <c r="H10" s="656"/>
      <c r="I10" s="97" t="s">
        <v>816</v>
      </c>
      <c r="J10" s="42">
        <f>VLOOKUP($A10&amp;J$44,決統データ!$A$3:$DE$365,$E10+19,FALSE)</f>
        <v>0</v>
      </c>
      <c r="K10" s="89">
        <f t="shared" si="0"/>
        <v>0</v>
      </c>
    </row>
    <row r="11" spans="1:11" ht="24" customHeight="1">
      <c r="A11" s="27" t="str">
        <f t="shared" si="1"/>
        <v>0904001</v>
      </c>
      <c r="B11" s="28" t="s">
        <v>982</v>
      </c>
      <c r="C11" s="29">
        <v>40</v>
      </c>
      <c r="D11" s="28" t="s">
        <v>782</v>
      </c>
      <c r="E11" s="24">
        <v>11</v>
      </c>
      <c r="F11" s="731"/>
      <c r="G11" s="631"/>
      <c r="H11" s="1044" t="s">
        <v>389</v>
      </c>
      <c r="I11" s="97" t="s">
        <v>601</v>
      </c>
      <c r="J11" s="42">
        <f>VLOOKUP($A11&amp;J$44,決統データ!$A$3:$DE$365,$E11+19,FALSE)</f>
        <v>0</v>
      </c>
      <c r="K11" s="89">
        <f t="shared" si="0"/>
        <v>0</v>
      </c>
    </row>
    <row r="12" spans="1:11" ht="24" customHeight="1">
      <c r="A12" s="27" t="str">
        <f t="shared" si="1"/>
        <v>0904001</v>
      </c>
      <c r="B12" s="28" t="s">
        <v>982</v>
      </c>
      <c r="C12" s="29">
        <v>40</v>
      </c>
      <c r="D12" s="28" t="s">
        <v>782</v>
      </c>
      <c r="E12" s="24">
        <v>12</v>
      </c>
      <c r="F12" s="731"/>
      <c r="G12" s="631"/>
      <c r="H12" s="1045"/>
      <c r="I12" s="97" t="s">
        <v>816</v>
      </c>
      <c r="J12" s="42">
        <f>VLOOKUP($A12&amp;J$44,決統データ!$A$3:$DE$365,$E12+19,FALSE)</f>
        <v>0</v>
      </c>
      <c r="K12" s="89">
        <f t="shared" si="0"/>
        <v>0</v>
      </c>
    </row>
    <row r="13" spans="1:11" ht="24" customHeight="1">
      <c r="A13" s="27" t="str">
        <f>+B13&amp;C13&amp;D13</f>
        <v>0904001</v>
      </c>
      <c r="B13" s="28" t="s">
        <v>1478</v>
      </c>
      <c r="C13" s="29">
        <v>40</v>
      </c>
      <c r="D13" s="28" t="s">
        <v>564</v>
      </c>
      <c r="E13" s="429">
        <v>13</v>
      </c>
      <c r="F13" s="731"/>
      <c r="G13" s="631"/>
      <c r="H13" s="1044" t="s">
        <v>1578</v>
      </c>
      <c r="I13" s="97" t="s">
        <v>601</v>
      </c>
      <c r="J13" s="42">
        <f>VLOOKUP($A13&amp;J$44,決統データ!$A$3:$DE$365,$E13+19,FALSE)</f>
        <v>0</v>
      </c>
      <c r="K13" s="89">
        <f>SUM(J13:J13)</f>
        <v>0</v>
      </c>
    </row>
    <row r="14" spans="1:11" ht="24" customHeight="1">
      <c r="A14" s="27" t="str">
        <f>+B14&amp;C14&amp;D14</f>
        <v>0904001</v>
      </c>
      <c r="B14" s="28" t="s">
        <v>1478</v>
      </c>
      <c r="C14" s="29">
        <v>40</v>
      </c>
      <c r="D14" s="28" t="s">
        <v>564</v>
      </c>
      <c r="E14" s="429">
        <v>14</v>
      </c>
      <c r="F14" s="731"/>
      <c r="G14" s="631"/>
      <c r="H14" s="1045"/>
      <c r="I14" s="97" t="s">
        <v>816</v>
      </c>
      <c r="J14" s="42">
        <f>VLOOKUP($A14&amp;J$44,決統データ!$A$3:$DE$365,$E14+19,FALSE)</f>
        <v>0</v>
      </c>
      <c r="K14" s="89">
        <f>SUM(J14:J14)</f>
        <v>0</v>
      </c>
    </row>
    <row r="15" spans="1:11" ht="24" customHeight="1">
      <c r="A15" s="27" t="str">
        <f t="shared" si="1"/>
        <v>0904001</v>
      </c>
      <c r="B15" s="28" t="s">
        <v>982</v>
      </c>
      <c r="C15" s="29">
        <v>40</v>
      </c>
      <c r="D15" s="28" t="s">
        <v>782</v>
      </c>
      <c r="E15" s="24">
        <v>18</v>
      </c>
      <c r="F15" s="731"/>
      <c r="G15" s="631"/>
      <c r="H15" s="648" t="s">
        <v>731</v>
      </c>
      <c r="I15" s="97" t="s">
        <v>601</v>
      </c>
      <c r="J15" s="42">
        <f>VLOOKUP($A15&amp;J$44,決統データ!$A$3:$DE$365,$E15+19,FALSE)</f>
        <v>0</v>
      </c>
      <c r="K15" s="89">
        <f t="shared" si="0"/>
        <v>0</v>
      </c>
    </row>
    <row r="16" spans="1:11" ht="24" customHeight="1">
      <c r="A16" s="27" t="str">
        <f t="shared" si="1"/>
        <v>0904001</v>
      </c>
      <c r="B16" s="28" t="s">
        <v>982</v>
      </c>
      <c r="C16" s="29">
        <v>40</v>
      </c>
      <c r="D16" s="28" t="s">
        <v>782</v>
      </c>
      <c r="E16" s="24">
        <v>19</v>
      </c>
      <c r="F16" s="1046"/>
      <c r="G16" s="632"/>
      <c r="H16" s="656"/>
      <c r="I16" s="97" t="s">
        <v>816</v>
      </c>
      <c r="J16" s="42">
        <f>VLOOKUP($A16&amp;J$44,決統データ!$A$3:$DE$365,$E16+19,FALSE)</f>
        <v>0</v>
      </c>
      <c r="K16" s="89">
        <f t="shared" si="0"/>
        <v>0</v>
      </c>
    </row>
    <row r="17" spans="1:11" ht="24" customHeight="1">
      <c r="A17" s="27" t="str">
        <f t="shared" si="1"/>
        <v>0904001</v>
      </c>
      <c r="B17" s="28" t="s">
        <v>982</v>
      </c>
      <c r="C17" s="29">
        <v>40</v>
      </c>
      <c r="D17" s="28" t="s">
        <v>782</v>
      </c>
      <c r="E17" s="24">
        <v>25</v>
      </c>
      <c r="F17" s="493" t="s">
        <v>1480</v>
      </c>
      <c r="G17" s="487" t="s">
        <v>966</v>
      </c>
      <c r="H17" s="487"/>
      <c r="I17" s="97" t="s">
        <v>601</v>
      </c>
      <c r="J17" s="42">
        <f>VLOOKUP($A17&amp;J$44,決統データ!$A$3:$DE$365,$E17+19,FALSE)</f>
        <v>0</v>
      </c>
      <c r="K17" s="89">
        <f t="shared" si="0"/>
        <v>0</v>
      </c>
    </row>
    <row r="18" spans="1:11" ht="24" customHeight="1">
      <c r="A18" s="27" t="str">
        <f t="shared" si="1"/>
        <v>0904001</v>
      </c>
      <c r="B18" s="28" t="s">
        <v>982</v>
      </c>
      <c r="C18" s="29">
        <v>40</v>
      </c>
      <c r="D18" s="28" t="s">
        <v>782</v>
      </c>
      <c r="E18" s="24">
        <v>26</v>
      </c>
      <c r="F18" s="493"/>
      <c r="G18" s="487"/>
      <c r="H18" s="487"/>
      <c r="I18" s="97" t="s">
        <v>816</v>
      </c>
      <c r="J18" s="42">
        <f>VLOOKUP($A18&amp;J$44,決統データ!$A$3:$DE$365,$E18+19,FALSE)</f>
        <v>0</v>
      </c>
      <c r="K18" s="89">
        <f t="shared" si="0"/>
        <v>0</v>
      </c>
    </row>
    <row r="19" spans="1:11" ht="24" customHeight="1">
      <c r="A19" s="27" t="str">
        <f t="shared" si="1"/>
        <v>0904001</v>
      </c>
      <c r="B19" s="28" t="s">
        <v>982</v>
      </c>
      <c r="C19" s="29">
        <v>40</v>
      </c>
      <c r="D19" s="28" t="s">
        <v>782</v>
      </c>
      <c r="E19" s="24">
        <v>27</v>
      </c>
      <c r="F19" s="493"/>
      <c r="G19" s="628" t="s">
        <v>975</v>
      </c>
      <c r="H19" s="487"/>
      <c r="I19" s="97" t="s">
        <v>601</v>
      </c>
      <c r="J19" s="42">
        <f>VLOOKUP($A19&amp;J$44,決統データ!$A$3:$DE$365,$E19+19,FALSE)</f>
        <v>0</v>
      </c>
      <c r="K19" s="89">
        <f t="shared" si="0"/>
        <v>0</v>
      </c>
    </row>
    <row r="20" spans="1:11" ht="24" customHeight="1">
      <c r="A20" s="27" t="str">
        <f t="shared" si="1"/>
        <v>0904001</v>
      </c>
      <c r="B20" s="28" t="s">
        <v>982</v>
      </c>
      <c r="C20" s="29">
        <v>40</v>
      </c>
      <c r="D20" s="28" t="s">
        <v>782</v>
      </c>
      <c r="E20" s="24">
        <v>28</v>
      </c>
      <c r="F20" s="493"/>
      <c r="G20" s="487"/>
      <c r="H20" s="487"/>
      <c r="I20" s="97" t="s">
        <v>816</v>
      </c>
      <c r="J20" s="42">
        <f>VLOOKUP($A20&amp;J$44,決統データ!$A$3:$DE$365,$E20+19,FALSE)</f>
        <v>0</v>
      </c>
      <c r="K20" s="89">
        <f t="shared" si="0"/>
        <v>0</v>
      </c>
    </row>
    <row r="21" spans="1:11" ht="24" customHeight="1">
      <c r="A21" s="27" t="str">
        <f t="shared" si="1"/>
        <v>0904001</v>
      </c>
      <c r="B21" s="28" t="s">
        <v>982</v>
      </c>
      <c r="C21" s="29">
        <v>40</v>
      </c>
      <c r="D21" s="28" t="s">
        <v>782</v>
      </c>
      <c r="E21" s="24">
        <v>29</v>
      </c>
      <c r="F21" s="493"/>
      <c r="G21" s="487" t="s">
        <v>974</v>
      </c>
      <c r="H21" s="487"/>
      <c r="I21" s="97" t="s">
        <v>601</v>
      </c>
      <c r="J21" s="42">
        <f>VLOOKUP($A21&amp;J$44,決統データ!$A$3:$DE$365,$E21+19,FALSE)</f>
        <v>0</v>
      </c>
      <c r="K21" s="89">
        <f t="shared" si="0"/>
        <v>0</v>
      </c>
    </row>
    <row r="22" spans="1:11" ht="24" customHeight="1">
      <c r="A22" s="27" t="str">
        <f t="shared" si="1"/>
        <v>0904001</v>
      </c>
      <c r="B22" s="28" t="s">
        <v>982</v>
      </c>
      <c r="C22" s="29">
        <v>40</v>
      </c>
      <c r="D22" s="28" t="s">
        <v>782</v>
      </c>
      <c r="E22" s="24">
        <v>30</v>
      </c>
      <c r="F22" s="493"/>
      <c r="G22" s="487"/>
      <c r="H22" s="487"/>
      <c r="I22" s="97" t="s">
        <v>816</v>
      </c>
      <c r="J22" s="42">
        <f>VLOOKUP($A22&amp;J$44,決統データ!$A$3:$DE$365,$E22+19,FALSE)</f>
        <v>0</v>
      </c>
      <c r="K22" s="89">
        <f t="shared" si="0"/>
        <v>0</v>
      </c>
    </row>
    <row r="23" spans="1:11" ht="24" customHeight="1">
      <c r="A23" s="27" t="str">
        <f>+B23&amp;C23&amp;D23</f>
        <v>0904001</v>
      </c>
      <c r="B23" s="28" t="s">
        <v>1478</v>
      </c>
      <c r="C23" s="29">
        <v>40</v>
      </c>
      <c r="D23" s="28" t="s">
        <v>564</v>
      </c>
      <c r="E23" s="429">
        <v>31</v>
      </c>
      <c r="F23" s="493"/>
      <c r="G23" s="930" t="s">
        <v>1579</v>
      </c>
      <c r="H23" s="932"/>
      <c r="I23" s="97" t="s">
        <v>601</v>
      </c>
      <c r="J23" s="42">
        <f>VLOOKUP($A23&amp;J$44,決統データ!$A$3:$DE$365,$E23+19,FALSE)</f>
        <v>0</v>
      </c>
      <c r="K23" s="89">
        <f>SUM(J23:J23)</f>
        <v>0</v>
      </c>
    </row>
    <row r="24" spans="1:11" ht="24" customHeight="1">
      <c r="A24" s="27" t="str">
        <f>+B24&amp;C24&amp;D24</f>
        <v>0904001</v>
      </c>
      <c r="B24" s="28" t="s">
        <v>1478</v>
      </c>
      <c r="C24" s="29">
        <v>40</v>
      </c>
      <c r="D24" s="28" t="s">
        <v>564</v>
      </c>
      <c r="E24" s="429">
        <v>32</v>
      </c>
      <c r="F24" s="493"/>
      <c r="G24" s="933"/>
      <c r="H24" s="935"/>
      <c r="I24" s="97" t="s">
        <v>816</v>
      </c>
      <c r="J24" s="42">
        <f>VLOOKUP($A24&amp;J$44,決統データ!$A$3:$DE$365,$E24+19,FALSE)</f>
        <v>0</v>
      </c>
      <c r="K24" s="89">
        <f>SUM(J24:J24)</f>
        <v>0</v>
      </c>
    </row>
    <row r="25" spans="1:11" ht="24" customHeight="1">
      <c r="A25" s="27" t="str">
        <f t="shared" si="1"/>
        <v>0904001</v>
      </c>
      <c r="B25" s="28" t="s">
        <v>982</v>
      </c>
      <c r="C25" s="29">
        <v>40</v>
      </c>
      <c r="D25" s="28" t="s">
        <v>782</v>
      </c>
      <c r="E25" s="24">
        <v>34</v>
      </c>
      <c r="F25" s="493"/>
      <c r="G25" s="930" t="s">
        <v>973</v>
      </c>
      <c r="H25" s="931"/>
      <c r="I25" s="98" t="s">
        <v>601</v>
      </c>
      <c r="J25" s="42">
        <f>VLOOKUP($A25&amp;J$44,決統データ!$A$3:$DE$365,$E25+19,FALSE)</f>
        <v>0</v>
      </c>
      <c r="K25" s="89">
        <f t="shared" si="0"/>
        <v>0</v>
      </c>
    </row>
    <row r="26" spans="1:11" ht="24" customHeight="1">
      <c r="A26" s="27" t="str">
        <f t="shared" si="1"/>
        <v>0904001</v>
      </c>
      <c r="B26" s="28" t="s">
        <v>982</v>
      </c>
      <c r="C26" s="29">
        <v>40</v>
      </c>
      <c r="D26" s="28" t="s">
        <v>782</v>
      </c>
      <c r="E26" s="24">
        <v>35</v>
      </c>
      <c r="F26" s="494"/>
      <c r="G26" s="933"/>
      <c r="H26" s="934"/>
      <c r="I26" s="98" t="s">
        <v>816</v>
      </c>
      <c r="J26" s="42">
        <f>VLOOKUP($A26&amp;J$44,決統データ!$A$3:$DE$365,$E26+19,FALSE)</f>
        <v>0</v>
      </c>
      <c r="K26" s="89">
        <f t="shared" si="0"/>
        <v>0</v>
      </c>
    </row>
    <row r="27" spans="1:11" ht="24" customHeight="1">
      <c r="A27" s="27" t="str">
        <f t="shared" si="1"/>
        <v>0904001</v>
      </c>
      <c r="B27" s="28" t="s">
        <v>982</v>
      </c>
      <c r="C27" s="29">
        <v>40</v>
      </c>
      <c r="D27" s="28" t="s">
        <v>782</v>
      </c>
      <c r="E27" s="24">
        <v>36</v>
      </c>
      <c r="F27" s="926" t="s">
        <v>972</v>
      </c>
      <c r="G27" s="1047"/>
      <c r="H27" s="927"/>
      <c r="I27" s="98" t="s">
        <v>601</v>
      </c>
      <c r="J27" s="42">
        <f>VLOOKUP($A27&amp;J$44,決統データ!$A$3:$DE$365,$E27+19,FALSE)</f>
        <v>4718</v>
      </c>
      <c r="K27" s="89">
        <f t="shared" si="0"/>
        <v>4718</v>
      </c>
    </row>
    <row r="28" spans="1:11" ht="24" customHeight="1">
      <c r="A28" s="27" t="str">
        <f t="shared" si="1"/>
        <v>0904001</v>
      </c>
      <c r="B28" s="28" t="s">
        <v>982</v>
      </c>
      <c r="C28" s="29">
        <v>40</v>
      </c>
      <c r="D28" s="28" t="s">
        <v>782</v>
      </c>
      <c r="E28" s="24">
        <v>37</v>
      </c>
      <c r="F28" s="928"/>
      <c r="G28" s="1048"/>
      <c r="H28" s="929"/>
      <c r="I28" s="98" t="s">
        <v>816</v>
      </c>
      <c r="J28" s="42">
        <f>VLOOKUP($A28&amp;J$44,決統データ!$A$3:$DE$365,$E28+19,FALSE)</f>
        <v>16508</v>
      </c>
      <c r="K28" s="89">
        <f t="shared" si="0"/>
        <v>16508</v>
      </c>
    </row>
    <row r="29" spans="1:11" ht="24" customHeight="1">
      <c r="A29" s="27" t="str">
        <f t="shared" si="1"/>
        <v>0904001</v>
      </c>
      <c r="B29" s="28" t="s">
        <v>982</v>
      </c>
      <c r="C29" s="29">
        <v>40</v>
      </c>
      <c r="D29" s="28" t="s">
        <v>782</v>
      </c>
      <c r="E29" s="24">
        <v>38</v>
      </c>
      <c r="F29" s="713" t="s">
        <v>971</v>
      </c>
      <c r="G29" s="714"/>
      <c r="H29" s="628" t="s">
        <v>970</v>
      </c>
      <c r="I29" s="64"/>
      <c r="J29" s="42">
        <f>VLOOKUP($A29&amp;J$44,決統データ!$A$3:$DE$365,$E29+19,FALSE)</f>
        <v>0</v>
      </c>
      <c r="K29" s="89">
        <f t="shared" si="0"/>
        <v>0</v>
      </c>
    </row>
    <row r="30" spans="1:11" ht="24" customHeight="1">
      <c r="A30" s="27" t="str">
        <f t="shared" si="1"/>
        <v>0904001</v>
      </c>
      <c r="B30" s="28" t="s">
        <v>982</v>
      </c>
      <c r="C30" s="29">
        <v>40</v>
      </c>
      <c r="D30" s="28" t="s">
        <v>782</v>
      </c>
      <c r="E30" s="24">
        <v>39</v>
      </c>
      <c r="F30" s="715"/>
      <c r="G30" s="716"/>
      <c r="H30" s="628"/>
      <c r="I30" s="64" t="s">
        <v>969</v>
      </c>
      <c r="J30" s="42">
        <f>VLOOKUP($A30&amp;J$44,決統データ!$A$3:$DE$365,$E30+19,FALSE)</f>
        <v>11790</v>
      </c>
      <c r="K30" s="89">
        <f t="shared" si="0"/>
        <v>11790</v>
      </c>
    </row>
    <row r="31" spans="1:11" ht="24" customHeight="1">
      <c r="A31" s="27" t="str">
        <f t="shared" si="1"/>
        <v>0904001</v>
      </c>
      <c r="B31" s="28" t="s">
        <v>982</v>
      </c>
      <c r="C31" s="29">
        <v>40</v>
      </c>
      <c r="D31" s="28" t="s">
        <v>782</v>
      </c>
      <c r="E31" s="24">
        <v>40</v>
      </c>
      <c r="F31" s="715"/>
      <c r="G31" s="716"/>
      <c r="H31" s="628" t="s">
        <v>968</v>
      </c>
      <c r="I31" s="64" t="s">
        <v>967</v>
      </c>
      <c r="J31" s="42">
        <f>VLOOKUP($A31&amp;J$44,決統データ!$A$3:$DE$365,$E31+19,FALSE)</f>
        <v>0</v>
      </c>
      <c r="K31" s="89">
        <f t="shared" si="0"/>
        <v>0</v>
      </c>
    </row>
    <row r="32" spans="1:11" ht="24" customHeight="1">
      <c r="A32" s="27" t="str">
        <f t="shared" si="1"/>
        <v>0904001</v>
      </c>
      <c r="B32" s="28" t="s">
        <v>982</v>
      </c>
      <c r="C32" s="29">
        <v>40</v>
      </c>
      <c r="D32" s="28" t="s">
        <v>782</v>
      </c>
      <c r="E32" s="24">
        <v>41</v>
      </c>
      <c r="F32" s="715"/>
      <c r="G32" s="716"/>
      <c r="H32" s="628"/>
      <c r="I32" s="64" t="s">
        <v>966</v>
      </c>
      <c r="J32" s="42">
        <f>VLOOKUP($A32&amp;J$44,決統データ!$A$3:$DE$365,$E32+19,FALSE)</f>
        <v>0</v>
      </c>
      <c r="K32" s="89">
        <f t="shared" si="0"/>
        <v>0</v>
      </c>
    </row>
    <row r="33" spans="1:11" ht="24" customHeight="1">
      <c r="A33" s="27" t="str">
        <f t="shared" si="1"/>
        <v>0904001</v>
      </c>
      <c r="B33" s="28" t="s">
        <v>982</v>
      </c>
      <c r="C33" s="29">
        <v>40</v>
      </c>
      <c r="D33" s="28" t="s">
        <v>782</v>
      </c>
      <c r="E33" s="24">
        <v>42</v>
      </c>
      <c r="F33" s="717"/>
      <c r="G33" s="718"/>
      <c r="H33" s="945" t="s">
        <v>965</v>
      </c>
      <c r="I33" s="1043"/>
      <c r="J33" s="42">
        <f>VLOOKUP($A33&amp;J$44,決統データ!$A$3:$DE$365,$E33+19,FALSE)</f>
        <v>11790</v>
      </c>
      <c r="K33" s="89">
        <f t="shared" si="0"/>
        <v>11790</v>
      </c>
    </row>
    <row r="34" spans="1:11" ht="24" customHeight="1">
      <c r="A34" s="27" t="str">
        <f t="shared" si="1"/>
        <v>0904001</v>
      </c>
      <c r="B34" s="28" t="s">
        <v>982</v>
      </c>
      <c r="C34" s="29">
        <v>40</v>
      </c>
      <c r="D34" s="28" t="s">
        <v>782</v>
      </c>
      <c r="E34" s="24">
        <v>43</v>
      </c>
      <c r="F34" s="945" t="s">
        <v>964</v>
      </c>
      <c r="G34" s="945"/>
      <c r="H34" s="1042" t="s">
        <v>962</v>
      </c>
      <c r="I34" s="1042"/>
      <c r="J34" s="42">
        <f>VLOOKUP($A34&amp;J$44,決統データ!$A$3:$DE$365,$E34+19,FALSE)</f>
        <v>0</v>
      </c>
      <c r="K34" s="89">
        <f t="shared" si="0"/>
        <v>0</v>
      </c>
    </row>
    <row r="35" spans="1:11" ht="24" customHeight="1">
      <c r="A35" s="27" t="str">
        <f t="shared" si="1"/>
        <v>0904001</v>
      </c>
      <c r="B35" s="28" t="s">
        <v>982</v>
      </c>
      <c r="C35" s="29">
        <v>40</v>
      </c>
      <c r="D35" s="28" t="s">
        <v>782</v>
      </c>
      <c r="E35" s="24">
        <v>44</v>
      </c>
      <c r="F35" s="945"/>
      <c r="G35" s="945"/>
      <c r="H35" s="1042" t="s">
        <v>731</v>
      </c>
      <c r="I35" s="1042"/>
      <c r="J35" s="42">
        <f>VLOOKUP($A35&amp;J$44,決統データ!$A$3:$DE$365,$E35+19,FALSE)</f>
        <v>0</v>
      </c>
      <c r="K35" s="89">
        <f t="shared" si="0"/>
        <v>0</v>
      </c>
    </row>
    <row r="36" spans="1:11" ht="24" customHeight="1">
      <c r="A36" s="27" t="str">
        <f t="shared" si="1"/>
        <v>0904001</v>
      </c>
      <c r="B36" s="28" t="s">
        <v>982</v>
      </c>
      <c r="C36" s="29">
        <v>40</v>
      </c>
      <c r="D36" s="28" t="s">
        <v>782</v>
      </c>
      <c r="E36" s="24">
        <v>45</v>
      </c>
      <c r="F36" s="945" t="s">
        <v>963</v>
      </c>
      <c r="G36" s="945"/>
      <c r="H36" s="1042" t="s">
        <v>962</v>
      </c>
      <c r="I36" s="1042"/>
      <c r="J36" s="42">
        <f>VLOOKUP($A36&amp;J$44,決統データ!$A$3:$DE$365,$E36+19,FALSE)</f>
        <v>0</v>
      </c>
      <c r="K36" s="89">
        <f t="shared" si="0"/>
        <v>0</v>
      </c>
    </row>
    <row r="37" spans="1:11" ht="24" customHeight="1">
      <c r="A37" s="27" t="str">
        <f t="shared" si="1"/>
        <v>0904001</v>
      </c>
      <c r="B37" s="28" t="s">
        <v>982</v>
      </c>
      <c r="C37" s="29">
        <v>40</v>
      </c>
      <c r="D37" s="28" t="s">
        <v>782</v>
      </c>
      <c r="E37" s="24">
        <v>46</v>
      </c>
      <c r="F37" s="945"/>
      <c r="G37" s="945"/>
      <c r="H37" s="1042" t="s">
        <v>731</v>
      </c>
      <c r="I37" s="1042"/>
      <c r="J37" s="42">
        <f>VLOOKUP($A37&amp;J$44,決統データ!$A$3:$DE$365,$E37+19,FALSE)</f>
        <v>0</v>
      </c>
      <c r="K37" s="89">
        <f t="shared" si="0"/>
        <v>0</v>
      </c>
    </row>
    <row r="38" spans="1:11" ht="24" customHeight="1">
      <c r="A38" s="27" t="str">
        <f t="shared" si="1"/>
        <v>0904001</v>
      </c>
      <c r="B38" s="28" t="s">
        <v>982</v>
      </c>
      <c r="C38" s="29">
        <v>40</v>
      </c>
      <c r="D38" s="28" t="s">
        <v>782</v>
      </c>
      <c r="E38" s="24">
        <v>47</v>
      </c>
      <c r="F38" s="1041" t="s">
        <v>961</v>
      </c>
      <c r="G38" s="1042"/>
      <c r="H38" s="1042"/>
      <c r="I38" s="1042"/>
      <c r="J38" s="42">
        <f>VLOOKUP($A38&amp;J$44,決統データ!$A$3:$DE$365,$E38+19,FALSE)</f>
        <v>11790</v>
      </c>
      <c r="K38" s="89">
        <f t="shared" si="0"/>
        <v>11790</v>
      </c>
    </row>
    <row r="44" spans="1:11">
      <c r="J44" s="33">
        <v>262013000</v>
      </c>
    </row>
  </sheetData>
  <customSheetViews>
    <customSheetView guid="{247A5D4D-80F1-4466-92F7-7A3BC78E450F}" printArea="1" topLeftCell="A7">
      <selection activeCell="C43" sqref="C43"/>
      <pageMargins left="1.1811023622047245" right="0.78740157480314965" top="0.78740157480314965" bottom="0.78740157480314965" header="0.51181102362204722" footer="0.51181102362204722"/>
      <pageSetup paperSize="9" scale="60" orientation="portrait" blackAndWhite="1" horizontalDpi="300" verticalDpi="300"/>
      <headerFooter alignWithMargins="0"/>
    </customSheetView>
  </customSheetViews>
  <mergeCells count="28">
    <mergeCell ref="G17:H18"/>
    <mergeCell ref="F17:F26"/>
    <mergeCell ref="F29:G33"/>
    <mergeCell ref="H29:H30"/>
    <mergeCell ref="F27:H28"/>
    <mergeCell ref="G25:H26"/>
    <mergeCell ref="G19:H20"/>
    <mergeCell ref="G21:H22"/>
    <mergeCell ref="G23:H24"/>
    <mergeCell ref="F2:I2"/>
    <mergeCell ref="H11:H12"/>
    <mergeCell ref="H15:H16"/>
    <mergeCell ref="H3:H4"/>
    <mergeCell ref="G3:G16"/>
    <mergeCell ref="F3:F16"/>
    <mergeCell ref="H5:H6"/>
    <mergeCell ref="H9:H10"/>
    <mergeCell ref="H7:H8"/>
    <mergeCell ref="H13:H14"/>
    <mergeCell ref="F38:I38"/>
    <mergeCell ref="F34:G35"/>
    <mergeCell ref="H34:I34"/>
    <mergeCell ref="H35:I35"/>
    <mergeCell ref="H31:H32"/>
    <mergeCell ref="H33:I33"/>
    <mergeCell ref="F36:G37"/>
    <mergeCell ref="H36:I36"/>
    <mergeCell ref="H37:I37"/>
  </mergeCells>
  <phoneticPr fontId="3"/>
  <pageMargins left="1.1811023622047245" right="0.78740157480314965" top="0.78740157480314965" bottom="0.78740157480314965" header="0.51181102362204722" footer="0.51181102362204722"/>
  <pageSetup paperSize="9" scale="60" orientation="portrait" blackAndWhite="1"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FFC000"/>
  </sheetPr>
  <dimension ref="A1:J34"/>
  <sheetViews>
    <sheetView view="pageBreakPreview" zoomScaleNormal="100" zoomScaleSheetLayoutView="100" workbookViewId="0">
      <pane ySplit="3" topLeftCell="A25" activePane="bottomLeft" state="frozen"/>
      <selection pane="bottomLeft"/>
    </sheetView>
  </sheetViews>
  <sheetFormatPr defaultColWidth="8.69921875" defaultRowHeight="14.4"/>
  <cols>
    <col min="1" max="1" width="9.69921875" style="1" customWidth="1"/>
    <col min="2" max="2" width="4.296875" style="1" customWidth="1"/>
    <col min="3" max="4" width="3.296875" style="1" customWidth="1"/>
    <col min="5" max="5" width="6.296875" style="24" customWidth="1"/>
    <col min="6" max="6" width="5.5" style="1" customWidth="1"/>
    <col min="7" max="7" width="5.19921875" style="1" customWidth="1"/>
    <col min="8" max="8" width="9.69921875" style="1" customWidth="1"/>
    <col min="9" max="9" width="17.09765625" style="1" customWidth="1"/>
    <col min="10" max="10" width="15" style="1" customWidth="1"/>
    <col min="11" max="16384" width="8.69921875" style="1"/>
  </cols>
  <sheetData>
    <row r="1" spans="1:10" ht="19.2">
      <c r="F1" s="8" t="s">
        <v>910</v>
      </c>
    </row>
    <row r="2" spans="1:10" ht="25.5" customHeight="1">
      <c r="F2" s="79"/>
    </row>
    <row r="3" spans="1:10" ht="36" customHeight="1">
      <c r="A3" s="26"/>
      <c r="B3" s="67" t="s">
        <v>778</v>
      </c>
      <c r="C3" s="26" t="s">
        <v>779</v>
      </c>
      <c r="D3" s="26" t="s">
        <v>780</v>
      </c>
      <c r="E3" s="30" t="s">
        <v>781</v>
      </c>
      <c r="F3" s="827"/>
      <c r="G3" s="1033"/>
      <c r="H3" s="1033"/>
      <c r="I3" s="1033"/>
      <c r="J3" s="11" t="s">
        <v>469</v>
      </c>
    </row>
    <row r="4" spans="1:10" ht="24" customHeight="1">
      <c r="A4" s="27" t="str">
        <f>+B4&amp;C4&amp;D4</f>
        <v>1001401</v>
      </c>
      <c r="B4" s="28" t="s">
        <v>918</v>
      </c>
      <c r="C4" s="29">
        <v>14</v>
      </c>
      <c r="D4" s="28" t="s">
        <v>782</v>
      </c>
      <c r="E4" s="31" t="s">
        <v>783</v>
      </c>
      <c r="F4" s="496" t="s">
        <v>919</v>
      </c>
      <c r="G4" s="518"/>
      <c r="H4" s="518"/>
      <c r="I4" s="518"/>
      <c r="J4" s="35">
        <f>VLOOKUP($A4&amp;J$34,決統データ!$A$3:$DE$365,$E4+19,FALSE)</f>
        <v>2140506</v>
      </c>
    </row>
    <row r="5" spans="1:10" ht="24" customHeight="1">
      <c r="A5" s="27" t="str">
        <f t="shared" ref="A5:A30" si="0">+B5&amp;C5&amp;D5</f>
        <v>1001401</v>
      </c>
      <c r="B5" s="28" t="s">
        <v>918</v>
      </c>
      <c r="C5" s="29">
        <v>14</v>
      </c>
      <c r="D5" s="28" t="s">
        <v>782</v>
      </c>
      <c r="E5" s="24">
        <v>6</v>
      </c>
      <c r="F5" s="678" t="s">
        <v>909</v>
      </c>
      <c r="G5" s="487" t="s">
        <v>908</v>
      </c>
      <c r="H5" s="487"/>
      <c r="I5" s="496"/>
      <c r="J5" s="42">
        <f>VLOOKUP($A5&amp;J$34,決統データ!$A$3:$DE$365,$E5+19,FALSE)</f>
        <v>13891</v>
      </c>
    </row>
    <row r="6" spans="1:10" ht="24" customHeight="1">
      <c r="A6" s="27" t="str">
        <f t="shared" si="0"/>
        <v>1001401</v>
      </c>
      <c r="B6" s="28" t="s">
        <v>918</v>
      </c>
      <c r="C6" s="29">
        <v>14</v>
      </c>
      <c r="D6" s="28" t="s">
        <v>782</v>
      </c>
      <c r="E6" s="24">
        <v>7</v>
      </c>
      <c r="F6" s="678"/>
      <c r="G6" s="678" t="s">
        <v>907</v>
      </c>
      <c r="H6" s="487" t="s">
        <v>906</v>
      </c>
      <c r="I6" s="496"/>
      <c r="J6" s="42">
        <f>VLOOKUP($A6&amp;J$34,決統データ!$A$3:$DE$365,$E6+19,FALSE)</f>
        <v>0</v>
      </c>
    </row>
    <row r="7" spans="1:10" ht="24" customHeight="1">
      <c r="A7" s="27" t="str">
        <f t="shared" si="0"/>
        <v>1001401</v>
      </c>
      <c r="B7" s="28" t="s">
        <v>918</v>
      </c>
      <c r="C7" s="29">
        <v>14</v>
      </c>
      <c r="D7" s="28" t="s">
        <v>782</v>
      </c>
      <c r="E7" s="24">
        <v>8</v>
      </c>
      <c r="F7" s="678"/>
      <c r="G7" s="678"/>
      <c r="H7" s="487" t="s">
        <v>905</v>
      </c>
      <c r="I7" s="496"/>
      <c r="J7" s="42">
        <f>VLOOKUP($A7&amp;J$34,決統データ!$A$3:$DE$365,$E7+19,FALSE)</f>
        <v>0</v>
      </c>
    </row>
    <row r="8" spans="1:10" ht="24" customHeight="1">
      <c r="A8" s="27" t="str">
        <f t="shared" si="0"/>
        <v>1001401</v>
      </c>
      <c r="B8" s="28" t="s">
        <v>918</v>
      </c>
      <c r="C8" s="29">
        <v>14</v>
      </c>
      <c r="D8" s="28" t="s">
        <v>782</v>
      </c>
      <c r="E8" s="24">
        <v>9</v>
      </c>
      <c r="F8" s="678"/>
      <c r="G8" s="678"/>
      <c r="H8" s="487" t="s">
        <v>904</v>
      </c>
      <c r="I8" s="496"/>
      <c r="J8" s="42">
        <f>VLOOKUP($A8&amp;J$34,決統データ!$A$3:$DE$365,$E8+19,FALSE)</f>
        <v>0</v>
      </c>
    </row>
    <row r="9" spans="1:10" ht="24" customHeight="1">
      <c r="A9" s="27" t="str">
        <f t="shared" si="0"/>
        <v>1001401</v>
      </c>
      <c r="B9" s="28" t="s">
        <v>918</v>
      </c>
      <c r="C9" s="29">
        <v>14</v>
      </c>
      <c r="D9" s="28" t="s">
        <v>782</v>
      </c>
      <c r="E9" s="24">
        <v>10</v>
      </c>
      <c r="F9" s="678"/>
      <c r="G9" s="678"/>
      <c r="H9" s="487" t="s">
        <v>903</v>
      </c>
      <c r="I9" s="496"/>
      <c r="J9" s="42">
        <f>VLOOKUP($A9&amp;J$34,決統データ!$A$3:$DE$365,$E9+19,FALSE)</f>
        <v>0</v>
      </c>
    </row>
    <row r="10" spans="1:10" ht="24" customHeight="1">
      <c r="A10" s="27" t="str">
        <f t="shared" si="0"/>
        <v>1001401</v>
      </c>
      <c r="B10" s="28" t="s">
        <v>918</v>
      </c>
      <c r="C10" s="29">
        <v>14</v>
      </c>
      <c r="D10" s="28" t="s">
        <v>782</v>
      </c>
      <c r="E10" s="24">
        <v>11</v>
      </c>
      <c r="F10" s="678"/>
      <c r="G10" s="678"/>
      <c r="H10" s="487" t="s">
        <v>902</v>
      </c>
      <c r="I10" s="496"/>
      <c r="J10" s="42">
        <f>VLOOKUP($A10&amp;J$34,決統データ!$A$3:$DE$365,$E10+19,FALSE)</f>
        <v>0</v>
      </c>
    </row>
    <row r="11" spans="1:10" ht="24" customHeight="1">
      <c r="A11" s="27" t="str">
        <f t="shared" si="0"/>
        <v>1001401</v>
      </c>
      <c r="B11" s="28" t="s">
        <v>918</v>
      </c>
      <c r="C11" s="29">
        <v>14</v>
      </c>
      <c r="D11" s="28" t="s">
        <v>782</v>
      </c>
      <c r="E11" s="24">
        <v>12</v>
      </c>
      <c r="F11" s="678"/>
      <c r="G11" s="678"/>
      <c r="H11" s="487" t="s">
        <v>901</v>
      </c>
      <c r="I11" s="496"/>
      <c r="J11" s="42">
        <f>VLOOKUP($A11&amp;J$34,決統データ!$A$3:$DE$365,$E11+19,FALSE)</f>
        <v>0</v>
      </c>
    </row>
    <row r="12" spans="1:10" ht="24" customHeight="1">
      <c r="A12" s="27" t="str">
        <f t="shared" si="0"/>
        <v>1001401</v>
      </c>
      <c r="B12" s="28" t="s">
        <v>918</v>
      </c>
      <c r="C12" s="29">
        <v>14</v>
      </c>
      <c r="D12" s="28" t="s">
        <v>782</v>
      </c>
      <c r="E12" s="24">
        <v>13</v>
      </c>
      <c r="F12" s="678"/>
      <c r="G12" s="678"/>
      <c r="H12" s="487" t="s">
        <v>900</v>
      </c>
      <c r="I12" s="496"/>
      <c r="J12" s="42">
        <f>VLOOKUP($A12&amp;J$34,決統データ!$A$3:$DE$365,$E12+19,FALSE)</f>
        <v>0</v>
      </c>
    </row>
    <row r="13" spans="1:10" ht="24" customHeight="1">
      <c r="A13" s="27" t="str">
        <f t="shared" si="0"/>
        <v>1001401</v>
      </c>
      <c r="B13" s="28" t="s">
        <v>918</v>
      </c>
      <c r="C13" s="29">
        <v>14</v>
      </c>
      <c r="D13" s="28" t="s">
        <v>782</v>
      </c>
      <c r="E13" s="24">
        <v>14</v>
      </c>
      <c r="F13" s="678" t="s">
        <v>899</v>
      </c>
      <c r="G13" s="678" t="s">
        <v>898</v>
      </c>
      <c r="H13" s="487" t="s">
        <v>895</v>
      </c>
      <c r="I13" s="496"/>
      <c r="J13" s="42">
        <f>VLOOKUP($A13&amp;J$34,決統データ!$A$3:$DE$365,$E13+19,FALSE)</f>
        <v>6270</v>
      </c>
    </row>
    <row r="14" spans="1:10" ht="24" customHeight="1">
      <c r="A14" s="27" t="str">
        <f t="shared" si="0"/>
        <v>1001401</v>
      </c>
      <c r="B14" s="28" t="s">
        <v>918</v>
      </c>
      <c r="C14" s="29">
        <v>14</v>
      </c>
      <c r="D14" s="28" t="s">
        <v>782</v>
      </c>
      <c r="E14" s="24">
        <v>15</v>
      </c>
      <c r="F14" s="678"/>
      <c r="G14" s="678"/>
      <c r="H14" s="487" t="s">
        <v>894</v>
      </c>
      <c r="I14" s="496"/>
      <c r="J14" s="42">
        <f>VLOOKUP($A14&amp;J$34,決統データ!$A$3:$DE$365,$E14+19,FALSE)</f>
        <v>6270</v>
      </c>
    </row>
    <row r="15" spans="1:10" ht="24" customHeight="1">
      <c r="A15" s="27" t="str">
        <f t="shared" si="0"/>
        <v>1001401</v>
      </c>
      <c r="B15" s="28" t="s">
        <v>918</v>
      </c>
      <c r="C15" s="29">
        <v>14</v>
      </c>
      <c r="D15" s="28" t="s">
        <v>782</v>
      </c>
      <c r="E15" s="24">
        <v>16</v>
      </c>
      <c r="F15" s="678"/>
      <c r="G15" s="678"/>
      <c r="H15" s="487" t="s">
        <v>893</v>
      </c>
      <c r="I15" s="496"/>
      <c r="J15" s="42">
        <f>VLOOKUP($A15&amp;J$34,決統データ!$A$3:$DE$365,$E15+19,FALSE)</f>
        <v>3630</v>
      </c>
    </row>
    <row r="16" spans="1:10" ht="24" customHeight="1">
      <c r="A16" s="27" t="str">
        <f t="shared" si="0"/>
        <v>1001401</v>
      </c>
      <c r="B16" s="28" t="s">
        <v>918</v>
      </c>
      <c r="C16" s="29">
        <v>14</v>
      </c>
      <c r="D16" s="28" t="s">
        <v>782</v>
      </c>
      <c r="E16" s="24">
        <v>17</v>
      </c>
      <c r="F16" s="678"/>
      <c r="G16" s="678"/>
      <c r="H16" s="487" t="s">
        <v>892</v>
      </c>
      <c r="I16" s="496"/>
      <c r="J16" s="42">
        <f>VLOOKUP($A16&amp;J$34,決統データ!$A$3:$DE$365,$E16+19,FALSE)</f>
        <v>3630</v>
      </c>
    </row>
    <row r="17" spans="1:10" ht="24" customHeight="1">
      <c r="A17" s="27" t="str">
        <f t="shared" si="0"/>
        <v>1001401</v>
      </c>
      <c r="B17" s="28" t="s">
        <v>918</v>
      </c>
      <c r="C17" s="29">
        <v>14</v>
      </c>
      <c r="D17" s="28" t="s">
        <v>782</v>
      </c>
      <c r="E17" s="24">
        <v>18</v>
      </c>
      <c r="F17" s="678"/>
      <c r="G17" s="678"/>
      <c r="H17" s="487" t="s">
        <v>891</v>
      </c>
      <c r="I17" s="496"/>
      <c r="J17" s="42">
        <f>VLOOKUP($A17&amp;J$34,決統データ!$A$3:$DE$365,$E17+19,FALSE)</f>
        <v>1050</v>
      </c>
    </row>
    <row r="18" spans="1:10" ht="24" customHeight="1">
      <c r="A18" s="27" t="str">
        <f t="shared" si="0"/>
        <v>1001401</v>
      </c>
      <c r="B18" s="28" t="s">
        <v>918</v>
      </c>
      <c r="C18" s="29">
        <v>14</v>
      </c>
      <c r="D18" s="28" t="s">
        <v>782</v>
      </c>
      <c r="E18" s="24">
        <v>20</v>
      </c>
      <c r="F18" s="678"/>
      <c r="G18" s="678" t="s">
        <v>897</v>
      </c>
      <c r="H18" s="487" t="s">
        <v>895</v>
      </c>
      <c r="I18" s="496"/>
      <c r="J18" s="42">
        <f>VLOOKUP($A18&amp;J$34,決統データ!$A$3:$DE$365,$E18+19,FALSE)</f>
        <v>0</v>
      </c>
    </row>
    <row r="19" spans="1:10" ht="24" customHeight="1">
      <c r="A19" s="27" t="str">
        <f t="shared" si="0"/>
        <v>1001401</v>
      </c>
      <c r="B19" s="28" t="s">
        <v>918</v>
      </c>
      <c r="C19" s="29">
        <v>14</v>
      </c>
      <c r="D19" s="28" t="s">
        <v>782</v>
      </c>
      <c r="E19" s="24">
        <v>21</v>
      </c>
      <c r="F19" s="678"/>
      <c r="G19" s="678"/>
      <c r="H19" s="487" t="s">
        <v>894</v>
      </c>
      <c r="I19" s="496"/>
      <c r="J19" s="42">
        <f>VLOOKUP($A19&amp;J$34,決統データ!$A$3:$DE$365,$E19+19,FALSE)</f>
        <v>0</v>
      </c>
    </row>
    <row r="20" spans="1:10" ht="24" customHeight="1">
      <c r="A20" s="27" t="str">
        <f t="shared" si="0"/>
        <v>1001401</v>
      </c>
      <c r="B20" s="28" t="s">
        <v>918</v>
      </c>
      <c r="C20" s="29">
        <v>14</v>
      </c>
      <c r="D20" s="28" t="s">
        <v>782</v>
      </c>
      <c r="E20" s="24">
        <v>22</v>
      </c>
      <c r="F20" s="678"/>
      <c r="G20" s="678"/>
      <c r="H20" s="487" t="s">
        <v>893</v>
      </c>
      <c r="I20" s="496"/>
      <c r="J20" s="42">
        <f>VLOOKUP($A20&amp;J$34,決統データ!$A$3:$DE$365,$E20+19,FALSE)</f>
        <v>0</v>
      </c>
    </row>
    <row r="21" spans="1:10" ht="24" customHeight="1">
      <c r="A21" s="27" t="str">
        <f t="shared" si="0"/>
        <v>1001401</v>
      </c>
      <c r="B21" s="28" t="s">
        <v>918</v>
      </c>
      <c r="C21" s="29">
        <v>14</v>
      </c>
      <c r="D21" s="28" t="s">
        <v>782</v>
      </c>
      <c r="E21" s="24">
        <v>23</v>
      </c>
      <c r="F21" s="678"/>
      <c r="G21" s="678"/>
      <c r="H21" s="487" t="s">
        <v>892</v>
      </c>
      <c r="I21" s="496"/>
      <c r="J21" s="42">
        <f>VLOOKUP($A21&amp;J$34,決統データ!$A$3:$DE$365,$E21+19,FALSE)</f>
        <v>0</v>
      </c>
    </row>
    <row r="22" spans="1:10" ht="24" customHeight="1">
      <c r="A22" s="27" t="str">
        <f t="shared" si="0"/>
        <v>1001401</v>
      </c>
      <c r="B22" s="28" t="s">
        <v>918</v>
      </c>
      <c r="C22" s="29">
        <v>14</v>
      </c>
      <c r="D22" s="28" t="s">
        <v>782</v>
      </c>
      <c r="E22" s="24">
        <v>24</v>
      </c>
      <c r="F22" s="678"/>
      <c r="G22" s="678"/>
      <c r="H22" s="487" t="s">
        <v>891</v>
      </c>
      <c r="I22" s="496"/>
      <c r="J22" s="42">
        <f>VLOOKUP($A22&amp;J$34,決統データ!$A$3:$DE$365,$E22+19,FALSE)</f>
        <v>0</v>
      </c>
    </row>
    <row r="23" spans="1:10" ht="24" customHeight="1">
      <c r="A23" s="27" t="str">
        <f t="shared" si="0"/>
        <v>1001401</v>
      </c>
      <c r="B23" s="28" t="s">
        <v>918</v>
      </c>
      <c r="C23" s="29">
        <v>14</v>
      </c>
      <c r="D23" s="28" t="s">
        <v>782</v>
      </c>
      <c r="E23" s="24">
        <v>26</v>
      </c>
      <c r="F23" s="678"/>
      <c r="G23" s="678" t="s">
        <v>896</v>
      </c>
      <c r="H23" s="487" t="s">
        <v>895</v>
      </c>
      <c r="I23" s="496"/>
      <c r="J23" s="42">
        <f>VLOOKUP($A23&amp;J$34,決統データ!$A$3:$DE$365,$E23+19,FALSE)</f>
        <v>1050</v>
      </c>
    </row>
    <row r="24" spans="1:10" ht="24" customHeight="1">
      <c r="A24" s="27" t="str">
        <f t="shared" si="0"/>
        <v>1001401</v>
      </c>
      <c r="B24" s="28" t="s">
        <v>918</v>
      </c>
      <c r="C24" s="29">
        <v>14</v>
      </c>
      <c r="D24" s="28" t="s">
        <v>782</v>
      </c>
      <c r="E24" s="24">
        <v>27</v>
      </c>
      <c r="F24" s="678"/>
      <c r="G24" s="678"/>
      <c r="H24" s="487" t="s">
        <v>894</v>
      </c>
      <c r="I24" s="496"/>
      <c r="J24" s="42">
        <f>VLOOKUP($A24&amp;J$34,決統データ!$A$3:$DE$365,$E24+19,FALSE)</f>
        <v>1050</v>
      </c>
    </row>
    <row r="25" spans="1:10" ht="24" customHeight="1">
      <c r="A25" s="27" t="str">
        <f t="shared" si="0"/>
        <v>1001401</v>
      </c>
      <c r="B25" s="28" t="s">
        <v>918</v>
      </c>
      <c r="C25" s="29">
        <v>14</v>
      </c>
      <c r="D25" s="28" t="s">
        <v>782</v>
      </c>
      <c r="E25" s="24">
        <v>28</v>
      </c>
      <c r="F25" s="678"/>
      <c r="G25" s="678"/>
      <c r="H25" s="487" t="s">
        <v>893</v>
      </c>
      <c r="I25" s="496"/>
      <c r="J25" s="42">
        <f>VLOOKUP($A25&amp;J$34,決統データ!$A$3:$DE$365,$E25+19,FALSE)</f>
        <v>1050</v>
      </c>
    </row>
    <row r="26" spans="1:10" ht="24" customHeight="1">
      <c r="A26" s="27" t="str">
        <f t="shared" si="0"/>
        <v>1001401</v>
      </c>
      <c r="B26" s="28" t="s">
        <v>918</v>
      </c>
      <c r="C26" s="29">
        <v>14</v>
      </c>
      <c r="D26" s="28" t="s">
        <v>782</v>
      </c>
      <c r="E26" s="24">
        <v>29</v>
      </c>
      <c r="F26" s="678"/>
      <c r="G26" s="678"/>
      <c r="H26" s="487" t="s">
        <v>892</v>
      </c>
      <c r="I26" s="496"/>
      <c r="J26" s="42">
        <f>VLOOKUP($A26&amp;J$34,決統データ!$A$3:$DE$365,$E26+19,FALSE)</f>
        <v>1050</v>
      </c>
    </row>
    <row r="27" spans="1:10" ht="24" customHeight="1">
      <c r="A27" s="27" t="str">
        <f t="shared" si="0"/>
        <v>1001401</v>
      </c>
      <c r="B27" s="28" t="s">
        <v>918</v>
      </c>
      <c r="C27" s="29">
        <v>14</v>
      </c>
      <c r="D27" s="28" t="s">
        <v>782</v>
      </c>
      <c r="E27" s="24">
        <v>30</v>
      </c>
      <c r="F27" s="678"/>
      <c r="G27" s="678"/>
      <c r="H27" s="487" t="s">
        <v>891</v>
      </c>
      <c r="I27" s="496"/>
      <c r="J27" s="42">
        <f>VLOOKUP($A27&amp;J$34,決統データ!$A$3:$DE$365,$E27+19,FALSE)</f>
        <v>1050</v>
      </c>
    </row>
    <row r="28" spans="1:10" ht="24" customHeight="1">
      <c r="A28" s="27" t="str">
        <f t="shared" si="0"/>
        <v>1001401</v>
      </c>
      <c r="B28" s="28" t="s">
        <v>918</v>
      </c>
      <c r="C28" s="29">
        <v>14</v>
      </c>
      <c r="D28" s="28" t="s">
        <v>782</v>
      </c>
      <c r="E28" s="24">
        <v>32</v>
      </c>
      <c r="F28" s="902" t="s">
        <v>794</v>
      </c>
      <c r="G28" s="487" t="s">
        <v>793</v>
      </c>
      <c r="H28" s="487"/>
      <c r="I28" s="496"/>
      <c r="J28" s="42">
        <f>VLOOKUP($A28&amp;J$34,決統データ!$A$3:$DE$365,$E28+19,FALSE)</f>
        <v>0</v>
      </c>
    </row>
    <row r="29" spans="1:10" ht="24" customHeight="1">
      <c r="A29" s="27" t="str">
        <f t="shared" si="0"/>
        <v>1001401</v>
      </c>
      <c r="B29" s="28" t="s">
        <v>918</v>
      </c>
      <c r="C29" s="29">
        <v>14</v>
      </c>
      <c r="D29" s="28" t="s">
        <v>782</v>
      </c>
      <c r="E29" s="24">
        <v>33</v>
      </c>
      <c r="F29" s="902"/>
      <c r="G29" s="487" t="s">
        <v>792</v>
      </c>
      <c r="H29" s="487"/>
      <c r="I29" s="496"/>
      <c r="J29" s="42">
        <f>VLOOKUP($A29&amp;J$34,決統データ!$A$3:$DE$365,$E29+19,FALSE)</f>
        <v>0</v>
      </c>
    </row>
    <row r="30" spans="1:10" ht="24" customHeight="1">
      <c r="A30" s="27" t="str">
        <f t="shared" si="0"/>
        <v>1001401</v>
      </c>
      <c r="B30" s="28" t="s">
        <v>918</v>
      </c>
      <c r="C30" s="29">
        <v>14</v>
      </c>
      <c r="D30" s="28" t="s">
        <v>782</v>
      </c>
      <c r="E30" s="24">
        <v>34</v>
      </c>
      <c r="F30" s="902"/>
      <c r="G30" s="487" t="s">
        <v>791</v>
      </c>
      <c r="H30" s="487"/>
      <c r="I30" s="496"/>
      <c r="J30" s="42">
        <f>VLOOKUP($A30&amp;J$34,決統データ!$A$3:$DE$365,$E30+19,FALSE)</f>
        <v>0</v>
      </c>
    </row>
    <row r="31" spans="1:10">
      <c r="G31" s="78"/>
    </row>
    <row r="34" spans="10:10">
      <c r="J34" s="33">
        <v>262013001</v>
      </c>
    </row>
  </sheetData>
  <customSheetViews>
    <customSheetView guid="{247A5D4D-80F1-4466-92F7-7A3BC78E450F}" printArea="1">
      <selection activeCell="C43" sqref="C43"/>
      <pageMargins left="1.1811023622047245" right="0.78740157480314965" top="0.78740157480314965" bottom="0.78740157480314965" header="0.51181102362204722" footer="0.51181102362204722"/>
      <pageSetup paperSize="9" scale="60" orientation="portrait" blackAndWhite="1" horizontalDpi="300" verticalDpi="300"/>
      <headerFooter alignWithMargins="0"/>
    </customSheetView>
  </customSheetViews>
  <mergeCells count="35">
    <mergeCell ref="F3:I3"/>
    <mergeCell ref="F4:I4"/>
    <mergeCell ref="H13:I13"/>
    <mergeCell ref="G13:G17"/>
    <mergeCell ref="F5:F12"/>
    <mergeCell ref="G6:G12"/>
    <mergeCell ref="H11:I11"/>
    <mergeCell ref="H12:I12"/>
    <mergeCell ref="H14:I14"/>
    <mergeCell ref="H15:I15"/>
    <mergeCell ref="F28:F30"/>
    <mergeCell ref="G5:I5"/>
    <mergeCell ref="H6:I6"/>
    <mergeCell ref="H7:I7"/>
    <mergeCell ref="H8:I8"/>
    <mergeCell ref="H9:I9"/>
    <mergeCell ref="H10:I10"/>
    <mergeCell ref="H18:I18"/>
    <mergeCell ref="H19:I19"/>
    <mergeCell ref="H16:I16"/>
    <mergeCell ref="H17:I17"/>
    <mergeCell ref="G18:G22"/>
    <mergeCell ref="F13:F27"/>
    <mergeCell ref="H20:I20"/>
    <mergeCell ref="H21:I21"/>
    <mergeCell ref="H22:I22"/>
    <mergeCell ref="G28:I28"/>
    <mergeCell ref="G29:I29"/>
    <mergeCell ref="G30:I30"/>
    <mergeCell ref="G23:G27"/>
    <mergeCell ref="H24:I24"/>
    <mergeCell ref="H25:I25"/>
    <mergeCell ref="H26:I26"/>
    <mergeCell ref="H27:I27"/>
    <mergeCell ref="H23:I23"/>
  </mergeCells>
  <phoneticPr fontId="3"/>
  <pageMargins left="1.1811023622047245" right="0.78740157480314965" top="0.78740157480314965" bottom="0.78740157480314965" header="0.51181102362204722" footer="0.51181102362204722"/>
  <pageSetup paperSize="9" scale="60" orientation="portrait" blackAndWhite="1"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FF0000"/>
  </sheetPr>
  <dimension ref="A1:K93"/>
  <sheetViews>
    <sheetView view="pageBreakPreview" topLeftCell="B1" zoomScaleNormal="100" zoomScaleSheetLayoutView="100" workbookViewId="0">
      <pane ySplit="2" topLeftCell="A3" activePane="bottomLeft" state="frozen"/>
      <selection pane="bottomLeft"/>
    </sheetView>
  </sheetViews>
  <sheetFormatPr defaultColWidth="9" defaultRowHeight="14.4"/>
  <cols>
    <col min="1" max="1" width="9.69921875" style="1" customWidth="1"/>
    <col min="2" max="2" width="4.296875" style="1" customWidth="1"/>
    <col min="3" max="4" width="3.296875" style="1" customWidth="1"/>
    <col min="5" max="5" width="6.296875" style="24" customWidth="1"/>
    <col min="6" max="6" width="6.296875" style="1" customWidth="1"/>
    <col min="7" max="7" width="7.19921875" style="1" customWidth="1"/>
    <col min="8" max="8" width="5" style="1" customWidth="1"/>
    <col min="9" max="9" width="4.09765625" style="1" customWidth="1"/>
    <col min="10" max="10" width="31.5" style="1" customWidth="1"/>
    <col min="11" max="11" width="16.296875" style="5" customWidth="1"/>
    <col min="12" max="16384" width="9" style="1"/>
  </cols>
  <sheetData>
    <row r="1" spans="1:11">
      <c r="F1" s="1" t="s">
        <v>888</v>
      </c>
      <c r="K1" s="80" t="s">
        <v>529</v>
      </c>
    </row>
    <row r="2" spans="1:11" ht="33.75" customHeight="1">
      <c r="A2" s="26"/>
      <c r="B2" s="67" t="s">
        <v>778</v>
      </c>
      <c r="C2" s="26" t="s">
        <v>779</v>
      </c>
      <c r="D2" s="26" t="s">
        <v>780</v>
      </c>
      <c r="E2" s="30" t="s">
        <v>781</v>
      </c>
      <c r="F2" s="827"/>
      <c r="G2" s="827"/>
      <c r="H2" s="827"/>
      <c r="I2" s="827"/>
      <c r="J2" s="827"/>
      <c r="K2" s="81" t="s">
        <v>469</v>
      </c>
    </row>
    <row r="3" spans="1:11" ht="14.1" customHeight="1">
      <c r="A3" s="27" t="str">
        <f>+B3&amp;C3&amp;D3</f>
        <v>1002601</v>
      </c>
      <c r="B3" s="28" t="s">
        <v>918</v>
      </c>
      <c r="C3" s="29">
        <v>26</v>
      </c>
      <c r="D3" s="28" t="s">
        <v>782</v>
      </c>
      <c r="E3" s="31" t="s">
        <v>783</v>
      </c>
      <c r="F3" s="631" t="s">
        <v>887</v>
      </c>
      <c r="G3" s="656" t="s">
        <v>886</v>
      </c>
      <c r="H3" s="656"/>
      <c r="I3" s="656"/>
      <c r="J3" s="656"/>
      <c r="K3" s="42">
        <f>VLOOKUP($A3&amp;K$93,決統データ!$A$3:$DE$365,$E3+19,FALSE)</f>
        <v>354</v>
      </c>
    </row>
    <row r="4" spans="1:11" ht="14.1" customHeight="1">
      <c r="A4" s="27" t="str">
        <f t="shared" ref="A4:A67" si="0">+B4&amp;C4&amp;D4</f>
        <v>1002601</v>
      </c>
      <c r="B4" s="28" t="s">
        <v>918</v>
      </c>
      <c r="C4" s="29">
        <v>26</v>
      </c>
      <c r="D4" s="28" t="s">
        <v>782</v>
      </c>
      <c r="E4" s="24">
        <v>2</v>
      </c>
      <c r="F4" s="631"/>
      <c r="G4" s="487" t="s">
        <v>885</v>
      </c>
      <c r="H4" s="487"/>
      <c r="I4" s="487"/>
      <c r="J4" s="487"/>
      <c r="K4" s="42">
        <f>VLOOKUP($A4&amp;K$93,決統データ!$A$3:$DE$365,$E4+19,FALSE)</f>
        <v>0</v>
      </c>
    </row>
    <row r="5" spans="1:11" ht="14.1" customHeight="1">
      <c r="A5" s="27" t="str">
        <f t="shared" si="0"/>
        <v>1002601</v>
      </c>
      <c r="B5" s="28" t="s">
        <v>918</v>
      </c>
      <c r="C5" s="29">
        <v>26</v>
      </c>
      <c r="D5" s="28" t="s">
        <v>782</v>
      </c>
      <c r="E5" s="24">
        <v>3</v>
      </c>
      <c r="F5" s="631"/>
      <c r="G5" s="487" t="s">
        <v>884</v>
      </c>
      <c r="H5" s="487"/>
      <c r="I5" s="487"/>
      <c r="J5" s="487"/>
      <c r="K5" s="42">
        <f>VLOOKUP($A5&amp;K$93,決統データ!$A$3:$DE$365,$E5+19,FALSE)</f>
        <v>0</v>
      </c>
    </row>
    <row r="6" spans="1:11" ht="14.1" customHeight="1">
      <c r="A6" s="27" t="str">
        <f t="shared" si="0"/>
        <v>1002601</v>
      </c>
      <c r="B6" s="28" t="s">
        <v>918</v>
      </c>
      <c r="C6" s="29">
        <v>26</v>
      </c>
      <c r="D6" s="28" t="s">
        <v>782</v>
      </c>
      <c r="E6" s="24">
        <v>5</v>
      </c>
      <c r="F6" s="631"/>
      <c r="G6" s="487" t="s">
        <v>883</v>
      </c>
      <c r="H6" s="487"/>
      <c r="I6" s="487"/>
      <c r="J6" s="487"/>
      <c r="K6" s="42">
        <f>VLOOKUP($A6&amp;K$93,決統データ!$A$3:$DE$365,$E6+19,FALSE)</f>
        <v>0</v>
      </c>
    </row>
    <row r="7" spans="1:11" ht="14.1" customHeight="1">
      <c r="A7" s="27" t="str">
        <f t="shared" si="0"/>
        <v>1002601</v>
      </c>
      <c r="B7" s="28" t="s">
        <v>918</v>
      </c>
      <c r="C7" s="29">
        <v>26</v>
      </c>
      <c r="D7" s="28" t="s">
        <v>782</v>
      </c>
      <c r="E7" s="24">
        <v>6</v>
      </c>
      <c r="F7" s="631"/>
      <c r="G7" s="487" t="s">
        <v>874</v>
      </c>
      <c r="H7" s="487"/>
      <c r="I7" s="487"/>
      <c r="J7" s="487"/>
      <c r="K7" s="42">
        <f>VLOOKUP($A7&amp;K$93,決統データ!$A$3:$DE$365,$E7+19,FALSE)</f>
        <v>0</v>
      </c>
    </row>
    <row r="8" spans="1:11" ht="14.1" customHeight="1">
      <c r="A8" s="27" t="str">
        <f t="shared" si="0"/>
        <v>1002601</v>
      </c>
      <c r="B8" s="28" t="s">
        <v>918</v>
      </c>
      <c r="C8" s="29">
        <v>26</v>
      </c>
      <c r="D8" s="28" t="s">
        <v>782</v>
      </c>
      <c r="E8" s="24">
        <v>7</v>
      </c>
      <c r="F8" s="631"/>
      <c r="G8" s="487" t="s">
        <v>882</v>
      </c>
      <c r="H8" s="487"/>
      <c r="I8" s="487"/>
      <c r="J8" s="487"/>
      <c r="K8" s="42">
        <f>VLOOKUP($A8&amp;K$93,決統データ!$A$3:$DE$365,$E8+19,FALSE)</f>
        <v>354</v>
      </c>
    </row>
    <row r="9" spans="1:11" ht="14.1" customHeight="1">
      <c r="A9" s="27" t="str">
        <f t="shared" si="0"/>
        <v>1002601</v>
      </c>
      <c r="B9" s="28" t="s">
        <v>918</v>
      </c>
      <c r="C9" s="29">
        <v>26</v>
      </c>
      <c r="D9" s="28" t="s">
        <v>782</v>
      </c>
      <c r="E9" s="24">
        <v>8</v>
      </c>
      <c r="F9" s="631"/>
      <c r="G9" s="487" t="s">
        <v>881</v>
      </c>
      <c r="H9" s="487"/>
      <c r="I9" s="487"/>
      <c r="J9" s="487"/>
      <c r="K9" s="42">
        <f>VLOOKUP($A9&amp;K$93,決統データ!$A$3:$DE$365,$E9+19,FALSE)</f>
        <v>0</v>
      </c>
    </row>
    <row r="10" spans="1:11" ht="14.1" customHeight="1">
      <c r="A10" s="27" t="str">
        <f t="shared" si="0"/>
        <v>1002601</v>
      </c>
      <c r="B10" s="28" t="s">
        <v>918</v>
      </c>
      <c r="C10" s="29">
        <v>26</v>
      </c>
      <c r="D10" s="28" t="s">
        <v>782</v>
      </c>
      <c r="E10" s="24">
        <v>9</v>
      </c>
      <c r="F10" s="631"/>
      <c r="G10" s="487" t="s">
        <v>917</v>
      </c>
      <c r="H10" s="487"/>
      <c r="I10" s="487"/>
      <c r="J10" s="487"/>
      <c r="K10" s="42">
        <f>VLOOKUP($A10&amp;K$93,決統データ!$A$3:$DE$365,$E10+19,FALSE)</f>
        <v>0</v>
      </c>
    </row>
    <row r="11" spans="1:11" ht="14.1" customHeight="1">
      <c r="A11" s="27" t="str">
        <f t="shared" si="0"/>
        <v>1002601</v>
      </c>
      <c r="B11" s="28" t="s">
        <v>918</v>
      </c>
      <c r="C11" s="29">
        <v>26</v>
      </c>
      <c r="D11" s="28" t="s">
        <v>782</v>
      </c>
      <c r="E11" s="24">
        <v>10</v>
      </c>
      <c r="F11" s="631"/>
      <c r="G11" s="487" t="s">
        <v>916</v>
      </c>
      <c r="H11" s="487"/>
      <c r="I11" s="487"/>
      <c r="J11" s="487"/>
      <c r="K11" s="42">
        <f>VLOOKUP($A11&amp;K$93,決統データ!$A$3:$DE$365,$E11+19,FALSE)</f>
        <v>0</v>
      </c>
    </row>
    <row r="12" spans="1:11" ht="14.1" customHeight="1">
      <c r="A12" s="27" t="str">
        <f t="shared" si="0"/>
        <v>1002601</v>
      </c>
      <c r="B12" s="28" t="s">
        <v>918</v>
      </c>
      <c r="C12" s="29">
        <v>26</v>
      </c>
      <c r="D12" s="28" t="s">
        <v>782</v>
      </c>
      <c r="E12" s="24">
        <v>11</v>
      </c>
      <c r="F12" s="631"/>
      <c r="G12" s="487" t="s">
        <v>915</v>
      </c>
      <c r="H12" s="487"/>
      <c r="I12" s="487"/>
      <c r="J12" s="487"/>
      <c r="K12" s="42">
        <f>VLOOKUP($A12&amp;K$93,決統データ!$A$3:$DE$365,$E12+19,FALSE)</f>
        <v>354</v>
      </c>
    </row>
    <row r="13" spans="1:11" ht="14.1" customHeight="1">
      <c r="A13" s="27" t="str">
        <f t="shared" si="0"/>
        <v>1002601</v>
      </c>
      <c r="B13" s="28" t="s">
        <v>918</v>
      </c>
      <c r="C13" s="29">
        <v>26</v>
      </c>
      <c r="D13" s="28" t="s">
        <v>782</v>
      </c>
      <c r="E13" s="24">
        <v>12</v>
      </c>
      <c r="F13" s="631"/>
      <c r="G13" s="487" t="s">
        <v>878</v>
      </c>
      <c r="H13" s="487"/>
      <c r="I13" s="487"/>
      <c r="J13" s="487"/>
      <c r="K13" s="42">
        <f>VLOOKUP($A13&amp;K$93,決統データ!$A$3:$DE$365,$E13+19,FALSE)</f>
        <v>354</v>
      </c>
    </row>
    <row r="14" spans="1:11" ht="14.1" customHeight="1">
      <c r="A14" s="27" t="str">
        <f t="shared" si="0"/>
        <v>1002601</v>
      </c>
      <c r="B14" s="28" t="s">
        <v>918</v>
      </c>
      <c r="C14" s="29">
        <v>26</v>
      </c>
      <c r="D14" s="28" t="s">
        <v>782</v>
      </c>
      <c r="E14" s="24">
        <v>13</v>
      </c>
      <c r="F14" s="631"/>
      <c r="G14" s="487" t="s">
        <v>877</v>
      </c>
      <c r="H14" s="487"/>
      <c r="I14" s="487"/>
      <c r="J14" s="487"/>
      <c r="K14" s="42">
        <f>VLOOKUP($A14&amp;K$93,決統データ!$A$3:$DE$365,$E14+19,FALSE)</f>
        <v>354</v>
      </c>
    </row>
    <row r="15" spans="1:11" ht="14.1" customHeight="1">
      <c r="A15" s="27" t="str">
        <f t="shared" si="0"/>
        <v>1002601</v>
      </c>
      <c r="B15" s="28" t="s">
        <v>918</v>
      </c>
      <c r="C15" s="29">
        <v>26</v>
      </c>
      <c r="D15" s="28" t="s">
        <v>782</v>
      </c>
      <c r="E15" s="24">
        <v>14</v>
      </c>
      <c r="F15" s="631"/>
      <c r="G15" s="487" t="s">
        <v>876</v>
      </c>
      <c r="H15" s="487"/>
      <c r="I15" s="487"/>
      <c r="J15" s="487"/>
      <c r="K15" s="42">
        <f>VLOOKUP($A15&amp;K$93,決統データ!$A$3:$DE$365,$E15+19,FALSE)</f>
        <v>0</v>
      </c>
    </row>
    <row r="16" spans="1:11" ht="14.1" customHeight="1">
      <c r="A16" s="27" t="str">
        <f t="shared" si="0"/>
        <v>1002601</v>
      </c>
      <c r="B16" s="28" t="s">
        <v>918</v>
      </c>
      <c r="C16" s="29">
        <v>26</v>
      </c>
      <c r="D16" s="28" t="s">
        <v>782</v>
      </c>
      <c r="E16" s="24">
        <v>15</v>
      </c>
      <c r="F16" s="631"/>
      <c r="G16" s="487" t="s">
        <v>875</v>
      </c>
      <c r="H16" s="487"/>
      <c r="I16" s="487"/>
      <c r="J16" s="487"/>
      <c r="K16" s="42">
        <f>VLOOKUP($A16&amp;K$93,決統データ!$A$3:$DE$365,$E16+19,FALSE)</f>
        <v>0</v>
      </c>
    </row>
    <row r="17" spans="1:11" ht="14.1" customHeight="1">
      <c r="A17" s="27" t="str">
        <f t="shared" si="0"/>
        <v>1002601</v>
      </c>
      <c r="B17" s="28" t="s">
        <v>918</v>
      </c>
      <c r="C17" s="29">
        <v>26</v>
      </c>
      <c r="D17" s="28" t="s">
        <v>782</v>
      </c>
      <c r="E17" s="24">
        <v>16</v>
      </c>
      <c r="F17" s="631"/>
      <c r="G17" s="487" t="s">
        <v>874</v>
      </c>
      <c r="H17" s="487"/>
      <c r="I17" s="487"/>
      <c r="J17" s="487"/>
      <c r="K17" s="42">
        <f>VLOOKUP($A17&amp;K$93,決統データ!$A$3:$DE$365,$E17+19,FALSE)</f>
        <v>354</v>
      </c>
    </row>
    <row r="18" spans="1:11" ht="14.1" customHeight="1">
      <c r="A18" s="27" t="str">
        <f t="shared" si="0"/>
        <v>1002601</v>
      </c>
      <c r="B18" s="28" t="s">
        <v>918</v>
      </c>
      <c r="C18" s="29">
        <v>26</v>
      </c>
      <c r="D18" s="28" t="s">
        <v>782</v>
      </c>
      <c r="E18" s="24">
        <v>17</v>
      </c>
      <c r="F18" s="631"/>
      <c r="G18" s="487" t="s">
        <v>873</v>
      </c>
      <c r="H18" s="487"/>
      <c r="I18" s="487"/>
      <c r="J18" s="487"/>
      <c r="K18" s="42">
        <f>VLOOKUP($A18&amp;K$93,決統データ!$A$3:$DE$365,$E18+19,FALSE)</f>
        <v>0</v>
      </c>
    </row>
    <row r="19" spans="1:11" ht="14.1" customHeight="1">
      <c r="A19" s="27" t="str">
        <f t="shared" si="0"/>
        <v>1002601</v>
      </c>
      <c r="B19" s="28" t="s">
        <v>918</v>
      </c>
      <c r="C19" s="29">
        <v>26</v>
      </c>
      <c r="D19" s="28" t="s">
        <v>782</v>
      </c>
      <c r="E19" s="24">
        <v>18</v>
      </c>
      <c r="F19" s="631"/>
      <c r="G19" s="487" t="s">
        <v>872</v>
      </c>
      <c r="H19" s="487"/>
      <c r="I19" s="487"/>
      <c r="J19" s="487"/>
      <c r="K19" s="42">
        <f>VLOOKUP($A19&amp;K$93,決統データ!$A$3:$DE$365,$E19+19,FALSE)</f>
        <v>0</v>
      </c>
    </row>
    <row r="20" spans="1:11" ht="14.1" customHeight="1">
      <c r="A20" s="27" t="str">
        <f t="shared" si="0"/>
        <v>1002601</v>
      </c>
      <c r="B20" s="28" t="s">
        <v>918</v>
      </c>
      <c r="C20" s="29">
        <v>26</v>
      </c>
      <c r="D20" s="28" t="s">
        <v>782</v>
      </c>
      <c r="E20" s="24">
        <v>19</v>
      </c>
      <c r="F20" s="631"/>
      <c r="G20" s="487" t="s">
        <v>871</v>
      </c>
      <c r="H20" s="487"/>
      <c r="I20" s="487"/>
      <c r="J20" s="487"/>
      <c r="K20" s="42">
        <f>VLOOKUP($A20&amp;K$93,決統データ!$A$3:$DE$365,$E20+19,FALSE)</f>
        <v>0</v>
      </c>
    </row>
    <row r="21" spans="1:11" ht="14.1" customHeight="1">
      <c r="A21" s="27" t="str">
        <f t="shared" si="0"/>
        <v>1002601</v>
      </c>
      <c r="B21" s="28" t="s">
        <v>918</v>
      </c>
      <c r="C21" s="29">
        <v>26</v>
      </c>
      <c r="D21" s="28" t="s">
        <v>782</v>
      </c>
      <c r="E21" s="24">
        <v>20</v>
      </c>
      <c r="F21" s="631"/>
      <c r="G21" s="487" t="s">
        <v>870</v>
      </c>
      <c r="H21" s="487"/>
      <c r="I21" s="487"/>
      <c r="J21" s="487"/>
      <c r="K21" s="42">
        <f>VLOOKUP($A21&amp;K$93,決統データ!$A$3:$DE$365,$E21+19,FALSE)</f>
        <v>0</v>
      </c>
    </row>
    <row r="22" spans="1:11" ht="14.1" customHeight="1">
      <c r="A22" s="27" t="str">
        <f t="shared" si="0"/>
        <v>1002601</v>
      </c>
      <c r="B22" s="28" t="s">
        <v>918</v>
      </c>
      <c r="C22" s="29">
        <v>26</v>
      </c>
      <c r="D22" s="28" t="s">
        <v>782</v>
      </c>
      <c r="E22" s="24">
        <v>21</v>
      </c>
      <c r="F22" s="631"/>
      <c r="G22" s="487" t="s">
        <v>869</v>
      </c>
      <c r="H22" s="487"/>
      <c r="I22" s="487"/>
      <c r="J22" s="487"/>
      <c r="K22" s="42">
        <f>VLOOKUP($A22&amp;K$93,決統データ!$A$3:$DE$365,$E22+19,FALSE)</f>
        <v>0</v>
      </c>
    </row>
    <row r="23" spans="1:11" ht="14.1" customHeight="1">
      <c r="A23" s="27" t="str">
        <f t="shared" si="0"/>
        <v>1002601</v>
      </c>
      <c r="B23" s="28" t="s">
        <v>918</v>
      </c>
      <c r="C23" s="29">
        <v>26</v>
      </c>
      <c r="D23" s="28" t="s">
        <v>782</v>
      </c>
      <c r="E23" s="24">
        <v>22</v>
      </c>
      <c r="F23" s="632"/>
      <c r="G23" s="487" t="s">
        <v>868</v>
      </c>
      <c r="H23" s="487"/>
      <c r="I23" s="487"/>
      <c r="J23" s="487"/>
      <c r="K23" s="42">
        <f>VLOOKUP($A23&amp;K$93,決統データ!$A$3:$DE$365,$E23+19,FALSE)</f>
        <v>0</v>
      </c>
    </row>
    <row r="24" spans="1:11" ht="14.1" customHeight="1">
      <c r="A24" s="27" t="str">
        <f t="shared" si="0"/>
        <v>1002601</v>
      </c>
      <c r="B24" s="28" t="s">
        <v>918</v>
      </c>
      <c r="C24" s="29">
        <v>26</v>
      </c>
      <c r="D24" s="28" t="s">
        <v>782</v>
      </c>
      <c r="E24" s="24">
        <v>23</v>
      </c>
      <c r="F24" s="630" t="s">
        <v>867</v>
      </c>
      <c r="G24" s="487" t="s">
        <v>866</v>
      </c>
      <c r="H24" s="487"/>
      <c r="I24" s="487"/>
      <c r="J24" s="487"/>
      <c r="K24" s="42">
        <f>VLOOKUP($A24&amp;K$93,決統データ!$A$3:$DE$365,$E24+19,FALSE)</f>
        <v>0</v>
      </c>
    </row>
    <row r="25" spans="1:11" ht="14.1" customHeight="1">
      <c r="A25" s="27" t="str">
        <f t="shared" si="0"/>
        <v>1002601</v>
      </c>
      <c r="B25" s="28" t="s">
        <v>918</v>
      </c>
      <c r="C25" s="29">
        <v>26</v>
      </c>
      <c r="D25" s="28" t="s">
        <v>782</v>
      </c>
      <c r="E25" s="24">
        <v>24</v>
      </c>
      <c r="F25" s="631"/>
      <c r="G25" s="487" t="s">
        <v>865</v>
      </c>
      <c r="H25" s="487"/>
      <c r="I25" s="487"/>
      <c r="J25" s="487"/>
      <c r="K25" s="42">
        <f>VLOOKUP($A25&amp;K$93,決統データ!$A$3:$DE$365,$E25+19,FALSE)</f>
        <v>0</v>
      </c>
    </row>
    <row r="26" spans="1:11" ht="14.1" customHeight="1">
      <c r="A26" s="27" t="str">
        <f t="shared" si="0"/>
        <v>1002601</v>
      </c>
      <c r="B26" s="28" t="s">
        <v>918</v>
      </c>
      <c r="C26" s="29">
        <v>26</v>
      </c>
      <c r="D26" s="28" t="s">
        <v>782</v>
      </c>
      <c r="E26" s="24">
        <v>25</v>
      </c>
      <c r="F26" s="631"/>
      <c r="G26" s="487" t="s">
        <v>864</v>
      </c>
      <c r="H26" s="487"/>
      <c r="I26" s="487"/>
      <c r="J26" s="487"/>
      <c r="K26" s="42">
        <f>VLOOKUP($A26&amp;K$93,決統データ!$A$3:$DE$365,$E26+19,FALSE)</f>
        <v>0</v>
      </c>
    </row>
    <row r="27" spans="1:11" ht="14.1" customHeight="1">
      <c r="A27" s="27" t="str">
        <f t="shared" si="0"/>
        <v>1002601</v>
      </c>
      <c r="B27" s="28" t="s">
        <v>918</v>
      </c>
      <c r="C27" s="29">
        <v>26</v>
      </c>
      <c r="D27" s="28" t="s">
        <v>782</v>
      </c>
      <c r="E27" s="24">
        <v>26</v>
      </c>
      <c r="F27" s="631"/>
      <c r="G27" s="487" t="s">
        <v>863</v>
      </c>
      <c r="H27" s="487"/>
      <c r="I27" s="487"/>
      <c r="J27" s="487"/>
      <c r="K27" s="42">
        <f>VLOOKUP($A27&amp;K$93,決統データ!$A$3:$DE$365,$E27+19,FALSE)</f>
        <v>0</v>
      </c>
    </row>
    <row r="28" spans="1:11" ht="14.1" customHeight="1">
      <c r="A28" s="27" t="str">
        <f t="shared" si="0"/>
        <v>1002601</v>
      </c>
      <c r="B28" s="28" t="s">
        <v>918</v>
      </c>
      <c r="C28" s="29">
        <v>26</v>
      </c>
      <c r="D28" s="28" t="s">
        <v>782</v>
      </c>
      <c r="E28" s="24">
        <v>27</v>
      </c>
      <c r="F28" s="631"/>
      <c r="G28" s="487" t="s">
        <v>862</v>
      </c>
      <c r="H28" s="487"/>
      <c r="I28" s="487"/>
      <c r="J28" s="487"/>
      <c r="K28" s="42">
        <f>VLOOKUP($A28&amp;K$93,決統データ!$A$3:$DE$365,$E28+19,FALSE)</f>
        <v>0</v>
      </c>
    </row>
    <row r="29" spans="1:11" ht="14.1" customHeight="1">
      <c r="A29" s="27" t="str">
        <f t="shared" si="0"/>
        <v>1002601</v>
      </c>
      <c r="B29" s="28" t="s">
        <v>918</v>
      </c>
      <c r="C29" s="29">
        <v>26</v>
      </c>
      <c r="D29" s="28" t="s">
        <v>782</v>
      </c>
      <c r="E29" s="24">
        <v>28</v>
      </c>
      <c r="F29" s="631"/>
      <c r="G29" s="487" t="s">
        <v>861</v>
      </c>
      <c r="H29" s="487"/>
      <c r="I29" s="487"/>
      <c r="J29" s="487"/>
      <c r="K29" s="42">
        <f>VLOOKUP($A29&amp;K$93,決統データ!$A$3:$DE$365,$E29+19,FALSE)</f>
        <v>0</v>
      </c>
    </row>
    <row r="30" spans="1:11" ht="14.1" customHeight="1">
      <c r="A30" s="27" t="str">
        <f t="shared" si="0"/>
        <v>1002601</v>
      </c>
      <c r="B30" s="28" t="s">
        <v>918</v>
      </c>
      <c r="C30" s="29">
        <v>26</v>
      </c>
      <c r="D30" s="28" t="s">
        <v>782</v>
      </c>
      <c r="E30" s="24">
        <v>29</v>
      </c>
      <c r="F30" s="631"/>
      <c r="G30" s="487" t="s">
        <v>860</v>
      </c>
      <c r="H30" s="487"/>
      <c r="I30" s="487"/>
      <c r="J30" s="487"/>
      <c r="K30" s="42">
        <f>VLOOKUP($A30&amp;K$93,決統データ!$A$3:$DE$365,$E30+19,FALSE)</f>
        <v>0</v>
      </c>
    </row>
    <row r="31" spans="1:11" ht="14.1" customHeight="1">
      <c r="A31" s="27" t="str">
        <f t="shared" si="0"/>
        <v>1002601</v>
      </c>
      <c r="B31" s="28" t="s">
        <v>918</v>
      </c>
      <c r="C31" s="29">
        <v>26</v>
      </c>
      <c r="D31" s="28" t="s">
        <v>782</v>
      </c>
      <c r="E31" s="24">
        <v>30</v>
      </c>
      <c r="F31" s="631"/>
      <c r="G31" s="487" t="s">
        <v>914</v>
      </c>
      <c r="H31" s="487"/>
      <c r="I31" s="487"/>
      <c r="J31" s="487"/>
      <c r="K31" s="42">
        <f>VLOOKUP($A31&amp;K$93,決統データ!$A$3:$DE$365,$E31+19,FALSE)</f>
        <v>0</v>
      </c>
    </row>
    <row r="32" spans="1:11" ht="14.1" customHeight="1">
      <c r="A32" s="27" t="str">
        <f t="shared" si="0"/>
        <v>1002601</v>
      </c>
      <c r="B32" s="28" t="s">
        <v>918</v>
      </c>
      <c r="C32" s="29">
        <v>26</v>
      </c>
      <c r="D32" s="28" t="s">
        <v>782</v>
      </c>
      <c r="E32" s="24">
        <v>31</v>
      </c>
      <c r="F32" s="631"/>
      <c r="G32" s="487" t="s">
        <v>858</v>
      </c>
      <c r="H32" s="487"/>
      <c r="I32" s="487"/>
      <c r="J32" s="487"/>
      <c r="K32" s="42">
        <f>VLOOKUP($A32&amp;K$93,決統データ!$A$3:$DE$365,$E32+19,FALSE)</f>
        <v>0</v>
      </c>
    </row>
    <row r="33" spans="1:11" ht="14.1" customHeight="1">
      <c r="A33" s="27" t="str">
        <f t="shared" si="0"/>
        <v>1002601</v>
      </c>
      <c r="B33" s="28" t="s">
        <v>918</v>
      </c>
      <c r="C33" s="29">
        <v>26</v>
      </c>
      <c r="D33" s="28" t="s">
        <v>782</v>
      </c>
      <c r="E33" s="24">
        <v>32</v>
      </c>
      <c r="F33" s="631"/>
      <c r="G33" s="487" t="s">
        <v>857</v>
      </c>
      <c r="H33" s="487"/>
      <c r="I33" s="487"/>
      <c r="J33" s="487"/>
      <c r="K33" s="42">
        <f>VLOOKUP($A33&amp;K$93,決統データ!$A$3:$DE$365,$E33+19,FALSE)</f>
        <v>0</v>
      </c>
    </row>
    <row r="34" spans="1:11" ht="14.1" customHeight="1">
      <c r="A34" s="27" t="str">
        <f t="shared" si="0"/>
        <v>1002601</v>
      </c>
      <c r="B34" s="28" t="s">
        <v>918</v>
      </c>
      <c r="C34" s="29">
        <v>26</v>
      </c>
      <c r="D34" s="28" t="s">
        <v>782</v>
      </c>
      <c r="E34" s="24">
        <v>33</v>
      </c>
      <c r="F34" s="631"/>
      <c r="G34" s="487" t="s">
        <v>856</v>
      </c>
      <c r="H34" s="487"/>
      <c r="I34" s="487"/>
      <c r="J34" s="487"/>
      <c r="K34" s="42">
        <f>VLOOKUP($A34&amp;K$93,決統データ!$A$3:$DE$365,$E34+19,FALSE)</f>
        <v>0</v>
      </c>
    </row>
    <row r="35" spans="1:11" ht="14.1" customHeight="1">
      <c r="A35" s="27" t="str">
        <f t="shared" si="0"/>
        <v>1002601</v>
      </c>
      <c r="B35" s="28" t="s">
        <v>918</v>
      </c>
      <c r="C35" s="29">
        <v>26</v>
      </c>
      <c r="D35" s="28" t="s">
        <v>782</v>
      </c>
      <c r="E35" s="24">
        <v>34</v>
      </c>
      <c r="F35" s="631"/>
      <c r="G35" s="648" t="s">
        <v>855</v>
      </c>
      <c r="H35" s="648"/>
      <c r="I35" s="487"/>
      <c r="J35" s="487"/>
      <c r="K35" s="42">
        <f>VLOOKUP($A35&amp;K$93,決統データ!$A$3:$DE$365,$E35+19,FALSE)</f>
        <v>0</v>
      </c>
    </row>
    <row r="36" spans="1:11" ht="14.1" customHeight="1">
      <c r="A36" s="27" t="str">
        <f t="shared" si="0"/>
        <v>1002601</v>
      </c>
      <c r="B36" s="28" t="s">
        <v>918</v>
      </c>
      <c r="C36" s="29">
        <v>26</v>
      </c>
      <c r="D36" s="28" t="s">
        <v>782</v>
      </c>
      <c r="E36" s="24">
        <v>35</v>
      </c>
      <c r="F36" s="631"/>
      <c r="G36" s="926" t="s">
        <v>843</v>
      </c>
      <c r="H36" s="927"/>
      <c r="I36" s="518" t="s">
        <v>854</v>
      </c>
      <c r="J36" s="510"/>
      <c r="K36" s="42">
        <f>VLOOKUP($A36&amp;K$93,決統データ!$A$3:$DE$365,$E36+19,FALSE)</f>
        <v>0</v>
      </c>
    </row>
    <row r="37" spans="1:11" ht="14.1" customHeight="1">
      <c r="A37" s="27" t="str">
        <f t="shared" si="0"/>
        <v>1002601</v>
      </c>
      <c r="B37" s="28" t="s">
        <v>918</v>
      </c>
      <c r="C37" s="29">
        <v>26</v>
      </c>
      <c r="D37" s="28" t="s">
        <v>782</v>
      </c>
      <c r="E37" s="24">
        <v>36</v>
      </c>
      <c r="F37" s="631"/>
      <c r="G37" s="928"/>
      <c r="H37" s="929"/>
      <c r="I37" s="518" t="s">
        <v>853</v>
      </c>
      <c r="J37" s="510"/>
      <c r="K37" s="42">
        <f>VLOOKUP($A37&amp;K$93,決統データ!$A$3:$DE$365,$E37+19,FALSE)</f>
        <v>0</v>
      </c>
    </row>
    <row r="38" spans="1:11" ht="14.1" customHeight="1">
      <c r="A38" s="27" t="str">
        <f t="shared" si="0"/>
        <v>1002601</v>
      </c>
      <c r="B38" s="28" t="s">
        <v>918</v>
      </c>
      <c r="C38" s="29">
        <v>26</v>
      </c>
      <c r="D38" s="28" t="s">
        <v>782</v>
      </c>
      <c r="E38" s="24">
        <v>37</v>
      </c>
      <c r="F38" s="631"/>
      <c r="G38" s="868" t="s">
        <v>913</v>
      </c>
      <c r="H38" s="656" t="s">
        <v>852</v>
      </c>
      <c r="I38" s="487"/>
      <c r="J38" s="487"/>
      <c r="K38" s="42">
        <f>VLOOKUP($A38&amp;K$93,決統データ!$A$3:$DE$365,$E38+19,FALSE)</f>
        <v>0</v>
      </c>
    </row>
    <row r="39" spans="1:11" ht="14.1" customHeight="1">
      <c r="A39" s="27" t="str">
        <f t="shared" si="0"/>
        <v>1002601</v>
      </c>
      <c r="B39" s="28" t="s">
        <v>918</v>
      </c>
      <c r="C39" s="29">
        <v>26</v>
      </c>
      <c r="D39" s="28" t="s">
        <v>782</v>
      </c>
      <c r="E39" s="24">
        <v>38</v>
      </c>
      <c r="F39" s="631"/>
      <c r="G39" s="902"/>
      <c r="H39" s="487" t="s">
        <v>850</v>
      </c>
      <c r="I39" s="487"/>
      <c r="J39" s="487"/>
      <c r="K39" s="42">
        <f>VLOOKUP($A39&amp;K$93,決統データ!$A$3:$DE$365,$E39+19,FALSE)</f>
        <v>0</v>
      </c>
    </row>
    <row r="40" spans="1:11" ht="14.1" customHeight="1">
      <c r="A40" s="27" t="str">
        <f t="shared" si="0"/>
        <v>1002601</v>
      </c>
      <c r="B40" s="28" t="s">
        <v>918</v>
      </c>
      <c r="C40" s="29">
        <v>26</v>
      </c>
      <c r="D40" s="28" t="s">
        <v>782</v>
      </c>
      <c r="E40" s="24">
        <v>39</v>
      </c>
      <c r="F40" s="631"/>
      <c r="G40" s="902"/>
      <c r="H40" s="487" t="s">
        <v>851</v>
      </c>
      <c r="I40" s="487"/>
      <c r="J40" s="487"/>
      <c r="K40" s="42">
        <f>VLOOKUP($A40&amp;K$93,決統データ!$A$3:$DE$365,$E40+19,FALSE)</f>
        <v>0</v>
      </c>
    </row>
    <row r="41" spans="1:11" ht="14.1" customHeight="1">
      <c r="A41" s="27" t="str">
        <f t="shared" si="0"/>
        <v>1002601</v>
      </c>
      <c r="B41" s="28" t="s">
        <v>918</v>
      </c>
      <c r="C41" s="29">
        <v>26</v>
      </c>
      <c r="D41" s="28" t="s">
        <v>782</v>
      </c>
      <c r="E41" s="24">
        <v>40</v>
      </c>
      <c r="F41" s="631"/>
      <c r="G41" s="902"/>
      <c r="H41" s="487" t="s">
        <v>850</v>
      </c>
      <c r="I41" s="487"/>
      <c r="J41" s="487"/>
      <c r="K41" s="42">
        <f>VLOOKUP($A41&amp;K$93,決統データ!$A$3:$DE$365,$E41+19,FALSE)</f>
        <v>0</v>
      </c>
    </row>
    <row r="42" spans="1:11" ht="14.1" customHeight="1">
      <c r="A42" s="27" t="str">
        <f t="shared" si="0"/>
        <v>1002601</v>
      </c>
      <c r="B42" s="28" t="s">
        <v>918</v>
      </c>
      <c r="C42" s="29">
        <v>26</v>
      </c>
      <c r="D42" s="28" t="s">
        <v>782</v>
      </c>
      <c r="E42" s="24">
        <v>41</v>
      </c>
      <c r="F42" s="631"/>
      <c r="G42" s="902" t="s">
        <v>530</v>
      </c>
      <c r="H42" s="903" t="s">
        <v>828</v>
      </c>
      <c r="I42" s="645" t="s">
        <v>644</v>
      </c>
      <c r="J42" s="60" t="s">
        <v>387</v>
      </c>
      <c r="K42" s="42">
        <f>VLOOKUP($A42&amp;K$93,決統データ!$A$3:$DE$365,$E42+19,FALSE)</f>
        <v>0</v>
      </c>
    </row>
    <row r="43" spans="1:11" ht="14.1" customHeight="1">
      <c r="A43" s="27" t="str">
        <f t="shared" si="0"/>
        <v>1002601</v>
      </c>
      <c r="B43" s="28" t="s">
        <v>918</v>
      </c>
      <c r="C43" s="29">
        <v>26</v>
      </c>
      <c r="D43" s="28" t="s">
        <v>782</v>
      </c>
      <c r="E43" s="24">
        <v>42</v>
      </c>
      <c r="F43" s="631"/>
      <c r="G43" s="902"/>
      <c r="H43" s="904"/>
      <c r="I43" s="646"/>
      <c r="J43" s="60" t="s">
        <v>365</v>
      </c>
      <c r="K43" s="42">
        <f>VLOOKUP($A43&amp;K$93,決統データ!$A$3:$DE$365,$E43+19,FALSE)</f>
        <v>0</v>
      </c>
    </row>
    <row r="44" spans="1:11" ht="14.1" customHeight="1">
      <c r="A44" s="27" t="str">
        <f t="shared" si="0"/>
        <v>1002601</v>
      </c>
      <c r="B44" s="28" t="s">
        <v>918</v>
      </c>
      <c r="C44" s="29">
        <v>26</v>
      </c>
      <c r="D44" s="28" t="s">
        <v>782</v>
      </c>
      <c r="E44" s="24">
        <v>43</v>
      </c>
      <c r="F44" s="631"/>
      <c r="G44" s="902"/>
      <c r="H44" s="656"/>
      <c r="I44" s="647"/>
      <c r="J44" s="60" t="s">
        <v>731</v>
      </c>
      <c r="K44" s="42">
        <f>VLOOKUP($A44&amp;K$93,決統データ!$A$3:$DE$365,$E44+19,FALSE)</f>
        <v>0</v>
      </c>
    </row>
    <row r="45" spans="1:11" ht="14.1" customHeight="1">
      <c r="A45" s="27" t="str">
        <f t="shared" si="0"/>
        <v>1002601</v>
      </c>
      <c r="B45" s="28" t="s">
        <v>918</v>
      </c>
      <c r="C45" s="29">
        <v>26</v>
      </c>
      <c r="D45" s="28" t="s">
        <v>782</v>
      </c>
      <c r="E45" s="24">
        <v>44</v>
      </c>
      <c r="F45" s="631"/>
      <c r="G45" s="902"/>
      <c r="H45" s="487" t="s">
        <v>848</v>
      </c>
      <c r="I45" s="487"/>
      <c r="J45" s="487"/>
      <c r="K45" s="42">
        <f>VLOOKUP($A45&amp;K$93,決統データ!$A$3:$DE$365,$E45+19,FALSE)</f>
        <v>0</v>
      </c>
    </row>
    <row r="46" spans="1:11" ht="14.1" customHeight="1">
      <c r="A46" s="27" t="str">
        <f t="shared" si="0"/>
        <v>1002601</v>
      </c>
      <c r="B46" s="28" t="s">
        <v>918</v>
      </c>
      <c r="C46" s="29">
        <v>26</v>
      </c>
      <c r="D46" s="28" t="s">
        <v>782</v>
      </c>
      <c r="E46" s="24">
        <v>45</v>
      </c>
      <c r="F46" s="631"/>
      <c r="G46" s="902"/>
      <c r="H46" s="487" t="s">
        <v>912</v>
      </c>
      <c r="I46" s="487"/>
      <c r="J46" s="487"/>
      <c r="K46" s="42">
        <f>VLOOKUP($A46&amp;K$93,決統データ!$A$3:$DE$365,$E46+19,FALSE)</f>
        <v>0</v>
      </c>
    </row>
    <row r="47" spans="1:11" ht="14.1" customHeight="1">
      <c r="A47" s="27" t="str">
        <f t="shared" si="0"/>
        <v>1002601</v>
      </c>
      <c r="B47" s="28" t="s">
        <v>918</v>
      </c>
      <c r="C47" s="29">
        <v>26</v>
      </c>
      <c r="D47" s="28" t="s">
        <v>782</v>
      </c>
      <c r="E47" s="24">
        <v>46</v>
      </c>
      <c r="F47" s="631"/>
      <c r="G47" s="902"/>
      <c r="H47" s="487" t="s">
        <v>846</v>
      </c>
      <c r="I47" s="487"/>
      <c r="J47" s="487"/>
      <c r="K47" s="42">
        <f>VLOOKUP($A47&amp;K$93,決統データ!$A$3:$DE$365,$E47+19,FALSE)</f>
        <v>0</v>
      </c>
    </row>
    <row r="48" spans="1:11" ht="14.1" customHeight="1">
      <c r="A48" s="27" t="str">
        <f t="shared" si="0"/>
        <v>1002601</v>
      </c>
      <c r="B48" s="28" t="s">
        <v>918</v>
      </c>
      <c r="C48" s="29">
        <v>26</v>
      </c>
      <c r="D48" s="28" t="s">
        <v>782</v>
      </c>
      <c r="E48" s="24">
        <v>47</v>
      </c>
      <c r="F48" s="631"/>
      <c r="G48" s="902"/>
      <c r="H48" s="487" t="s">
        <v>845</v>
      </c>
      <c r="I48" s="487"/>
      <c r="J48" s="487"/>
      <c r="K48" s="42">
        <f>VLOOKUP($A48&amp;K$93,決統データ!$A$3:$DE$365,$E48+19,FALSE)</f>
        <v>0</v>
      </c>
    </row>
    <row r="49" spans="1:11" ht="14.1" customHeight="1">
      <c r="A49" s="27" t="str">
        <f t="shared" si="0"/>
        <v>1002601</v>
      </c>
      <c r="B49" s="28" t="s">
        <v>918</v>
      </c>
      <c r="C49" s="29">
        <v>26</v>
      </c>
      <c r="D49" s="28" t="s">
        <v>782</v>
      </c>
      <c r="E49" s="24">
        <v>48</v>
      </c>
      <c r="F49" s="631"/>
      <c r="G49" s="902"/>
      <c r="H49" s="487" t="s">
        <v>731</v>
      </c>
      <c r="I49" s="487"/>
      <c r="J49" s="487"/>
      <c r="K49" s="42">
        <f>VLOOKUP($A49&amp;K$93,決統データ!$A$3:$DE$365,$E49+19,FALSE)</f>
        <v>0</v>
      </c>
    </row>
    <row r="50" spans="1:11" ht="14.1" customHeight="1">
      <c r="A50" s="27" t="str">
        <f t="shared" si="0"/>
        <v>1002601</v>
      </c>
      <c r="B50" s="28" t="s">
        <v>918</v>
      </c>
      <c r="C50" s="29">
        <v>26</v>
      </c>
      <c r="D50" s="28" t="s">
        <v>782</v>
      </c>
      <c r="E50" s="24">
        <v>49</v>
      </c>
      <c r="F50" s="631"/>
      <c r="G50" s="487" t="s">
        <v>844</v>
      </c>
      <c r="H50" s="487"/>
      <c r="I50" s="487"/>
      <c r="J50" s="487"/>
      <c r="K50" s="42">
        <f>VLOOKUP($A50&amp;K$93,決統データ!$A$3:$DE$365,$E50+19,FALSE)</f>
        <v>0</v>
      </c>
    </row>
    <row r="51" spans="1:11" ht="14.1" customHeight="1">
      <c r="A51" s="27" t="str">
        <f t="shared" si="0"/>
        <v>1002601</v>
      </c>
      <c r="B51" s="28" t="s">
        <v>918</v>
      </c>
      <c r="C51" s="29">
        <v>26</v>
      </c>
      <c r="D51" s="28" t="s">
        <v>782</v>
      </c>
      <c r="E51" s="24">
        <v>50</v>
      </c>
      <c r="F51" s="631"/>
      <c r="G51" s="639" t="s">
        <v>843</v>
      </c>
      <c r="H51" s="487" t="s">
        <v>842</v>
      </c>
      <c r="I51" s="487"/>
      <c r="J51" s="487"/>
      <c r="K51" s="42">
        <f>VLOOKUP($A51&amp;K$93,決統データ!$A$3:$DE$365,$E51+19,FALSE)</f>
        <v>0</v>
      </c>
    </row>
    <row r="52" spans="1:11" ht="14.1" customHeight="1">
      <c r="A52" s="27" t="str">
        <f t="shared" si="0"/>
        <v>1002601</v>
      </c>
      <c r="B52" s="28" t="s">
        <v>918</v>
      </c>
      <c r="C52" s="29">
        <v>26</v>
      </c>
      <c r="D52" s="28" t="s">
        <v>782</v>
      </c>
      <c r="E52" s="24">
        <v>51</v>
      </c>
      <c r="F52" s="631"/>
      <c r="G52" s="640"/>
      <c r="H52" s="487" t="s">
        <v>388</v>
      </c>
      <c r="I52" s="487"/>
      <c r="J52" s="487"/>
      <c r="K52" s="42">
        <f>VLOOKUP($A52&amp;K$93,決統データ!$A$3:$DE$365,$E52+19,FALSE)</f>
        <v>0</v>
      </c>
    </row>
    <row r="53" spans="1:11" ht="14.1" customHeight="1">
      <c r="A53" s="27" t="str">
        <f t="shared" si="0"/>
        <v>1002601</v>
      </c>
      <c r="B53" s="28" t="s">
        <v>918</v>
      </c>
      <c r="C53" s="29">
        <v>26</v>
      </c>
      <c r="D53" s="28" t="s">
        <v>782</v>
      </c>
      <c r="E53" s="24">
        <v>52</v>
      </c>
      <c r="F53" s="631"/>
      <c r="G53" s="641"/>
      <c r="H53" s="487" t="s">
        <v>841</v>
      </c>
      <c r="I53" s="487"/>
      <c r="J53" s="487"/>
      <c r="K53" s="42">
        <f>VLOOKUP($A53&amp;K$93,決統データ!$A$3:$DE$365,$E53+19,FALSE)</f>
        <v>0</v>
      </c>
    </row>
    <row r="54" spans="1:11" ht="14.1" customHeight="1">
      <c r="A54" s="27" t="str">
        <f t="shared" si="0"/>
        <v>1002601</v>
      </c>
      <c r="B54" s="28" t="s">
        <v>918</v>
      </c>
      <c r="C54" s="29">
        <v>26</v>
      </c>
      <c r="D54" s="28" t="s">
        <v>782</v>
      </c>
      <c r="E54" s="24">
        <v>53</v>
      </c>
      <c r="F54" s="631"/>
      <c r="G54" s="487" t="s">
        <v>840</v>
      </c>
      <c r="H54" s="487"/>
      <c r="I54" s="487"/>
      <c r="J54" s="487"/>
      <c r="K54" s="42">
        <f>VLOOKUP($A54&amp;K$93,決統データ!$A$3:$DE$365,$E54+19,FALSE)</f>
        <v>0</v>
      </c>
    </row>
    <row r="55" spans="1:11" ht="14.1" customHeight="1">
      <c r="A55" s="27" t="str">
        <f t="shared" si="0"/>
        <v>1002601</v>
      </c>
      <c r="B55" s="28" t="s">
        <v>918</v>
      </c>
      <c r="C55" s="29">
        <v>26</v>
      </c>
      <c r="D55" s="28" t="s">
        <v>782</v>
      </c>
      <c r="E55" s="24">
        <v>54</v>
      </c>
      <c r="F55" s="631"/>
      <c r="G55" s="487" t="s">
        <v>839</v>
      </c>
      <c r="H55" s="487"/>
      <c r="I55" s="487"/>
      <c r="J55" s="487"/>
      <c r="K55" s="42">
        <f>VLOOKUP($A55&amp;K$93,決統データ!$A$3:$DE$365,$E55+19,FALSE)</f>
        <v>0</v>
      </c>
    </row>
    <row r="56" spans="1:11" ht="14.1" customHeight="1">
      <c r="A56" s="27" t="str">
        <f t="shared" si="0"/>
        <v>1002601</v>
      </c>
      <c r="B56" s="28" t="s">
        <v>918</v>
      </c>
      <c r="C56" s="29">
        <v>26</v>
      </c>
      <c r="D56" s="28" t="s">
        <v>782</v>
      </c>
      <c r="E56" s="24">
        <v>55</v>
      </c>
      <c r="F56" s="631"/>
      <c r="G56" s="487" t="s">
        <v>838</v>
      </c>
      <c r="H56" s="487"/>
      <c r="I56" s="487"/>
      <c r="J56" s="487"/>
      <c r="K56" s="42">
        <f>VLOOKUP($A56&amp;K$93,決統データ!$A$3:$DE$365,$E56+19,FALSE)</f>
        <v>0</v>
      </c>
    </row>
    <row r="57" spans="1:11" ht="14.1" customHeight="1">
      <c r="A57" s="27" t="str">
        <f t="shared" si="0"/>
        <v>1002601</v>
      </c>
      <c r="B57" s="28" t="s">
        <v>918</v>
      </c>
      <c r="C57" s="29">
        <v>26</v>
      </c>
      <c r="D57" s="28" t="s">
        <v>782</v>
      </c>
      <c r="E57" s="24">
        <v>56</v>
      </c>
      <c r="F57" s="632"/>
      <c r="G57" s="487" t="s">
        <v>837</v>
      </c>
      <c r="H57" s="487"/>
      <c r="I57" s="487"/>
      <c r="J57" s="487"/>
      <c r="K57" s="42">
        <f>VLOOKUP($A57&amp;K$93,決統データ!$A$3:$DE$365,$E57+19,FALSE)</f>
        <v>0</v>
      </c>
    </row>
    <row r="58" spans="1:11" ht="14.1" customHeight="1">
      <c r="A58" s="27" t="str">
        <f t="shared" si="0"/>
        <v>1002601</v>
      </c>
      <c r="B58" s="28" t="s">
        <v>918</v>
      </c>
      <c r="C58" s="29">
        <v>26</v>
      </c>
      <c r="D58" s="28" t="s">
        <v>782</v>
      </c>
      <c r="E58" s="24">
        <v>57</v>
      </c>
      <c r="F58" s="487" t="s">
        <v>836</v>
      </c>
      <c r="G58" s="487"/>
      <c r="H58" s="487"/>
      <c r="I58" s="487"/>
      <c r="J58" s="487"/>
      <c r="K58" s="42">
        <f>VLOOKUP($A58&amp;K$93,決統データ!$A$3:$DE$365,$E58+19,FALSE)</f>
        <v>0</v>
      </c>
    </row>
    <row r="59" spans="1:11" ht="14.1" customHeight="1">
      <c r="A59" s="27" t="str">
        <f t="shared" si="0"/>
        <v>1002601</v>
      </c>
      <c r="B59" s="28" t="s">
        <v>918</v>
      </c>
      <c r="C59" s="29">
        <v>26</v>
      </c>
      <c r="D59" s="28" t="s">
        <v>782</v>
      </c>
      <c r="E59" s="24">
        <v>58</v>
      </c>
      <c r="F59" s="487" t="s">
        <v>835</v>
      </c>
      <c r="G59" s="487"/>
      <c r="H59" s="487"/>
      <c r="I59" s="487"/>
      <c r="J59" s="487"/>
      <c r="K59" s="42">
        <f>VLOOKUP($A59&amp;K$93,決統データ!$A$3:$DE$365,$E59+19,FALSE)</f>
        <v>0</v>
      </c>
    </row>
    <row r="60" spans="1:11" ht="14.1" customHeight="1">
      <c r="A60" s="27" t="str">
        <f t="shared" si="0"/>
        <v>1002601</v>
      </c>
      <c r="B60" s="28" t="s">
        <v>918</v>
      </c>
      <c r="C60" s="29">
        <v>26</v>
      </c>
      <c r="D60" s="28" t="s">
        <v>782</v>
      </c>
      <c r="E60" s="24">
        <v>59</v>
      </c>
      <c r="F60" s="487"/>
      <c r="G60" s="487" t="s">
        <v>911</v>
      </c>
      <c r="H60" s="487"/>
      <c r="I60" s="487"/>
      <c r="J60" s="487"/>
      <c r="K60" s="42">
        <f>VLOOKUP($A60&amp;K$93,決統データ!$A$3:$DE$365,$E60+19,FALSE)</f>
        <v>0</v>
      </c>
    </row>
    <row r="61" spans="1:11" ht="14.1" customHeight="1">
      <c r="A61" s="27" t="str">
        <f t="shared" si="0"/>
        <v>1002601</v>
      </c>
      <c r="B61" s="28" t="s">
        <v>918</v>
      </c>
      <c r="C61" s="29">
        <v>26</v>
      </c>
      <c r="D61" s="28" t="s">
        <v>782</v>
      </c>
      <c r="E61" s="24">
        <v>60</v>
      </c>
      <c r="F61" s="487"/>
      <c r="G61" s="487" t="s">
        <v>833</v>
      </c>
      <c r="H61" s="487"/>
      <c r="I61" s="487"/>
      <c r="J61" s="487"/>
      <c r="K61" s="42">
        <f>VLOOKUP($A61&amp;K$93,決統データ!$A$3:$DE$365,$E61+19,FALSE)</f>
        <v>0</v>
      </c>
    </row>
    <row r="62" spans="1:11" ht="14.1" customHeight="1">
      <c r="A62" s="27" t="str">
        <f t="shared" si="0"/>
        <v>1002602</v>
      </c>
      <c r="B62" s="28" t="s">
        <v>918</v>
      </c>
      <c r="C62" s="29">
        <v>26</v>
      </c>
      <c r="D62" s="28" t="s">
        <v>920</v>
      </c>
      <c r="E62" s="24">
        <v>1</v>
      </c>
      <c r="F62" s="487" t="s">
        <v>832</v>
      </c>
      <c r="G62" s="487"/>
      <c r="H62" s="487"/>
      <c r="I62" s="487"/>
      <c r="J62" s="487"/>
      <c r="K62" s="42">
        <f>VLOOKUP($A62&amp;K$93,決統データ!$A$3:$DE$365,$E62+19,FALSE)</f>
        <v>0</v>
      </c>
    </row>
    <row r="63" spans="1:11" ht="14.1" customHeight="1">
      <c r="A63" s="27" t="str">
        <f t="shared" si="0"/>
        <v>1002602</v>
      </c>
      <c r="B63" s="28" t="s">
        <v>918</v>
      </c>
      <c r="C63" s="29">
        <v>26</v>
      </c>
      <c r="D63" s="28" t="s">
        <v>920</v>
      </c>
      <c r="E63" s="24">
        <v>2</v>
      </c>
      <c r="F63" s="487" t="s">
        <v>831</v>
      </c>
      <c r="G63" s="487"/>
      <c r="H63" s="487"/>
      <c r="I63" s="487"/>
      <c r="J63" s="487"/>
      <c r="K63" s="42">
        <f>VLOOKUP($A63&amp;K$93,決統データ!$A$3:$DE$365,$E63+19,FALSE)</f>
        <v>0</v>
      </c>
    </row>
    <row r="64" spans="1:11" ht="14.1" customHeight="1">
      <c r="A64" s="27" t="str">
        <f t="shared" si="0"/>
        <v>1002602</v>
      </c>
      <c r="B64" s="28" t="s">
        <v>918</v>
      </c>
      <c r="C64" s="29">
        <v>26</v>
      </c>
      <c r="D64" s="28" t="s">
        <v>920</v>
      </c>
      <c r="E64" s="24">
        <v>3</v>
      </c>
      <c r="F64" s="487" t="s">
        <v>830</v>
      </c>
      <c r="G64" s="487"/>
      <c r="H64" s="487"/>
      <c r="I64" s="487"/>
      <c r="J64" s="487"/>
      <c r="K64" s="42">
        <f>VLOOKUP($A64&amp;K$93,決統データ!$A$3:$DE$365,$E64+19,FALSE)</f>
        <v>0</v>
      </c>
    </row>
    <row r="65" spans="1:11" ht="14.1" customHeight="1">
      <c r="A65" s="27" t="str">
        <f t="shared" si="0"/>
        <v>1002602</v>
      </c>
      <c r="B65" s="28" t="s">
        <v>918</v>
      </c>
      <c r="C65" s="29">
        <v>26</v>
      </c>
      <c r="D65" s="28" t="s">
        <v>920</v>
      </c>
      <c r="E65" s="24">
        <v>4</v>
      </c>
      <c r="F65" s="639" t="s">
        <v>644</v>
      </c>
      <c r="G65" s="487" t="s">
        <v>829</v>
      </c>
      <c r="H65" s="487"/>
      <c r="I65" s="487"/>
      <c r="J65" s="487"/>
      <c r="K65" s="42">
        <f>VLOOKUP($A65&amp;K$93,決統データ!$A$3:$DE$365,$E65+19,FALSE)</f>
        <v>0</v>
      </c>
    </row>
    <row r="66" spans="1:11" ht="14.1" customHeight="1">
      <c r="A66" s="27" t="str">
        <f t="shared" si="0"/>
        <v>1002602</v>
      </c>
      <c r="B66" s="28" t="s">
        <v>918</v>
      </c>
      <c r="C66" s="29">
        <v>26</v>
      </c>
      <c r="D66" s="28" t="s">
        <v>920</v>
      </c>
      <c r="E66" s="24">
        <v>5</v>
      </c>
      <c r="F66" s="640"/>
      <c r="G66" s="487" t="s">
        <v>828</v>
      </c>
      <c r="H66" s="487"/>
      <c r="I66" s="487"/>
      <c r="J66" s="487"/>
      <c r="K66" s="42">
        <f>VLOOKUP($A66&amp;K$93,決統データ!$A$3:$DE$365,$E66+19,FALSE)</f>
        <v>0</v>
      </c>
    </row>
    <row r="67" spans="1:11" ht="14.1" customHeight="1">
      <c r="A67" s="27" t="str">
        <f t="shared" si="0"/>
        <v>1002602</v>
      </c>
      <c r="B67" s="28" t="s">
        <v>918</v>
      </c>
      <c r="C67" s="29">
        <v>26</v>
      </c>
      <c r="D67" s="28" t="s">
        <v>920</v>
      </c>
      <c r="E67" s="24">
        <v>6</v>
      </c>
      <c r="F67" s="641"/>
      <c r="G67" s="487" t="s">
        <v>731</v>
      </c>
      <c r="H67" s="487"/>
      <c r="I67" s="487"/>
      <c r="J67" s="487"/>
      <c r="K67" s="42">
        <f>VLOOKUP($A67&amp;K$93,決統データ!$A$3:$DE$365,$E67+19,FALSE)</f>
        <v>0</v>
      </c>
    </row>
    <row r="68" spans="1:11" ht="14.1" customHeight="1">
      <c r="A68" s="27" t="str">
        <f t="shared" ref="A68:A84" si="1">+B68&amp;C68&amp;D68</f>
        <v>1002602</v>
      </c>
      <c r="B68" s="28" t="s">
        <v>918</v>
      </c>
      <c r="C68" s="29">
        <v>26</v>
      </c>
      <c r="D68" s="28" t="s">
        <v>920</v>
      </c>
      <c r="E68" s="24">
        <v>7</v>
      </c>
      <c r="F68" s="487" t="s">
        <v>827</v>
      </c>
      <c r="G68" s="487"/>
      <c r="H68" s="487"/>
      <c r="I68" s="487"/>
      <c r="J68" s="487"/>
      <c r="K68" s="42">
        <f>VLOOKUP($A68&amp;K$93,決統データ!$A$3:$DE$365,$E68+19,FALSE)</f>
        <v>0</v>
      </c>
    </row>
    <row r="69" spans="1:11" ht="14.1" customHeight="1">
      <c r="A69" s="27" t="str">
        <f t="shared" si="1"/>
        <v>1002602</v>
      </c>
      <c r="B69" s="28" t="s">
        <v>918</v>
      </c>
      <c r="C69" s="29">
        <v>26</v>
      </c>
      <c r="D69" s="28" t="s">
        <v>920</v>
      </c>
      <c r="E69" s="24">
        <v>8</v>
      </c>
      <c r="F69" s="633" t="s">
        <v>826</v>
      </c>
      <c r="G69" s="634"/>
      <c r="H69" s="634"/>
      <c r="I69" s="635"/>
      <c r="J69" s="60" t="s">
        <v>825</v>
      </c>
      <c r="K69" s="42">
        <f>VLOOKUP($A69&amp;K$93,決統データ!$A$3:$DE$365,$E69+19,FALSE)</f>
        <v>0</v>
      </c>
    </row>
    <row r="70" spans="1:11" ht="14.1" customHeight="1">
      <c r="A70" s="27" t="str">
        <f t="shared" si="1"/>
        <v>1002602</v>
      </c>
      <c r="B70" s="28" t="s">
        <v>918</v>
      </c>
      <c r="C70" s="29">
        <v>26</v>
      </c>
      <c r="D70" s="28" t="s">
        <v>920</v>
      </c>
      <c r="E70" s="24">
        <v>9</v>
      </c>
      <c r="F70" s="636"/>
      <c r="G70" s="637"/>
      <c r="H70" s="637"/>
      <c r="I70" s="638"/>
      <c r="J70" s="60" t="s">
        <v>824</v>
      </c>
      <c r="K70" s="42">
        <f>VLOOKUP($A70&amp;K$93,決統データ!$A$3:$DE$365,$E70+19,FALSE)</f>
        <v>0</v>
      </c>
    </row>
    <row r="71" spans="1:11" ht="14.1" customHeight="1">
      <c r="A71" s="27" t="str">
        <f t="shared" si="1"/>
        <v>1002602</v>
      </c>
      <c r="B71" s="28" t="s">
        <v>918</v>
      </c>
      <c r="C71" s="29">
        <v>26</v>
      </c>
      <c r="D71" s="28" t="s">
        <v>920</v>
      </c>
      <c r="E71" s="24">
        <v>21</v>
      </c>
      <c r="F71" s="487" t="s">
        <v>823</v>
      </c>
      <c r="G71" s="487"/>
      <c r="H71" s="487"/>
      <c r="I71" s="487"/>
      <c r="J71" s="487"/>
      <c r="K71" s="42">
        <f>VLOOKUP($A71&amp;K$93,決統データ!$A$3:$DE$365,$E71+19,FALSE)</f>
        <v>0</v>
      </c>
    </row>
    <row r="72" spans="1:11" ht="14.1" customHeight="1">
      <c r="A72" s="27" t="str">
        <f t="shared" si="1"/>
        <v>1002602</v>
      </c>
      <c r="B72" s="28" t="s">
        <v>918</v>
      </c>
      <c r="C72" s="29">
        <v>26</v>
      </c>
      <c r="D72" s="28" t="s">
        <v>920</v>
      </c>
      <c r="E72" s="24">
        <v>22</v>
      </c>
      <c r="F72" s="487" t="s">
        <v>822</v>
      </c>
      <c r="G72" s="487"/>
      <c r="H72" s="487"/>
      <c r="I72" s="487"/>
      <c r="J72" s="487"/>
      <c r="K72" s="42">
        <f>VLOOKUP($A72&amp;K$93,決統データ!$A$3:$DE$365,$E72+19,FALSE)</f>
        <v>0</v>
      </c>
    </row>
    <row r="73" spans="1:11" ht="16.05" customHeight="1">
      <c r="A73" s="27"/>
      <c r="B73" s="28"/>
      <c r="C73" s="29"/>
      <c r="D73" s="28"/>
      <c r="F73" s="496" t="s">
        <v>821</v>
      </c>
      <c r="G73" s="518"/>
      <c r="H73" s="518"/>
      <c r="I73" s="518"/>
      <c r="J73" s="510"/>
      <c r="K73" s="82"/>
    </row>
    <row r="74" spans="1:11" ht="16.05" customHeight="1">
      <c r="A74" s="27" t="str">
        <f t="shared" si="1"/>
        <v>1002602</v>
      </c>
      <c r="B74" s="28" t="s">
        <v>918</v>
      </c>
      <c r="C74" s="29">
        <v>26</v>
      </c>
      <c r="D74" s="28" t="s">
        <v>920</v>
      </c>
      <c r="E74" s="24">
        <v>51</v>
      </c>
      <c r="F74" s="60" t="s">
        <v>819</v>
      </c>
      <c r="G74" s="60"/>
      <c r="H74" s="60"/>
      <c r="I74" s="60"/>
      <c r="J74" s="60"/>
      <c r="K74" s="42">
        <f>VLOOKUP($A74&amp;K$93,決統データ!$A$3:$DE$365,$E74+19,FALSE)</f>
        <v>0</v>
      </c>
    </row>
    <row r="75" spans="1:11" ht="16.05" customHeight="1">
      <c r="A75" s="27" t="str">
        <f t="shared" si="1"/>
        <v>1002602</v>
      </c>
      <c r="B75" s="28" t="s">
        <v>918</v>
      </c>
      <c r="C75" s="29">
        <v>26</v>
      </c>
      <c r="D75" s="28" t="s">
        <v>920</v>
      </c>
      <c r="E75" s="24">
        <v>52</v>
      </c>
      <c r="F75" s="60" t="s">
        <v>818</v>
      </c>
      <c r="G75" s="60"/>
      <c r="H75" s="60"/>
      <c r="I75" s="60"/>
      <c r="J75" s="60"/>
      <c r="K75" s="42">
        <f>VLOOKUP($A75&amp;K$93,決統データ!$A$3:$DE$365,$E75+19,FALSE)</f>
        <v>0</v>
      </c>
    </row>
    <row r="76" spans="1:11" ht="16.05" customHeight="1">
      <c r="A76" s="27"/>
      <c r="B76" s="28"/>
      <c r="C76" s="29"/>
      <c r="D76" s="28"/>
      <c r="F76" s="60" t="s">
        <v>820</v>
      </c>
      <c r="G76" s="60"/>
      <c r="H76" s="60"/>
      <c r="I76" s="60"/>
      <c r="J76" s="60"/>
      <c r="K76" s="82"/>
    </row>
    <row r="77" spans="1:11" ht="16.05" customHeight="1">
      <c r="A77" s="27" t="str">
        <f t="shared" si="1"/>
        <v>1002602</v>
      </c>
      <c r="B77" s="28" t="s">
        <v>918</v>
      </c>
      <c r="C77" s="29">
        <v>26</v>
      </c>
      <c r="D77" s="28" t="s">
        <v>920</v>
      </c>
      <c r="E77" s="24">
        <v>53</v>
      </c>
      <c r="F77" s="60" t="s">
        <v>819</v>
      </c>
      <c r="G77" s="60"/>
      <c r="H77" s="60"/>
      <c r="I77" s="60"/>
      <c r="J77" s="60"/>
      <c r="K77" s="42">
        <f>VLOOKUP($A77&amp;K$93,決統データ!$A$3:$DE$365,$E77+19,FALSE)</f>
        <v>0</v>
      </c>
    </row>
    <row r="78" spans="1:11" ht="16.05" customHeight="1">
      <c r="A78" s="27" t="str">
        <f t="shared" si="1"/>
        <v>1002602</v>
      </c>
      <c r="B78" s="28" t="s">
        <v>918</v>
      </c>
      <c r="C78" s="29">
        <v>26</v>
      </c>
      <c r="D78" s="28" t="s">
        <v>920</v>
      </c>
      <c r="E78" s="24">
        <v>54</v>
      </c>
      <c r="F78" s="60" t="s">
        <v>818</v>
      </c>
      <c r="G78" s="60"/>
      <c r="H78" s="60"/>
      <c r="I78" s="60"/>
      <c r="J78" s="60"/>
      <c r="K78" s="42">
        <f>VLOOKUP($A78&amp;K$93,決統データ!$A$3:$DE$365,$E78+19,FALSE)</f>
        <v>0</v>
      </c>
    </row>
    <row r="79" spans="1:11" ht="16.05" customHeight="1">
      <c r="A79" s="27" t="str">
        <f t="shared" si="1"/>
        <v>1002602</v>
      </c>
      <c r="B79" s="28" t="s">
        <v>918</v>
      </c>
      <c r="C79" s="29">
        <v>26</v>
      </c>
      <c r="D79" s="28" t="s">
        <v>920</v>
      </c>
      <c r="E79" s="24">
        <v>55</v>
      </c>
      <c r="F79" s="667" t="s">
        <v>817</v>
      </c>
      <c r="G79" s="668"/>
      <c r="H79" s="668"/>
      <c r="I79" s="674"/>
      <c r="J79" s="60" t="s">
        <v>601</v>
      </c>
      <c r="K79" s="42">
        <f>VLOOKUP($A79&amp;K$93,決統データ!$A$3:$DE$365,$E79+19,FALSE)</f>
        <v>0</v>
      </c>
    </row>
    <row r="80" spans="1:11" ht="16.05" customHeight="1">
      <c r="A80" s="27" t="str">
        <f t="shared" si="1"/>
        <v>1002602</v>
      </c>
      <c r="B80" s="28" t="s">
        <v>918</v>
      </c>
      <c r="C80" s="29">
        <v>26</v>
      </c>
      <c r="D80" s="28" t="s">
        <v>920</v>
      </c>
      <c r="E80" s="24">
        <v>56</v>
      </c>
      <c r="F80" s="669"/>
      <c r="G80" s="670"/>
      <c r="H80" s="670"/>
      <c r="I80" s="675"/>
      <c r="J80" s="60" t="s">
        <v>816</v>
      </c>
      <c r="K80" s="42">
        <f>VLOOKUP($A80&amp;K$93,決統データ!$A$3:$DE$365,$E80+19,FALSE)</f>
        <v>0</v>
      </c>
    </row>
    <row r="81" spans="1:11" ht="16.05" customHeight="1">
      <c r="A81" s="27" t="str">
        <f t="shared" si="1"/>
        <v>1002602</v>
      </c>
      <c r="B81" s="28" t="s">
        <v>918</v>
      </c>
      <c r="C81" s="29">
        <v>26</v>
      </c>
      <c r="D81" s="28" t="s">
        <v>920</v>
      </c>
      <c r="E81" s="24">
        <v>57</v>
      </c>
      <c r="F81" s="667" t="s">
        <v>600</v>
      </c>
      <c r="G81" s="668"/>
      <c r="H81" s="668"/>
      <c r="I81" s="674"/>
      <c r="J81" s="60" t="s">
        <v>601</v>
      </c>
      <c r="K81" s="42">
        <f>VLOOKUP($A81&amp;K$93,決統データ!$A$3:$DE$365,$E81+19,FALSE)</f>
        <v>0</v>
      </c>
    </row>
    <row r="82" spans="1:11" ht="16.05" customHeight="1">
      <c r="A82" s="27" t="str">
        <f t="shared" si="1"/>
        <v>1002602</v>
      </c>
      <c r="B82" s="28" t="s">
        <v>918</v>
      </c>
      <c r="C82" s="29">
        <v>26</v>
      </c>
      <c r="D82" s="28" t="s">
        <v>920</v>
      </c>
      <c r="E82" s="24">
        <v>58</v>
      </c>
      <c r="F82" s="669"/>
      <c r="G82" s="670"/>
      <c r="H82" s="670"/>
      <c r="I82" s="675"/>
      <c r="J82" s="60" t="s">
        <v>816</v>
      </c>
      <c r="K82" s="42">
        <f>VLOOKUP($A82&amp;K$93,決統データ!$A$3:$DE$365,$E82+19,FALSE)</f>
        <v>0</v>
      </c>
    </row>
    <row r="83" spans="1:11" ht="16.05" customHeight="1">
      <c r="A83" s="27" t="str">
        <f t="shared" si="1"/>
        <v>1002602</v>
      </c>
      <c r="B83" s="28" t="s">
        <v>918</v>
      </c>
      <c r="C83" s="29">
        <v>26</v>
      </c>
      <c r="D83" s="28" t="s">
        <v>920</v>
      </c>
      <c r="E83" s="24">
        <v>59</v>
      </c>
      <c r="F83" s="905" t="s">
        <v>603</v>
      </c>
      <c r="G83" s="907" t="s">
        <v>604</v>
      </c>
      <c r="H83" s="908"/>
      <c r="I83" s="909"/>
      <c r="J83" s="60" t="s">
        <v>601</v>
      </c>
      <c r="K83" s="42">
        <f>VLOOKUP($A83&amp;K$93,決統データ!$A$3:$DE$365,$E83+19,FALSE)</f>
        <v>0</v>
      </c>
    </row>
    <row r="84" spans="1:11" ht="16.05" customHeight="1">
      <c r="A84" s="27" t="str">
        <f t="shared" si="1"/>
        <v>1002602</v>
      </c>
      <c r="B84" s="28" t="s">
        <v>918</v>
      </c>
      <c r="C84" s="29">
        <v>26</v>
      </c>
      <c r="D84" s="28" t="s">
        <v>920</v>
      </c>
      <c r="E84" s="24">
        <v>60</v>
      </c>
      <c r="F84" s="906"/>
      <c r="G84" s="910"/>
      <c r="H84" s="911"/>
      <c r="I84" s="912"/>
      <c r="J84" s="60" t="s">
        <v>816</v>
      </c>
      <c r="K84" s="42">
        <f>VLOOKUP($A84&amp;K$93,決統データ!$A$3:$DE$365,$E84+19,FALSE)</f>
        <v>0</v>
      </c>
    </row>
    <row r="85" spans="1:11">
      <c r="F85" s="527" t="s">
        <v>516</v>
      </c>
      <c r="G85" s="64" t="s">
        <v>519</v>
      </c>
      <c r="H85" s="65"/>
      <c r="I85" s="65"/>
      <c r="J85" s="62"/>
      <c r="K85" s="39">
        <f>IF(K13=0,0,K3/K13*100)</f>
        <v>100</v>
      </c>
    </row>
    <row r="86" spans="1:11">
      <c r="F86" s="527"/>
      <c r="G86" s="64" t="s">
        <v>517</v>
      </c>
      <c r="H86" s="65"/>
      <c r="I86" s="65"/>
      <c r="J86" s="62"/>
      <c r="K86" s="39">
        <f>K3/(K13+K50)*100</f>
        <v>100</v>
      </c>
    </row>
    <row r="87" spans="1:11">
      <c r="F87" s="527"/>
      <c r="G87" s="64" t="s">
        <v>520</v>
      </c>
      <c r="H87" s="65"/>
      <c r="I87" s="65"/>
      <c r="J87" s="62"/>
      <c r="K87" s="39">
        <f>(K4-K6)/(K14-K16)*100</f>
        <v>0</v>
      </c>
    </row>
    <row r="88" spans="1:11">
      <c r="F88" s="527"/>
      <c r="G88" s="64" t="s">
        <v>518</v>
      </c>
      <c r="H88" s="65"/>
      <c r="I88" s="65"/>
      <c r="J88" s="62"/>
      <c r="K88" s="39">
        <f>(K5-K7)/(K15-K17)*100</f>
        <v>0</v>
      </c>
    </row>
    <row r="89" spans="1:11">
      <c r="F89" s="527"/>
      <c r="G89" s="64" t="s">
        <v>528</v>
      </c>
      <c r="H89" s="65"/>
      <c r="I89" s="65"/>
      <c r="J89" s="62"/>
      <c r="K89" s="39">
        <f>(K11+K26+K27)/(K3+K24)*100</f>
        <v>0</v>
      </c>
    </row>
    <row r="93" spans="1:11">
      <c r="K93" s="33">
        <v>262013000</v>
      </c>
    </row>
  </sheetData>
  <customSheetViews>
    <customSheetView guid="{247A5D4D-80F1-4466-92F7-7A3BC78E450F}" printArea="1" topLeftCell="A37">
      <selection activeCell="C43" sqref="C43"/>
      <pageMargins left="1.1811023622047245" right="0.78740157480314965" top="0.78740157480314965" bottom="0.78740157480314965" header="0.51181102362204722" footer="0.51181102362204722"/>
      <pageSetup paperSize="9" scale="58" orientation="portrait" blackAndWhite="1" horizontalDpi="300" verticalDpi="300"/>
      <headerFooter alignWithMargins="0"/>
    </customSheetView>
  </customSheetViews>
  <mergeCells count="83">
    <mergeCell ref="F85:F89"/>
    <mergeCell ref="G14:J14"/>
    <mergeCell ref="G15:J15"/>
    <mergeCell ref="G16:J16"/>
    <mergeCell ref="G21:J21"/>
    <mergeCell ref="F79:I80"/>
    <mergeCell ref="F24:F57"/>
    <mergeCell ref="F83:F84"/>
    <mergeCell ref="G83:I84"/>
    <mergeCell ref="G24:J24"/>
    <mergeCell ref="G25:J25"/>
    <mergeCell ref="G26:J26"/>
    <mergeCell ref="F81:I82"/>
    <mergeCell ref="G29:J29"/>
    <mergeCell ref="G34:J34"/>
    <mergeCell ref="G30:J30"/>
    <mergeCell ref="G6:J6"/>
    <mergeCell ref="G7:J7"/>
    <mergeCell ref="G8:J8"/>
    <mergeCell ref="G9:J9"/>
    <mergeCell ref="F2:J2"/>
    <mergeCell ref="F3:F23"/>
    <mergeCell ref="G3:J3"/>
    <mergeCell ref="G4:J4"/>
    <mergeCell ref="G5:J5"/>
    <mergeCell ref="G17:J17"/>
    <mergeCell ref="G10:J10"/>
    <mergeCell ref="G11:J11"/>
    <mergeCell ref="G12:J12"/>
    <mergeCell ref="G18:J18"/>
    <mergeCell ref="G19:J19"/>
    <mergeCell ref="G20:J20"/>
    <mergeCell ref="G13:J13"/>
    <mergeCell ref="G27:J27"/>
    <mergeCell ref="G32:J32"/>
    <mergeCell ref="G33:J33"/>
    <mergeCell ref="G22:J22"/>
    <mergeCell ref="G23:J23"/>
    <mergeCell ref="G38:G41"/>
    <mergeCell ref="H38:J38"/>
    <mergeCell ref="H39:J39"/>
    <mergeCell ref="H40:J40"/>
    <mergeCell ref="H41:J41"/>
    <mergeCell ref="G35:J35"/>
    <mergeCell ref="G28:J28"/>
    <mergeCell ref="G31:J31"/>
    <mergeCell ref="G36:H37"/>
    <mergeCell ref="I36:J36"/>
    <mergeCell ref="I37:J37"/>
    <mergeCell ref="G42:G49"/>
    <mergeCell ref="H42:H44"/>
    <mergeCell ref="I42:I44"/>
    <mergeCell ref="H45:J45"/>
    <mergeCell ref="H46:J46"/>
    <mergeCell ref="H47:J47"/>
    <mergeCell ref="H48:J48"/>
    <mergeCell ref="H49:J49"/>
    <mergeCell ref="G50:J50"/>
    <mergeCell ref="G51:G53"/>
    <mergeCell ref="H51:J51"/>
    <mergeCell ref="H52:J52"/>
    <mergeCell ref="H53:J53"/>
    <mergeCell ref="F64:J64"/>
    <mergeCell ref="G54:J54"/>
    <mergeCell ref="G55:J55"/>
    <mergeCell ref="G56:J56"/>
    <mergeCell ref="G57:J57"/>
    <mergeCell ref="F58:J58"/>
    <mergeCell ref="F59:J59"/>
    <mergeCell ref="F60:F61"/>
    <mergeCell ref="G60:J60"/>
    <mergeCell ref="G61:J61"/>
    <mergeCell ref="F62:J62"/>
    <mergeCell ref="F63:J63"/>
    <mergeCell ref="F65:F67"/>
    <mergeCell ref="G65:J65"/>
    <mergeCell ref="G66:J66"/>
    <mergeCell ref="G67:J67"/>
    <mergeCell ref="F73:J73"/>
    <mergeCell ref="F71:J71"/>
    <mergeCell ref="F72:J72"/>
    <mergeCell ref="F68:J68"/>
    <mergeCell ref="F69:I70"/>
  </mergeCells>
  <phoneticPr fontId="3"/>
  <pageMargins left="1.1811023622047245" right="0.78740157480314965" top="0.78740157480314965" bottom="0.78740157480314965" header="0.51181102362204722" footer="0.51181102362204722"/>
  <pageSetup paperSize="9" scale="58"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L55"/>
  <sheetViews>
    <sheetView view="pageBreakPreview" zoomScale="85" zoomScaleNormal="80" zoomScaleSheetLayoutView="85" workbookViewId="0">
      <pane ySplit="2" topLeftCell="A3" activePane="bottomLeft" state="frozen"/>
      <selection pane="bottomLeft"/>
    </sheetView>
  </sheetViews>
  <sheetFormatPr defaultColWidth="9" defaultRowHeight="14.4"/>
  <cols>
    <col min="1" max="1" width="9.69921875" style="9" customWidth="1"/>
    <col min="2" max="2" width="4.296875" style="9" customWidth="1"/>
    <col min="3" max="4" width="3.296875" style="9" customWidth="1"/>
    <col min="5" max="5" width="6.296875" style="38" customWidth="1"/>
    <col min="6" max="6" width="4.19921875" style="9" customWidth="1"/>
    <col min="7" max="7" width="3.69921875" style="9" customWidth="1"/>
    <col min="8" max="8" width="22.19921875" style="9" customWidth="1"/>
    <col min="9" max="12" width="11.59765625" style="9" customWidth="1"/>
    <col min="13" max="16384" width="9" style="9"/>
  </cols>
  <sheetData>
    <row r="1" spans="1:12">
      <c r="F1" s="9" t="s">
        <v>1190</v>
      </c>
      <c r="I1" s="160"/>
      <c r="J1" s="160"/>
      <c r="L1" s="160"/>
    </row>
    <row r="2" spans="1:12" ht="29.25" customHeight="1">
      <c r="A2" s="26"/>
      <c r="B2" s="67" t="s">
        <v>778</v>
      </c>
      <c r="C2" s="26" t="s">
        <v>779</v>
      </c>
      <c r="D2" s="26" t="s">
        <v>780</v>
      </c>
      <c r="E2" s="30" t="s">
        <v>781</v>
      </c>
      <c r="F2" s="516"/>
      <c r="G2" s="643"/>
      <c r="H2" s="644"/>
      <c r="I2" s="11" t="s">
        <v>750</v>
      </c>
      <c r="J2" s="11" t="s">
        <v>474</v>
      </c>
      <c r="K2" s="11" t="s">
        <v>1311</v>
      </c>
      <c r="L2" s="11" t="s">
        <v>605</v>
      </c>
    </row>
    <row r="3" spans="1:12" s="1" customFormat="1" ht="16.05" customHeight="1">
      <c r="A3" s="27" t="str">
        <f>+B3&amp;C3&amp;D3</f>
        <v>1712101</v>
      </c>
      <c r="B3" s="28" t="s">
        <v>133</v>
      </c>
      <c r="C3" s="29">
        <v>21</v>
      </c>
      <c r="D3" s="28" t="s">
        <v>782</v>
      </c>
      <c r="E3" s="24">
        <v>1</v>
      </c>
      <c r="F3" s="527" t="s">
        <v>1189</v>
      </c>
      <c r="G3" s="680" t="s">
        <v>854</v>
      </c>
      <c r="H3" s="95" t="s">
        <v>1182</v>
      </c>
      <c r="I3" s="43">
        <f>VLOOKUP($A3&amp;I$53,決統データ!$A$3:$DE$365,$E3+19,FALSE)</f>
        <v>6238</v>
      </c>
      <c r="J3" s="43">
        <f>VLOOKUP($A3&amp;J$53,決統データ!$A$3:$DE$365,$E3+19,FALSE)</f>
        <v>4043</v>
      </c>
      <c r="K3" s="43">
        <f>VLOOKUP($A3&amp;K$53,決統データ!$A$3:$DE$365,$E3+19,FALSE)</f>
        <v>4661</v>
      </c>
      <c r="L3" s="167">
        <f t="shared" ref="L3:L26" si="0">SUM(I3:K3)</f>
        <v>14942</v>
      </c>
    </row>
    <row r="4" spans="1:12" s="1" customFormat="1" ht="16.05" customHeight="1">
      <c r="A4" s="27" t="str">
        <f t="shared" ref="A4:A26" si="1">+B4&amp;C4&amp;D4</f>
        <v>1712101</v>
      </c>
      <c r="B4" s="28" t="s">
        <v>133</v>
      </c>
      <c r="C4" s="29">
        <v>21</v>
      </c>
      <c r="D4" s="28" t="s">
        <v>782</v>
      </c>
      <c r="E4" s="24">
        <v>2</v>
      </c>
      <c r="F4" s="527"/>
      <c r="G4" s="679"/>
      <c r="H4" s="60" t="s">
        <v>1181</v>
      </c>
      <c r="I4" s="43">
        <f>VLOOKUP($A4&amp;I$53,決統データ!$A$3:$DE$365,$E4+19,FALSE)</f>
        <v>2284</v>
      </c>
      <c r="J4" s="43">
        <f>VLOOKUP($A4&amp;J$53,決統データ!$A$3:$DE$365,$E4+19,FALSE)</f>
        <v>2146</v>
      </c>
      <c r="K4" s="43">
        <f>VLOOKUP($A4&amp;K$53,決統データ!$A$3:$DE$365,$E4+19,FALSE)</f>
        <v>2392</v>
      </c>
      <c r="L4" s="167">
        <f t="shared" si="0"/>
        <v>6822</v>
      </c>
    </row>
    <row r="5" spans="1:12" s="1" customFormat="1" ht="16.05" customHeight="1">
      <c r="A5" s="27" t="str">
        <f t="shared" si="1"/>
        <v>1712101</v>
      </c>
      <c r="B5" s="28" t="s">
        <v>133</v>
      </c>
      <c r="C5" s="29">
        <v>21</v>
      </c>
      <c r="D5" s="28" t="s">
        <v>782</v>
      </c>
      <c r="E5" s="24">
        <v>3</v>
      </c>
      <c r="F5" s="527"/>
      <c r="G5" s="679"/>
      <c r="H5" s="60" t="s">
        <v>1574</v>
      </c>
      <c r="I5" s="43">
        <f>VLOOKUP($A5&amp;I$53,決統データ!$A$3:$DE$365,$E5+19,FALSE)</f>
        <v>0</v>
      </c>
      <c r="J5" s="43">
        <f>VLOOKUP($A5&amp;J$53,決統データ!$A$3:$DE$365,$E5+19,FALSE)</f>
        <v>0</v>
      </c>
      <c r="K5" s="43">
        <f>VLOOKUP($A5&amp;K$53,決統データ!$A$3:$DE$365,$E5+19,FALSE)</f>
        <v>0</v>
      </c>
      <c r="L5" s="167">
        <f t="shared" si="0"/>
        <v>0</v>
      </c>
    </row>
    <row r="6" spans="1:12" s="1" customFormat="1" ht="16.05" customHeight="1">
      <c r="A6" s="27" t="str">
        <f t="shared" si="1"/>
        <v>1712101</v>
      </c>
      <c r="B6" s="28" t="s">
        <v>133</v>
      </c>
      <c r="C6" s="29">
        <v>21</v>
      </c>
      <c r="D6" s="28" t="s">
        <v>782</v>
      </c>
      <c r="E6" s="24">
        <v>4</v>
      </c>
      <c r="F6" s="527"/>
      <c r="G6" s="679"/>
      <c r="H6" s="60" t="s">
        <v>1188</v>
      </c>
      <c r="I6" s="43">
        <f>VLOOKUP($A6&amp;I$53,決統データ!$A$3:$DE$365,$E6+19,FALSE)</f>
        <v>0</v>
      </c>
      <c r="J6" s="43">
        <f>VLOOKUP($A6&amp;J$53,決統データ!$A$3:$DE$365,$E6+19,FALSE)</f>
        <v>0</v>
      </c>
      <c r="K6" s="43">
        <f>VLOOKUP($A6&amp;K$53,決統データ!$A$3:$DE$365,$E6+19,FALSE)</f>
        <v>0</v>
      </c>
      <c r="L6" s="167">
        <f t="shared" si="0"/>
        <v>0</v>
      </c>
    </row>
    <row r="7" spans="1:12" s="1" customFormat="1" ht="16.05" customHeight="1">
      <c r="A7" s="27" t="str">
        <f t="shared" si="1"/>
        <v>1712101</v>
      </c>
      <c r="B7" s="28" t="s">
        <v>133</v>
      </c>
      <c r="C7" s="29">
        <v>21</v>
      </c>
      <c r="D7" s="28" t="s">
        <v>782</v>
      </c>
      <c r="E7" s="24">
        <v>5</v>
      </c>
      <c r="F7" s="527"/>
      <c r="G7" s="679"/>
      <c r="H7" s="60" t="s">
        <v>1178</v>
      </c>
      <c r="I7" s="43">
        <f>VLOOKUP($A7&amp;I$53,決統データ!$A$3:$DE$365,$E7+19,FALSE)</f>
        <v>1543</v>
      </c>
      <c r="J7" s="43">
        <f>VLOOKUP($A7&amp;J$53,決統データ!$A$3:$DE$365,$E7+19,FALSE)</f>
        <v>1266</v>
      </c>
      <c r="K7" s="43">
        <f>VLOOKUP($A7&amp;K$53,決統データ!$A$3:$DE$365,$E7+19,FALSE)</f>
        <v>1387</v>
      </c>
      <c r="L7" s="167">
        <f t="shared" si="0"/>
        <v>4196</v>
      </c>
    </row>
    <row r="8" spans="1:12" s="1" customFormat="1" ht="16.05" customHeight="1">
      <c r="A8" s="27" t="str">
        <f t="shared" si="1"/>
        <v>1712101</v>
      </c>
      <c r="B8" s="28" t="s">
        <v>133</v>
      </c>
      <c r="C8" s="29">
        <v>21</v>
      </c>
      <c r="D8" s="28" t="s">
        <v>782</v>
      </c>
      <c r="E8" s="24">
        <v>6</v>
      </c>
      <c r="F8" s="527"/>
      <c r="G8" s="679"/>
      <c r="H8" s="60" t="s">
        <v>791</v>
      </c>
      <c r="I8" s="43">
        <f>VLOOKUP($A8&amp;I$53,決統データ!$A$3:$DE$365,$E8+19,FALSE)</f>
        <v>10065</v>
      </c>
      <c r="J8" s="43">
        <f>VLOOKUP($A8&amp;J$53,決統データ!$A$3:$DE$365,$E8+19,FALSE)</f>
        <v>7455</v>
      </c>
      <c r="K8" s="43">
        <f>VLOOKUP($A8&amp;K$53,決統データ!$A$3:$DE$365,$E8+19,FALSE)</f>
        <v>8440</v>
      </c>
      <c r="L8" s="167">
        <f t="shared" si="0"/>
        <v>25960</v>
      </c>
    </row>
    <row r="9" spans="1:12" s="1" customFormat="1" ht="16.05" customHeight="1">
      <c r="A9" s="27" t="str">
        <f t="shared" si="1"/>
        <v>1712101</v>
      </c>
      <c r="B9" s="28" t="s">
        <v>133</v>
      </c>
      <c r="C9" s="29">
        <v>21</v>
      </c>
      <c r="D9" s="28" t="s">
        <v>782</v>
      </c>
      <c r="E9" s="24">
        <v>7</v>
      </c>
      <c r="F9" s="527"/>
      <c r="G9" s="487" t="s">
        <v>1177</v>
      </c>
      <c r="H9" s="487"/>
      <c r="I9" s="43">
        <f>VLOOKUP($A9&amp;I$53,決統データ!$A$3:$DE$365,$E9+19,FALSE)</f>
        <v>22523</v>
      </c>
      <c r="J9" s="43">
        <f>VLOOKUP($A9&amp;J$53,決統データ!$A$3:$DE$365,$E9+19,FALSE)</f>
        <v>32201</v>
      </c>
      <c r="K9" s="43">
        <f>VLOOKUP($A9&amp;K$53,決統データ!$A$3:$DE$365,$E9+19,FALSE)</f>
        <v>28020</v>
      </c>
      <c r="L9" s="167">
        <f t="shared" si="0"/>
        <v>82744</v>
      </c>
    </row>
    <row r="10" spans="1:12" s="1" customFormat="1" ht="16.05" customHeight="1">
      <c r="A10" s="27" t="str">
        <f t="shared" si="1"/>
        <v>1712101</v>
      </c>
      <c r="B10" s="28" t="s">
        <v>133</v>
      </c>
      <c r="C10" s="29">
        <v>21</v>
      </c>
      <c r="D10" s="28" t="s">
        <v>782</v>
      </c>
      <c r="E10" s="24">
        <v>8</v>
      </c>
      <c r="F10" s="527"/>
      <c r="G10" s="679" t="s">
        <v>644</v>
      </c>
      <c r="H10" s="60" t="s">
        <v>1445</v>
      </c>
      <c r="I10" s="43">
        <f>VLOOKUP($A10&amp;I$53,決統データ!$A$3:$DE$365,$E10+19,FALSE)</f>
        <v>22523</v>
      </c>
      <c r="J10" s="43">
        <f>VLOOKUP($A10&amp;J$53,決統データ!$A$3:$DE$365,$E10+19,FALSE)</f>
        <v>32201</v>
      </c>
      <c r="K10" s="43">
        <f>VLOOKUP($A10&amp;K$53,決統データ!$A$3:$DE$365,$E10+19,FALSE)</f>
        <v>28020</v>
      </c>
      <c r="L10" s="167">
        <f t="shared" si="0"/>
        <v>82744</v>
      </c>
    </row>
    <row r="11" spans="1:12" s="1" customFormat="1" ht="16.05" customHeight="1">
      <c r="A11" s="27" t="str">
        <f t="shared" si="1"/>
        <v>1712101</v>
      </c>
      <c r="B11" s="28" t="s">
        <v>133</v>
      </c>
      <c r="C11" s="29">
        <v>21</v>
      </c>
      <c r="D11" s="28" t="s">
        <v>782</v>
      </c>
      <c r="E11" s="24">
        <v>9</v>
      </c>
      <c r="F11" s="527"/>
      <c r="G11" s="679"/>
      <c r="H11" s="60" t="s">
        <v>1444</v>
      </c>
      <c r="I11" s="43">
        <f>VLOOKUP($A11&amp;I$53,決統データ!$A$3:$DE$365,$E11+19,FALSE)</f>
        <v>0</v>
      </c>
      <c r="J11" s="43">
        <f>VLOOKUP($A11&amp;J$53,決統データ!$A$3:$DE$365,$E11+19,FALSE)</f>
        <v>0</v>
      </c>
      <c r="K11" s="43">
        <f>VLOOKUP($A11&amp;K$53,決統データ!$A$3:$DE$365,$E11+19,FALSE)</f>
        <v>0</v>
      </c>
      <c r="L11" s="167">
        <f t="shared" si="0"/>
        <v>0</v>
      </c>
    </row>
    <row r="12" spans="1:12" s="1" customFormat="1" ht="16.05" customHeight="1">
      <c r="A12" s="27" t="str">
        <f t="shared" si="1"/>
        <v>1712101</v>
      </c>
      <c r="B12" s="28" t="s">
        <v>133</v>
      </c>
      <c r="C12" s="29">
        <v>21</v>
      </c>
      <c r="D12" s="28" t="s">
        <v>782</v>
      </c>
      <c r="E12" s="24">
        <v>10</v>
      </c>
      <c r="F12" s="527"/>
      <c r="G12" s="679"/>
      <c r="H12" s="60" t="s">
        <v>1174</v>
      </c>
      <c r="I12" s="43">
        <f>VLOOKUP($A12&amp;I$53,決統データ!$A$3:$DE$365,$E12+19,FALSE)</f>
        <v>0</v>
      </c>
      <c r="J12" s="43">
        <f>VLOOKUP($A12&amp;J$53,決統データ!$A$3:$DE$365,$E12+19,FALSE)</f>
        <v>0</v>
      </c>
      <c r="K12" s="43">
        <f>VLOOKUP($A12&amp;K$53,決統データ!$A$3:$DE$365,$E12+19,FALSE)</f>
        <v>0</v>
      </c>
      <c r="L12" s="167">
        <f t="shared" si="0"/>
        <v>0</v>
      </c>
    </row>
    <row r="13" spans="1:12" s="1" customFormat="1" ht="16.05" customHeight="1">
      <c r="A13" s="27" t="str">
        <f t="shared" si="1"/>
        <v>1712101</v>
      </c>
      <c r="B13" s="28" t="s">
        <v>133</v>
      </c>
      <c r="C13" s="29">
        <v>21</v>
      </c>
      <c r="D13" s="28" t="s">
        <v>782</v>
      </c>
      <c r="E13" s="24">
        <v>12</v>
      </c>
      <c r="F13" s="527"/>
      <c r="G13" s="487" t="s">
        <v>1309</v>
      </c>
      <c r="H13" s="487"/>
      <c r="I13" s="43">
        <f>VLOOKUP($A13&amp;I$53,決統データ!$A$3:$DE$365,$E13+19,FALSE)</f>
        <v>2276</v>
      </c>
      <c r="J13" s="43">
        <f>VLOOKUP($A13&amp;J$53,決統データ!$A$3:$DE$365,$E13+19,FALSE)</f>
        <v>0</v>
      </c>
      <c r="K13" s="43">
        <f>VLOOKUP($A13&amp;K$53,決統データ!$A$3:$DE$365,$E13+19,FALSE)</f>
        <v>0</v>
      </c>
      <c r="L13" s="167">
        <f t="shared" si="0"/>
        <v>2276</v>
      </c>
    </row>
    <row r="14" spans="1:12" s="1" customFormat="1" ht="16.05" customHeight="1">
      <c r="A14" s="27" t="str">
        <f t="shared" si="1"/>
        <v>1712101</v>
      </c>
      <c r="B14" s="28" t="s">
        <v>133</v>
      </c>
      <c r="C14" s="29">
        <v>21</v>
      </c>
      <c r="D14" s="28" t="s">
        <v>782</v>
      </c>
      <c r="E14" s="24">
        <v>13</v>
      </c>
      <c r="F14" s="527"/>
      <c r="G14" s="487" t="s">
        <v>1173</v>
      </c>
      <c r="H14" s="487"/>
      <c r="I14" s="43">
        <f>VLOOKUP($A14&amp;I$53,決統データ!$A$3:$DE$365,$E14+19,FALSE)</f>
        <v>360</v>
      </c>
      <c r="J14" s="43">
        <f>VLOOKUP($A14&amp;J$53,決統データ!$A$3:$DE$365,$E14+19,FALSE)</f>
        <v>0</v>
      </c>
      <c r="K14" s="43">
        <f>VLOOKUP($A14&amp;K$53,決統データ!$A$3:$DE$365,$E14+19,FALSE)</f>
        <v>926</v>
      </c>
      <c r="L14" s="167">
        <f t="shared" si="0"/>
        <v>1286</v>
      </c>
    </row>
    <row r="15" spans="1:12" s="1" customFormat="1" ht="16.05" customHeight="1">
      <c r="A15" s="27" t="str">
        <f t="shared" si="1"/>
        <v>1712101</v>
      </c>
      <c r="B15" s="28" t="s">
        <v>133</v>
      </c>
      <c r="C15" s="29">
        <v>21</v>
      </c>
      <c r="D15" s="28" t="s">
        <v>782</v>
      </c>
      <c r="E15" s="24">
        <v>14</v>
      </c>
      <c r="F15" s="527"/>
      <c r="G15" s="487" t="s">
        <v>1172</v>
      </c>
      <c r="H15" s="487"/>
      <c r="I15" s="43">
        <f>VLOOKUP($A15&amp;I$53,決統データ!$A$3:$DE$365,$E15+19,FALSE)</f>
        <v>140</v>
      </c>
      <c r="J15" s="43">
        <f>VLOOKUP($A15&amp;J$53,決統データ!$A$3:$DE$365,$E15+19,FALSE)</f>
        <v>0</v>
      </c>
      <c r="K15" s="43">
        <f>VLOOKUP($A15&amp;K$53,決統データ!$A$3:$DE$365,$E15+19,FALSE)</f>
        <v>274</v>
      </c>
      <c r="L15" s="167">
        <f t="shared" si="0"/>
        <v>414</v>
      </c>
    </row>
    <row r="16" spans="1:12" s="1" customFormat="1" ht="16.05" customHeight="1">
      <c r="A16" s="27" t="str">
        <f t="shared" si="1"/>
        <v>1712101</v>
      </c>
      <c r="B16" s="28" t="s">
        <v>133</v>
      </c>
      <c r="C16" s="29">
        <v>21</v>
      </c>
      <c r="D16" s="28" t="s">
        <v>782</v>
      </c>
      <c r="E16" s="24">
        <v>15</v>
      </c>
      <c r="F16" s="527"/>
      <c r="G16" s="487" t="s">
        <v>1171</v>
      </c>
      <c r="H16" s="487"/>
      <c r="I16" s="43">
        <f>VLOOKUP($A16&amp;I$53,決統データ!$A$3:$DE$365,$E16+19,FALSE)</f>
        <v>5543</v>
      </c>
      <c r="J16" s="43">
        <f>VLOOKUP($A16&amp;J$53,決統データ!$A$3:$DE$365,$E16+19,FALSE)</f>
        <v>0</v>
      </c>
      <c r="K16" s="43">
        <f>VLOOKUP($A16&amp;K$53,決統データ!$A$3:$DE$365,$E16+19,FALSE)</f>
        <v>293</v>
      </c>
      <c r="L16" s="167">
        <f t="shared" si="0"/>
        <v>5836</v>
      </c>
    </row>
    <row r="17" spans="1:12" s="1" customFormat="1" ht="16.05" customHeight="1">
      <c r="A17" s="27" t="str">
        <f t="shared" si="1"/>
        <v>1712101</v>
      </c>
      <c r="B17" s="28" t="s">
        <v>133</v>
      </c>
      <c r="C17" s="29">
        <v>21</v>
      </c>
      <c r="D17" s="28" t="s">
        <v>782</v>
      </c>
      <c r="E17" s="24">
        <v>16</v>
      </c>
      <c r="F17" s="527"/>
      <c r="G17" s="487" t="s">
        <v>1168</v>
      </c>
      <c r="H17" s="487"/>
      <c r="I17" s="43">
        <f>VLOOKUP($A17&amp;I$53,決統データ!$A$3:$DE$365,$E17+19,FALSE)</f>
        <v>1073</v>
      </c>
      <c r="J17" s="43">
        <f>VLOOKUP($A17&amp;J$53,決統データ!$A$3:$DE$365,$E17+19,FALSE)</f>
        <v>0</v>
      </c>
      <c r="K17" s="43">
        <f>VLOOKUP($A17&amp;K$53,決統データ!$A$3:$DE$365,$E17+19,FALSE)</f>
        <v>0</v>
      </c>
      <c r="L17" s="167">
        <f t="shared" si="0"/>
        <v>1073</v>
      </c>
    </row>
    <row r="18" spans="1:12" s="1" customFormat="1" ht="16.05" customHeight="1">
      <c r="A18" s="27" t="str">
        <f t="shared" si="1"/>
        <v>1712101</v>
      </c>
      <c r="B18" s="28" t="s">
        <v>133</v>
      </c>
      <c r="C18" s="29">
        <v>21</v>
      </c>
      <c r="D18" s="28" t="s">
        <v>782</v>
      </c>
      <c r="E18" s="24">
        <v>17</v>
      </c>
      <c r="F18" s="527"/>
      <c r="G18" s="487" t="s">
        <v>1308</v>
      </c>
      <c r="H18" s="487"/>
      <c r="I18" s="43">
        <f>VLOOKUP($A18&amp;I$53,決統データ!$A$3:$DE$365,$E18+19,FALSE)</f>
        <v>0</v>
      </c>
      <c r="J18" s="43">
        <f>VLOOKUP($A18&amp;J$53,決統データ!$A$3:$DE$365,$E18+19,FALSE)</f>
        <v>0</v>
      </c>
      <c r="K18" s="43">
        <f>VLOOKUP($A18&amp;K$53,決統データ!$A$3:$DE$365,$E18+19,FALSE)</f>
        <v>0</v>
      </c>
      <c r="L18" s="167">
        <f t="shared" si="0"/>
        <v>0</v>
      </c>
    </row>
    <row r="19" spans="1:12" s="1" customFormat="1" ht="16.05" customHeight="1">
      <c r="A19" s="27" t="str">
        <f t="shared" si="1"/>
        <v>1712101</v>
      </c>
      <c r="B19" s="28" t="s">
        <v>133</v>
      </c>
      <c r="C19" s="29">
        <v>21</v>
      </c>
      <c r="D19" s="28" t="s">
        <v>782</v>
      </c>
      <c r="E19" s="24">
        <v>18</v>
      </c>
      <c r="F19" s="527"/>
      <c r="G19" s="487" t="s">
        <v>1307</v>
      </c>
      <c r="H19" s="487"/>
      <c r="I19" s="43">
        <f>VLOOKUP($A19&amp;I$53,決統データ!$A$3:$DE$365,$E19+19,FALSE)</f>
        <v>0</v>
      </c>
      <c r="J19" s="43">
        <f>VLOOKUP($A19&amp;J$53,決統データ!$A$3:$DE$365,$E19+19,FALSE)</f>
        <v>0</v>
      </c>
      <c r="K19" s="43">
        <f>VLOOKUP($A19&amp;K$53,決統データ!$A$3:$DE$365,$E19+19,FALSE)</f>
        <v>0</v>
      </c>
      <c r="L19" s="167">
        <f t="shared" si="0"/>
        <v>0</v>
      </c>
    </row>
    <row r="20" spans="1:12" s="1" customFormat="1" ht="16.05" customHeight="1">
      <c r="A20" s="27" t="str">
        <f t="shared" si="1"/>
        <v>1712101</v>
      </c>
      <c r="B20" s="28" t="s">
        <v>133</v>
      </c>
      <c r="C20" s="29">
        <v>21</v>
      </c>
      <c r="D20" s="28" t="s">
        <v>782</v>
      </c>
      <c r="E20" s="24">
        <v>19</v>
      </c>
      <c r="F20" s="527"/>
      <c r="G20" s="487" t="s">
        <v>1169</v>
      </c>
      <c r="H20" s="487"/>
      <c r="I20" s="43">
        <f>VLOOKUP($A20&amp;I$53,決統データ!$A$3:$DE$365,$E20+19,FALSE)</f>
        <v>24023</v>
      </c>
      <c r="J20" s="43">
        <f>VLOOKUP($A20&amp;J$53,決統データ!$A$3:$DE$365,$E20+19,FALSE)</f>
        <v>19095</v>
      </c>
      <c r="K20" s="43">
        <f>VLOOKUP($A20&amp;K$53,決統データ!$A$3:$DE$365,$E20+19,FALSE)</f>
        <v>2561</v>
      </c>
      <c r="L20" s="167">
        <f t="shared" si="0"/>
        <v>45679</v>
      </c>
    </row>
    <row r="21" spans="1:12" s="1" customFormat="1" ht="16.05" customHeight="1">
      <c r="A21" s="27" t="str">
        <f t="shared" si="1"/>
        <v>1712101</v>
      </c>
      <c r="B21" s="28" t="s">
        <v>133</v>
      </c>
      <c r="C21" s="29">
        <v>21</v>
      </c>
      <c r="D21" s="28" t="s">
        <v>782</v>
      </c>
      <c r="E21" s="24">
        <v>27</v>
      </c>
      <c r="F21" s="527"/>
      <c r="G21" s="676" t="s">
        <v>1306</v>
      </c>
      <c r="H21" s="677"/>
      <c r="I21" s="43">
        <f>VLOOKUP($A21&amp;I$53,決統データ!$A$3:$DE$365,$E21+19,FALSE)</f>
        <v>89352</v>
      </c>
      <c r="J21" s="43">
        <f>VLOOKUP($A21&amp;J$53,決統データ!$A$3:$DE$365,$E21+19,FALSE)</f>
        <v>51303</v>
      </c>
      <c r="K21" s="43">
        <f>VLOOKUP($A21&amp;K$53,決統データ!$A$3:$DE$365,$E21+19,FALSE)</f>
        <v>138642</v>
      </c>
      <c r="L21" s="167">
        <f t="shared" si="0"/>
        <v>279297</v>
      </c>
    </row>
    <row r="22" spans="1:12" s="1" customFormat="1" ht="16.05" customHeight="1">
      <c r="A22" s="27" t="str">
        <f t="shared" si="1"/>
        <v>1712101</v>
      </c>
      <c r="B22" s="28" t="s">
        <v>133</v>
      </c>
      <c r="C22" s="29">
        <v>21</v>
      </c>
      <c r="D22" s="28" t="s">
        <v>782</v>
      </c>
      <c r="E22" s="24">
        <v>28</v>
      </c>
      <c r="F22" s="527"/>
      <c r="G22" s="487" t="s">
        <v>731</v>
      </c>
      <c r="H22" s="487"/>
      <c r="I22" s="43">
        <f>VLOOKUP($A22&amp;I$53,決統データ!$A$3:$DE$365,$E22+19,FALSE)</f>
        <v>13722</v>
      </c>
      <c r="J22" s="43">
        <f>VLOOKUP($A22&amp;J$53,決統データ!$A$3:$DE$365,$E22+19,FALSE)</f>
        <v>9531</v>
      </c>
      <c r="K22" s="43">
        <f>VLOOKUP($A22&amp;K$53,決統データ!$A$3:$DE$365,$E22+19,FALSE)</f>
        <v>10878</v>
      </c>
      <c r="L22" s="167">
        <f t="shared" si="0"/>
        <v>34131</v>
      </c>
    </row>
    <row r="23" spans="1:12" s="1" customFormat="1" ht="16.05" customHeight="1">
      <c r="A23" s="27" t="str">
        <f t="shared" si="1"/>
        <v>1712101</v>
      </c>
      <c r="B23" s="28" t="s">
        <v>133</v>
      </c>
      <c r="C23" s="29">
        <v>21</v>
      </c>
      <c r="D23" s="28" t="s">
        <v>782</v>
      </c>
      <c r="E23" s="24">
        <v>29</v>
      </c>
      <c r="F23" s="527"/>
      <c r="G23" s="487" t="s">
        <v>1305</v>
      </c>
      <c r="H23" s="487"/>
      <c r="I23" s="43">
        <f>VLOOKUP($A23&amp;I$53,決統データ!$A$3:$DE$365,$E23+19,FALSE)</f>
        <v>169077</v>
      </c>
      <c r="J23" s="43">
        <f>VLOOKUP($A23&amp;J$53,決統データ!$A$3:$DE$365,$E23+19,FALSE)</f>
        <v>119585</v>
      </c>
      <c r="K23" s="43">
        <f>VLOOKUP($A23&amp;K$53,決統データ!$A$3:$DE$365,$E23+19,FALSE)</f>
        <v>190034</v>
      </c>
      <c r="L23" s="167">
        <f t="shared" si="0"/>
        <v>478696</v>
      </c>
    </row>
    <row r="24" spans="1:12" s="1" customFormat="1" ht="16.05" customHeight="1">
      <c r="A24" s="27" t="str">
        <f t="shared" si="1"/>
        <v>1712101</v>
      </c>
      <c r="B24" s="28" t="s">
        <v>133</v>
      </c>
      <c r="C24" s="29">
        <v>21</v>
      </c>
      <c r="D24" s="28" t="s">
        <v>782</v>
      </c>
      <c r="E24" s="24">
        <v>30</v>
      </c>
      <c r="F24" s="527"/>
      <c r="G24" s="487" t="s">
        <v>1304</v>
      </c>
      <c r="H24" s="487"/>
      <c r="I24" s="43">
        <f>VLOOKUP($A24&amp;I$53,決統データ!$A$3:$DE$365,$E24+19,FALSE)</f>
        <v>0</v>
      </c>
      <c r="J24" s="43">
        <f>VLOOKUP($A24&amp;J$53,決統データ!$A$3:$DE$365,$E24+19,FALSE)</f>
        <v>0</v>
      </c>
      <c r="K24" s="43">
        <f>VLOOKUP($A24&amp;K$53,決統データ!$A$3:$DE$365,$E24+19,FALSE)</f>
        <v>0</v>
      </c>
      <c r="L24" s="167">
        <f t="shared" si="0"/>
        <v>0</v>
      </c>
    </row>
    <row r="25" spans="1:12" s="1" customFormat="1" ht="16.05" customHeight="1">
      <c r="A25" s="27" t="str">
        <f t="shared" si="1"/>
        <v>1712101</v>
      </c>
      <c r="B25" s="28" t="s">
        <v>133</v>
      </c>
      <c r="C25" s="29">
        <v>21</v>
      </c>
      <c r="D25" s="28" t="s">
        <v>782</v>
      </c>
      <c r="E25" s="24">
        <v>31</v>
      </c>
      <c r="F25" s="527"/>
      <c r="G25" s="487" t="s">
        <v>1164</v>
      </c>
      <c r="H25" s="487"/>
      <c r="I25" s="43">
        <f>VLOOKUP($A25&amp;I$53,決統データ!$A$3:$DE$365,$E25+19,FALSE)</f>
        <v>0</v>
      </c>
      <c r="J25" s="43">
        <f>VLOOKUP($A25&amp;J$53,決統データ!$A$3:$DE$365,$E25+19,FALSE)</f>
        <v>0</v>
      </c>
      <c r="K25" s="43">
        <f>VLOOKUP($A25&amp;K$53,決統データ!$A$3:$DE$365,$E25+19,FALSE)</f>
        <v>0</v>
      </c>
      <c r="L25" s="167">
        <f t="shared" si="0"/>
        <v>0</v>
      </c>
    </row>
    <row r="26" spans="1:12" s="1" customFormat="1" ht="16.05" customHeight="1">
      <c r="A26" s="27" t="str">
        <f t="shared" si="1"/>
        <v>1712101</v>
      </c>
      <c r="B26" s="28" t="s">
        <v>133</v>
      </c>
      <c r="C26" s="29">
        <v>21</v>
      </c>
      <c r="D26" s="28" t="s">
        <v>782</v>
      </c>
      <c r="E26" s="24">
        <v>32</v>
      </c>
      <c r="F26" s="527"/>
      <c r="G26" s="487" t="s">
        <v>1163</v>
      </c>
      <c r="H26" s="487"/>
      <c r="I26" s="43">
        <f>VLOOKUP($A26&amp;I$53,決統データ!$A$3:$DE$365,$E26+19,FALSE)</f>
        <v>169077</v>
      </c>
      <c r="J26" s="43">
        <f>VLOOKUP($A26&amp;J$53,決統データ!$A$3:$DE$365,$E26+19,FALSE)</f>
        <v>119585</v>
      </c>
      <c r="K26" s="43">
        <f>VLOOKUP($A26&amp;K$53,決統データ!$A$3:$DE$365,$E26+19,FALSE)</f>
        <v>190034</v>
      </c>
      <c r="L26" s="167">
        <f t="shared" si="0"/>
        <v>478696</v>
      </c>
    </row>
    <row r="27" spans="1:12" s="1" customFormat="1" ht="16.05" customHeight="1">
      <c r="E27" s="24"/>
      <c r="F27" s="678" t="s">
        <v>1310</v>
      </c>
      <c r="G27" s="680" t="s">
        <v>854</v>
      </c>
      <c r="H27" s="95" t="s">
        <v>1182</v>
      </c>
      <c r="I27" s="166">
        <f t="shared" ref="I27:L27" si="2">I3/I$26*100</f>
        <v>3.689443271408885</v>
      </c>
      <c r="J27" s="166">
        <f t="shared" si="2"/>
        <v>3.3808588033616256</v>
      </c>
      <c r="K27" s="166">
        <f>K3/K$26*100</f>
        <v>2.4527189871286192</v>
      </c>
      <c r="L27" s="166">
        <f t="shared" si="2"/>
        <v>3.1213964603840432</v>
      </c>
    </row>
    <row r="28" spans="1:12" s="1" customFormat="1" ht="16.05" customHeight="1">
      <c r="E28" s="24"/>
      <c r="F28" s="678"/>
      <c r="G28" s="679"/>
      <c r="H28" s="60" t="s">
        <v>1181</v>
      </c>
      <c r="I28" s="166">
        <f t="shared" ref="I28:L28" si="3">I4/I$26*100</f>
        <v>1.3508638076142823</v>
      </c>
      <c r="J28" s="166">
        <f t="shared" si="3"/>
        <v>1.7945394489275412</v>
      </c>
      <c r="K28" s="166">
        <f t="shared" si="3"/>
        <v>1.2587221234094952</v>
      </c>
      <c r="L28" s="166">
        <f t="shared" si="3"/>
        <v>1.4251215802931296</v>
      </c>
    </row>
    <row r="29" spans="1:12" s="1" customFormat="1" ht="16.05" customHeight="1">
      <c r="E29" s="24"/>
      <c r="F29" s="678"/>
      <c r="G29" s="679"/>
      <c r="H29" s="60" t="s">
        <v>1574</v>
      </c>
      <c r="I29" s="166">
        <f t="shared" ref="I29:L29" si="4">I5/I$26*100</f>
        <v>0</v>
      </c>
      <c r="J29" s="166">
        <f t="shared" si="4"/>
        <v>0</v>
      </c>
      <c r="K29" s="166">
        <f t="shared" si="4"/>
        <v>0</v>
      </c>
      <c r="L29" s="166">
        <f t="shared" si="4"/>
        <v>0</v>
      </c>
    </row>
    <row r="30" spans="1:12" s="1" customFormat="1" ht="16.05" customHeight="1">
      <c r="E30" s="24"/>
      <c r="F30" s="678"/>
      <c r="G30" s="679"/>
      <c r="H30" s="60" t="s">
        <v>1179</v>
      </c>
      <c r="I30" s="166">
        <f t="shared" ref="I30:L30" si="5">I6/I$26*100</f>
        <v>0</v>
      </c>
      <c r="J30" s="166">
        <f t="shared" si="5"/>
        <v>0</v>
      </c>
      <c r="K30" s="166">
        <f t="shared" si="5"/>
        <v>0</v>
      </c>
      <c r="L30" s="166">
        <f t="shared" si="5"/>
        <v>0</v>
      </c>
    </row>
    <row r="31" spans="1:12" s="1" customFormat="1" ht="16.05" customHeight="1">
      <c r="E31" s="24"/>
      <c r="F31" s="678"/>
      <c r="G31" s="679"/>
      <c r="H31" s="60" t="s">
        <v>1178</v>
      </c>
      <c r="I31" s="166">
        <f t="shared" ref="I31:L31" si="6">I7/I$26*100</f>
        <v>0.91260195059055926</v>
      </c>
      <c r="J31" s="166">
        <f t="shared" si="6"/>
        <v>1.0586612033281766</v>
      </c>
      <c r="K31" s="166">
        <f t="shared" si="6"/>
        <v>0.72986939179304755</v>
      </c>
      <c r="L31" s="166">
        <f t="shared" si="6"/>
        <v>0.8765479552785066</v>
      </c>
    </row>
    <row r="32" spans="1:12" s="1" customFormat="1" ht="16.05" customHeight="1">
      <c r="E32" s="24"/>
      <c r="F32" s="678"/>
      <c r="G32" s="679"/>
      <c r="H32" s="60" t="s">
        <v>791</v>
      </c>
      <c r="I32" s="166">
        <f t="shared" ref="I32:L32" si="7">I8/I$26*100</f>
        <v>5.9529090296137257</v>
      </c>
      <c r="J32" s="166">
        <f t="shared" si="7"/>
        <v>6.2340594556173432</v>
      </c>
      <c r="K32" s="166">
        <f t="shared" si="7"/>
        <v>4.4413105023311621</v>
      </c>
      <c r="L32" s="166">
        <f t="shared" si="7"/>
        <v>5.42306599595568</v>
      </c>
    </row>
    <row r="33" spans="5:12" s="1" customFormat="1" ht="16.05" customHeight="1">
      <c r="E33" s="24"/>
      <c r="F33" s="678"/>
      <c r="G33" s="487" t="s">
        <v>1177</v>
      </c>
      <c r="H33" s="487"/>
      <c r="I33" s="166">
        <f t="shared" ref="I33:L33" si="8">I9/I$26*100</f>
        <v>13.321149535418774</v>
      </c>
      <c r="J33" s="166">
        <f t="shared" si="8"/>
        <v>26.927290211983106</v>
      </c>
      <c r="K33" s="166">
        <f t="shared" si="8"/>
        <v>14.744729890440658</v>
      </c>
      <c r="L33" s="166">
        <f t="shared" si="8"/>
        <v>17.285291709143173</v>
      </c>
    </row>
    <row r="34" spans="5:12" s="1" customFormat="1" ht="16.05" customHeight="1">
      <c r="E34" s="24"/>
      <c r="F34" s="678"/>
      <c r="G34" s="679" t="s">
        <v>644</v>
      </c>
      <c r="H34" s="433" t="s">
        <v>1445</v>
      </c>
      <c r="I34" s="166">
        <f t="shared" ref="I34:L34" si="9">I10/I$26*100</f>
        <v>13.321149535418774</v>
      </c>
      <c r="J34" s="166">
        <f t="shared" si="9"/>
        <v>26.927290211983106</v>
      </c>
      <c r="K34" s="166">
        <f t="shared" si="9"/>
        <v>14.744729890440658</v>
      </c>
      <c r="L34" s="166">
        <f t="shared" si="9"/>
        <v>17.285291709143173</v>
      </c>
    </row>
    <row r="35" spans="5:12" s="1" customFormat="1" ht="16.05" customHeight="1">
      <c r="E35" s="24"/>
      <c r="F35" s="678"/>
      <c r="G35" s="679"/>
      <c r="H35" s="433" t="s">
        <v>1444</v>
      </c>
      <c r="I35" s="166">
        <f t="shared" ref="I35:L35" si="10">I11/I$26*100</f>
        <v>0</v>
      </c>
      <c r="J35" s="166">
        <f t="shared" si="10"/>
        <v>0</v>
      </c>
      <c r="K35" s="166">
        <f t="shared" si="10"/>
        <v>0</v>
      </c>
      <c r="L35" s="166">
        <f t="shared" si="10"/>
        <v>0</v>
      </c>
    </row>
    <row r="36" spans="5:12" s="1" customFormat="1" ht="16.05" customHeight="1">
      <c r="E36" s="24"/>
      <c r="F36" s="678"/>
      <c r="G36" s="679"/>
      <c r="H36" s="60" t="s">
        <v>1174</v>
      </c>
      <c r="I36" s="166">
        <f t="shared" ref="I36:L36" si="11">I12/I$26*100</f>
        <v>0</v>
      </c>
      <c r="J36" s="166">
        <f t="shared" si="11"/>
        <v>0</v>
      </c>
      <c r="K36" s="166">
        <f t="shared" si="11"/>
        <v>0</v>
      </c>
      <c r="L36" s="166">
        <f t="shared" si="11"/>
        <v>0</v>
      </c>
    </row>
    <row r="37" spans="5:12" s="1" customFormat="1" ht="16.05" customHeight="1">
      <c r="E37" s="24"/>
      <c r="F37" s="678"/>
      <c r="G37" s="487" t="s">
        <v>1309</v>
      </c>
      <c r="H37" s="487"/>
      <c r="I37" s="166">
        <f t="shared" ref="I37:L37" si="12">I13/I$26*100</f>
        <v>1.346132235608628</v>
      </c>
      <c r="J37" s="166">
        <f t="shared" si="12"/>
        <v>0</v>
      </c>
      <c r="K37" s="166">
        <f t="shared" si="12"/>
        <v>0</v>
      </c>
      <c r="L37" s="166">
        <f t="shared" si="12"/>
        <v>0.47545832845898017</v>
      </c>
    </row>
    <row r="38" spans="5:12" s="1" customFormat="1" ht="16.05" customHeight="1">
      <c r="E38" s="24"/>
      <c r="F38" s="678"/>
      <c r="G38" s="487" t="s">
        <v>1173</v>
      </c>
      <c r="H38" s="487"/>
      <c r="I38" s="166">
        <f t="shared" ref="I38:L38" si="13">I14/I$26*100</f>
        <v>0.2129207402544403</v>
      </c>
      <c r="J38" s="166">
        <f t="shared" si="13"/>
        <v>0</v>
      </c>
      <c r="K38" s="166">
        <f t="shared" si="13"/>
        <v>0.48728122336003032</v>
      </c>
      <c r="L38" s="166">
        <f t="shared" si="13"/>
        <v>0.26864648963016191</v>
      </c>
    </row>
    <row r="39" spans="5:12" s="1" customFormat="1" ht="16.05" customHeight="1">
      <c r="E39" s="24"/>
      <c r="F39" s="678"/>
      <c r="G39" s="487" t="s">
        <v>1172</v>
      </c>
      <c r="H39" s="487"/>
      <c r="I39" s="166">
        <f t="shared" ref="I39:L39" si="14">I15/I$26*100</f>
        <v>8.2802510098948998E-2</v>
      </c>
      <c r="J39" s="166">
        <f t="shared" si="14"/>
        <v>0</v>
      </c>
      <c r="K39" s="166">
        <f t="shared" si="14"/>
        <v>0.14418472483871309</v>
      </c>
      <c r="L39" s="166">
        <f t="shared" si="14"/>
        <v>8.6484950782960382E-2</v>
      </c>
    </row>
    <row r="40" spans="5:12" s="1" customFormat="1" ht="16.05" customHeight="1">
      <c r="E40" s="24"/>
      <c r="F40" s="678"/>
      <c r="G40" s="487" t="s">
        <v>1171</v>
      </c>
      <c r="H40" s="487"/>
      <c r="I40" s="166">
        <f t="shared" ref="I40:L40" si="15">I16/I$26*100</f>
        <v>3.2783879534176741</v>
      </c>
      <c r="J40" s="166">
        <f t="shared" si="15"/>
        <v>0</v>
      </c>
      <c r="K40" s="166">
        <f t="shared" si="15"/>
        <v>0.15418293568519317</v>
      </c>
      <c r="L40" s="166">
        <f t="shared" si="15"/>
        <v>1.2191453448535188</v>
      </c>
    </row>
    <row r="41" spans="5:12" s="1" customFormat="1" ht="16.05" customHeight="1">
      <c r="E41" s="24"/>
      <c r="F41" s="678"/>
      <c r="G41" s="487" t="s">
        <v>1168</v>
      </c>
      <c r="H41" s="487"/>
      <c r="I41" s="166">
        <f t="shared" ref="I41:L41" si="16">I17/I$26*100</f>
        <v>0.63462209525837343</v>
      </c>
      <c r="J41" s="166">
        <f t="shared" si="16"/>
        <v>0</v>
      </c>
      <c r="K41" s="166">
        <f t="shared" si="16"/>
        <v>0</v>
      </c>
      <c r="L41" s="166">
        <f t="shared" si="16"/>
        <v>0.22415060915487073</v>
      </c>
    </row>
    <row r="42" spans="5:12" s="1" customFormat="1" ht="16.05" customHeight="1">
      <c r="E42" s="24"/>
      <c r="F42" s="678"/>
      <c r="G42" s="487" t="s">
        <v>1308</v>
      </c>
      <c r="H42" s="487"/>
      <c r="I42" s="166">
        <f t="shared" ref="I42:L42" si="17">I18/I$26*100</f>
        <v>0</v>
      </c>
      <c r="J42" s="166">
        <f t="shared" si="17"/>
        <v>0</v>
      </c>
      <c r="K42" s="166">
        <f t="shared" si="17"/>
        <v>0</v>
      </c>
      <c r="L42" s="166">
        <f t="shared" si="17"/>
        <v>0</v>
      </c>
    </row>
    <row r="43" spans="5:12" s="1" customFormat="1" ht="16.05" customHeight="1">
      <c r="E43" s="24"/>
      <c r="F43" s="678"/>
      <c r="G43" s="487" t="s">
        <v>1307</v>
      </c>
      <c r="H43" s="487"/>
      <c r="I43" s="166">
        <f t="shared" ref="I43:L43" si="18">I19/I$26*100</f>
        <v>0</v>
      </c>
      <c r="J43" s="166">
        <f t="shared" si="18"/>
        <v>0</v>
      </c>
      <c r="K43" s="166">
        <f t="shared" si="18"/>
        <v>0</v>
      </c>
      <c r="L43" s="166">
        <f t="shared" si="18"/>
        <v>0</v>
      </c>
    </row>
    <row r="44" spans="5:12" s="1" customFormat="1" ht="16.05" customHeight="1">
      <c r="E44" s="24"/>
      <c r="F44" s="678"/>
      <c r="G44" s="487" t="s">
        <v>1169</v>
      </c>
      <c r="H44" s="487"/>
      <c r="I44" s="166">
        <f t="shared" ref="I44:L44" si="19">I20/I$26*100</f>
        <v>14.20831928647894</v>
      </c>
      <c r="J44" s="166">
        <f t="shared" si="19"/>
        <v>15.96772170422712</v>
      </c>
      <c r="K44" s="166">
        <f t="shared" si="19"/>
        <v>1.3476535777808183</v>
      </c>
      <c r="L44" s="166">
        <f t="shared" si="19"/>
        <v>9.5423818039005965</v>
      </c>
    </row>
    <row r="45" spans="5:12" s="1" customFormat="1" ht="16.05" customHeight="1">
      <c r="E45" s="24"/>
      <c r="F45" s="678"/>
      <c r="G45" s="676" t="s">
        <v>1306</v>
      </c>
      <c r="H45" s="677"/>
      <c r="I45" s="166">
        <f t="shared" ref="I45:L45" si="20">I21/I$26*100</f>
        <v>52.846927731152086</v>
      </c>
      <c r="J45" s="166">
        <f t="shared" si="20"/>
        <v>42.900865493163856</v>
      </c>
      <c r="K45" s="166">
        <f t="shared" si="20"/>
        <v>72.956418325141811</v>
      </c>
      <c r="L45" s="166">
        <f t="shared" si="20"/>
        <v>58.345379948861073</v>
      </c>
    </row>
    <row r="46" spans="5:12" s="1" customFormat="1" ht="16.05" customHeight="1">
      <c r="E46" s="24"/>
      <c r="F46" s="678"/>
      <c r="G46" s="487" t="s">
        <v>731</v>
      </c>
      <c r="H46" s="487"/>
      <c r="I46" s="166">
        <f t="shared" ref="I46:L46" si="21">I22/I$26*100</f>
        <v>8.1158288826984162</v>
      </c>
      <c r="J46" s="166">
        <f t="shared" si="21"/>
        <v>7.970063135008572</v>
      </c>
      <c r="K46" s="166">
        <f t="shared" si="21"/>
        <v>5.7242388204216086</v>
      </c>
      <c r="L46" s="166">
        <f t="shared" si="21"/>
        <v>7.1299948192589859</v>
      </c>
    </row>
    <row r="47" spans="5:12" s="1" customFormat="1" ht="16.05" customHeight="1">
      <c r="E47" s="24"/>
      <c r="F47" s="678"/>
      <c r="G47" s="487" t="s">
        <v>1305</v>
      </c>
      <c r="H47" s="487"/>
      <c r="I47" s="166">
        <f t="shared" ref="I47:L47" si="22">I23/I$26*100</f>
        <v>100</v>
      </c>
      <c r="J47" s="166">
        <f t="shared" si="22"/>
        <v>100</v>
      </c>
      <c r="K47" s="166">
        <f t="shared" si="22"/>
        <v>100</v>
      </c>
      <c r="L47" s="166">
        <f t="shared" si="22"/>
        <v>100</v>
      </c>
    </row>
    <row r="48" spans="5:12" s="1" customFormat="1" ht="16.05" customHeight="1">
      <c r="E48" s="24"/>
      <c r="F48" s="678"/>
      <c r="G48" s="487" t="s">
        <v>1304</v>
      </c>
      <c r="H48" s="487"/>
      <c r="I48" s="166">
        <f t="shared" ref="I48:L48" si="23">I24/I$26*100</f>
        <v>0</v>
      </c>
      <c r="J48" s="166">
        <f t="shared" si="23"/>
        <v>0</v>
      </c>
      <c r="K48" s="166">
        <f t="shared" si="23"/>
        <v>0</v>
      </c>
      <c r="L48" s="166">
        <f t="shared" si="23"/>
        <v>0</v>
      </c>
    </row>
    <row r="49" spans="5:12" s="1" customFormat="1" ht="16.05" customHeight="1">
      <c r="E49" s="24"/>
      <c r="F49" s="678"/>
      <c r="G49" s="487" t="s">
        <v>1164</v>
      </c>
      <c r="H49" s="487"/>
      <c r="I49" s="166">
        <f t="shared" ref="I49:L49" si="24">I25/I$26*100</f>
        <v>0</v>
      </c>
      <c r="J49" s="166">
        <f t="shared" si="24"/>
        <v>0</v>
      </c>
      <c r="K49" s="166">
        <f t="shared" si="24"/>
        <v>0</v>
      </c>
      <c r="L49" s="166">
        <f t="shared" si="24"/>
        <v>0</v>
      </c>
    </row>
    <row r="50" spans="5:12" s="1" customFormat="1" ht="16.05" customHeight="1">
      <c r="E50" s="24"/>
      <c r="F50" s="678"/>
      <c r="G50" s="487" t="s">
        <v>1163</v>
      </c>
      <c r="H50" s="487"/>
      <c r="I50" s="166">
        <f t="shared" ref="I50:L50" si="25">I26/I$26*100</f>
        <v>100</v>
      </c>
      <c r="J50" s="166">
        <f t="shared" si="25"/>
        <v>100</v>
      </c>
      <c r="K50" s="166">
        <f t="shared" si="25"/>
        <v>100</v>
      </c>
      <c r="L50" s="166">
        <f t="shared" si="25"/>
        <v>100</v>
      </c>
    </row>
    <row r="53" spans="5:12">
      <c r="I53" s="170" t="str">
        <f t="shared" ref="I53:K53" si="26">+I54&amp;"000"</f>
        <v>263036000</v>
      </c>
      <c r="J53" s="170" t="str">
        <f t="shared" si="26"/>
        <v>263435000</v>
      </c>
      <c r="K53" s="170" t="str">
        <f t="shared" si="26"/>
        <v>264652000</v>
      </c>
    </row>
    <row r="54" spans="5:12">
      <c r="I54" s="170" t="s">
        <v>751</v>
      </c>
      <c r="J54" s="170" t="s">
        <v>587</v>
      </c>
      <c r="K54" s="170" t="s">
        <v>594</v>
      </c>
    </row>
    <row r="55" spans="5:12">
      <c r="I55" s="170" t="s">
        <v>750</v>
      </c>
      <c r="J55" s="170" t="s">
        <v>474</v>
      </c>
      <c r="K55" s="170" t="s">
        <v>595</v>
      </c>
    </row>
  </sheetData>
  <customSheetViews>
    <customSheetView guid="{247A5D4D-80F1-4466-92F7-7A3BC78E450F}" showPageBreaks="1" printArea="1">
      <selection activeCell="C43" sqref="C43"/>
      <pageMargins left="0.78740157480314965" right="0.78740157480314965" top="0.78740157480314965" bottom="0.78740157480314965" header="0.51181102362204722" footer="0.51181102362204722"/>
      <pageSetup paperSize="9" scale="62" orientation="landscape" blackAndWhite="1" horizontalDpi="300" verticalDpi="300"/>
      <headerFooter alignWithMargins="0"/>
    </customSheetView>
  </customSheetViews>
  <mergeCells count="37">
    <mergeCell ref="G13:H13"/>
    <mergeCell ref="G3:G8"/>
    <mergeCell ref="G10:G12"/>
    <mergeCell ref="G9:H9"/>
    <mergeCell ref="G19:H19"/>
    <mergeCell ref="G18:H18"/>
    <mergeCell ref="G17:H17"/>
    <mergeCell ref="G16:H16"/>
    <mergeCell ref="G42:H42"/>
    <mergeCell ref="G50:H50"/>
    <mergeCell ref="G14:H14"/>
    <mergeCell ref="G43:H43"/>
    <mergeCell ref="G38:H38"/>
    <mergeCell ref="G39:H39"/>
    <mergeCell ref="G24:H24"/>
    <mergeCell ref="G20:H20"/>
    <mergeCell ref="G23:H23"/>
    <mergeCell ref="G21:H21"/>
    <mergeCell ref="G22:H22"/>
    <mergeCell ref="G27:G32"/>
    <mergeCell ref="G15:H15"/>
    <mergeCell ref="F2:H2"/>
    <mergeCell ref="G47:H47"/>
    <mergeCell ref="G48:H48"/>
    <mergeCell ref="G49:H49"/>
    <mergeCell ref="G45:H45"/>
    <mergeCell ref="G46:H46"/>
    <mergeCell ref="G41:H41"/>
    <mergeCell ref="G44:H44"/>
    <mergeCell ref="G37:H37"/>
    <mergeCell ref="G40:H40"/>
    <mergeCell ref="F3:F26"/>
    <mergeCell ref="F27:F50"/>
    <mergeCell ref="G33:H33"/>
    <mergeCell ref="G34:G36"/>
    <mergeCell ref="G25:H25"/>
    <mergeCell ref="G26:H26"/>
  </mergeCells>
  <phoneticPr fontId="3"/>
  <pageMargins left="0.78740157480314965" right="0.78740157480314965" top="0.78740157480314965" bottom="0.78740157480314965" header="0.51181102362204722" footer="0.51181102362204722"/>
  <pageSetup paperSize="9" scale="64" fitToWidth="0" orientation="landscape" blackAndWhite="1"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rgb="FFFFC000"/>
  </sheetPr>
  <dimension ref="A1:HD92"/>
  <sheetViews>
    <sheetView view="pageBreakPreview" zoomScale="85" zoomScaleNormal="100" zoomScaleSheetLayoutView="85" workbookViewId="0">
      <pane ySplit="3" topLeftCell="A55" activePane="bottomLeft" state="frozen"/>
      <selection pane="bottomLeft"/>
    </sheetView>
  </sheetViews>
  <sheetFormatPr defaultColWidth="9" defaultRowHeight="14.4"/>
  <cols>
    <col min="1" max="1" width="9.69921875" style="1" customWidth="1"/>
    <col min="2" max="2" width="4.296875" style="1" customWidth="1"/>
    <col min="3" max="4" width="3.296875" style="1" customWidth="1"/>
    <col min="5" max="5" width="6.296875" style="394" customWidth="1"/>
    <col min="6" max="6" width="9.796875" style="1" customWidth="1"/>
    <col min="7" max="7" width="4.59765625" style="1" customWidth="1"/>
    <col min="8" max="8" width="9.796875" style="1" customWidth="1"/>
    <col min="9" max="9" width="17" style="1" customWidth="1"/>
    <col min="10" max="14" width="12.59765625" style="157" customWidth="1"/>
    <col min="15" max="16384" width="9" style="1"/>
  </cols>
  <sheetData>
    <row r="1" spans="1:14" ht="19.2">
      <c r="E1" s="402"/>
      <c r="F1" s="8" t="s">
        <v>1429</v>
      </c>
    </row>
    <row r="2" spans="1:14">
      <c r="F2" s="1" t="s">
        <v>526</v>
      </c>
    </row>
    <row r="3" spans="1:14" ht="34.5" customHeight="1">
      <c r="F3" s="827"/>
      <c r="G3" s="827"/>
      <c r="H3" s="827"/>
      <c r="I3" s="827"/>
      <c r="J3" s="184" t="s">
        <v>586</v>
      </c>
      <c r="K3" s="184" t="s">
        <v>586</v>
      </c>
      <c r="L3" s="184" t="s">
        <v>586</v>
      </c>
      <c r="M3" s="184" t="s">
        <v>586</v>
      </c>
      <c r="N3" s="184" t="s">
        <v>605</v>
      </c>
    </row>
    <row r="4" spans="1:14" s="79" customFormat="1" ht="26.4">
      <c r="A4" s="26"/>
      <c r="B4" s="67" t="s">
        <v>778</v>
      </c>
      <c r="C4" s="26" t="s">
        <v>779</v>
      </c>
      <c r="D4" s="26" t="s">
        <v>780</v>
      </c>
      <c r="E4" s="30" t="s">
        <v>781</v>
      </c>
      <c r="F4" s="1043"/>
      <c r="G4" s="1049"/>
      <c r="H4" s="1049"/>
      <c r="I4" s="1050"/>
      <c r="J4" s="329" t="s">
        <v>1422</v>
      </c>
      <c r="K4" s="330" t="s">
        <v>1423</v>
      </c>
      <c r="L4" s="329" t="s">
        <v>1433</v>
      </c>
      <c r="M4" s="330" t="s">
        <v>1434</v>
      </c>
      <c r="N4" s="325"/>
    </row>
    <row r="5" spans="1:14" s="99" customFormat="1" ht="15" customHeight="1">
      <c r="A5" s="27" t="str">
        <f>+B5&amp;C5&amp;D5</f>
        <v>0400701</v>
      </c>
      <c r="B5" s="28" t="s">
        <v>1363</v>
      </c>
      <c r="C5" s="28" t="s">
        <v>1424</v>
      </c>
      <c r="D5" s="28" t="s">
        <v>383</v>
      </c>
      <c r="E5" s="31">
        <v>1</v>
      </c>
      <c r="F5" s="104" t="s">
        <v>1366</v>
      </c>
      <c r="G5" s="266"/>
      <c r="H5" s="266"/>
      <c r="I5" s="105"/>
      <c r="J5" s="35">
        <f>VLOOKUP($A5&amp;J$89,決統データ!$A$3:$DE$365,$E5+19,)</f>
        <v>4260411</v>
      </c>
      <c r="K5" s="35">
        <f>VLOOKUP($A5&amp;K$89,決統データ!$A$3:$DE$365,$E5+19,)</f>
        <v>4260723</v>
      </c>
      <c r="L5" s="35">
        <f>VLOOKUP($A5&amp;L$89,決統データ!$A$3:$DE$365,$E5+19,)</f>
        <v>4280224</v>
      </c>
      <c r="M5" s="35">
        <f>VLOOKUP($A5&amp;M$89,決統データ!$A$3:$DE$365,$E5+19,)</f>
        <v>4280325</v>
      </c>
      <c r="N5" s="188"/>
    </row>
    <row r="6" spans="1:14" ht="15" customHeight="1">
      <c r="A6" s="27" t="str">
        <f t="shared" ref="A6:A21" si="0">+B6&amp;C6&amp;D6</f>
        <v>0400701</v>
      </c>
      <c r="B6" s="28" t="s">
        <v>1363</v>
      </c>
      <c r="C6" s="28" t="s">
        <v>1424</v>
      </c>
      <c r="D6" s="28" t="s">
        <v>383</v>
      </c>
      <c r="E6" s="394">
        <v>2</v>
      </c>
      <c r="F6" s="398" t="s">
        <v>1367</v>
      </c>
      <c r="G6" s="399"/>
      <c r="H6" s="399"/>
      <c r="I6" s="288"/>
      <c r="J6" s="35">
        <f>VLOOKUP($A6&amp;J$89,決統データ!$A$3:$DE$365,$E6+19,)</f>
        <v>4260411</v>
      </c>
      <c r="K6" s="35">
        <f>VLOOKUP($A6&amp;K$89,決統データ!$A$3:$DE$365,$E6+19,)</f>
        <v>4260723</v>
      </c>
      <c r="L6" s="35">
        <f>VLOOKUP($A6&amp;L$89,決統データ!$A$3:$DE$365,$E6+19,)</f>
        <v>4280224</v>
      </c>
      <c r="M6" s="35">
        <f>VLOOKUP($A6&amp;M$89,決統データ!$A$3:$DE$365,$E6+19,)</f>
        <v>4280325</v>
      </c>
      <c r="N6" s="188"/>
    </row>
    <row r="7" spans="1:14" ht="15" customHeight="1">
      <c r="A7" s="27" t="str">
        <f t="shared" si="0"/>
        <v>0400701</v>
      </c>
      <c r="B7" s="28" t="s">
        <v>1363</v>
      </c>
      <c r="C7" s="28" t="s">
        <v>1424</v>
      </c>
      <c r="D7" s="28" t="s">
        <v>383</v>
      </c>
      <c r="E7" s="394">
        <v>7</v>
      </c>
      <c r="F7" s="665" t="s">
        <v>1370</v>
      </c>
      <c r="G7" s="399" t="s">
        <v>1368</v>
      </c>
      <c r="H7" s="399"/>
      <c r="I7" s="288"/>
      <c r="J7" s="35">
        <f>VLOOKUP($A7&amp;J$89,決統データ!$A$3:$DE$365,$E7+19,)</f>
        <v>0</v>
      </c>
      <c r="K7" s="35">
        <f>VLOOKUP($A7&amp;K$89,決統データ!$A$3:$DE$365,$E7+19,)</f>
        <v>0</v>
      </c>
      <c r="L7" s="35">
        <f>VLOOKUP($A7&amp;L$89,決統データ!$A$3:$DE$365,$E7+19,)</f>
        <v>0</v>
      </c>
      <c r="M7" s="35">
        <f>VLOOKUP($A7&amp;M$89,決統データ!$A$3:$DE$365,$E7+19,)</f>
        <v>0</v>
      </c>
      <c r="N7" s="188">
        <f t="shared" ref="N7:N69" si="1">SUM(J7:M7)</f>
        <v>0</v>
      </c>
    </row>
    <row r="8" spans="1:14" ht="15" customHeight="1">
      <c r="A8" s="27" t="str">
        <f t="shared" si="0"/>
        <v>0400701</v>
      </c>
      <c r="B8" s="28" t="s">
        <v>1363</v>
      </c>
      <c r="C8" s="28" t="s">
        <v>1424</v>
      </c>
      <c r="D8" s="28" t="s">
        <v>383</v>
      </c>
      <c r="E8" s="394">
        <v>8</v>
      </c>
      <c r="F8" s="665"/>
      <c r="G8" s="399" t="s">
        <v>1369</v>
      </c>
      <c r="H8" s="399"/>
      <c r="I8" s="288"/>
      <c r="J8" s="35">
        <f>VLOOKUP($A8&amp;J$89,決統データ!$A$3:$DE$365,$E8+19,)</f>
        <v>0</v>
      </c>
      <c r="K8" s="35">
        <f>VLOOKUP($A8&amp;K$89,決統データ!$A$3:$DE$365,$E8+19,)</f>
        <v>0</v>
      </c>
      <c r="L8" s="35">
        <f>VLOOKUP($A8&amp;L$89,決統データ!$A$3:$DE$365,$E8+19,)</f>
        <v>0</v>
      </c>
      <c r="M8" s="35">
        <f>VLOOKUP($A8&amp;M$89,決統データ!$A$3:$DE$365,$E8+19,)</f>
        <v>0</v>
      </c>
      <c r="N8" s="188">
        <f t="shared" si="1"/>
        <v>0</v>
      </c>
    </row>
    <row r="9" spans="1:14" ht="15" customHeight="1">
      <c r="A9" s="27" t="str">
        <f t="shared" si="0"/>
        <v/>
      </c>
      <c r="B9" s="28"/>
      <c r="C9" s="28"/>
      <c r="D9" s="28"/>
      <c r="F9" s="398" t="s">
        <v>1562</v>
      </c>
      <c r="G9" s="399"/>
      <c r="H9" s="399"/>
      <c r="I9" s="288"/>
      <c r="J9" s="419" t="s">
        <v>1426</v>
      </c>
      <c r="K9" s="419" t="s">
        <v>1426</v>
      </c>
      <c r="L9" s="419" t="s">
        <v>1426</v>
      </c>
      <c r="M9" s="419" t="s">
        <v>1426</v>
      </c>
      <c r="N9" s="188">
        <f t="shared" si="1"/>
        <v>0</v>
      </c>
    </row>
    <row r="10" spans="1:14" ht="15" customHeight="1">
      <c r="A10" s="27" t="str">
        <f t="shared" si="0"/>
        <v/>
      </c>
      <c r="B10" s="28"/>
      <c r="C10" s="28"/>
      <c r="D10" s="28"/>
      <c r="F10" s="398" t="s">
        <v>1371</v>
      </c>
      <c r="G10" s="399"/>
      <c r="H10" s="399"/>
      <c r="I10" s="288"/>
      <c r="J10" s="419" t="s">
        <v>1427</v>
      </c>
      <c r="K10" s="419" t="s">
        <v>1427</v>
      </c>
      <c r="L10" s="419" t="s">
        <v>1427</v>
      </c>
      <c r="M10" s="419" t="s">
        <v>1427</v>
      </c>
      <c r="N10" s="188">
        <f t="shared" si="1"/>
        <v>0</v>
      </c>
    </row>
    <row r="11" spans="1:14" ht="15" customHeight="1">
      <c r="A11" s="27" t="str">
        <f t="shared" si="0"/>
        <v>0400701</v>
      </c>
      <c r="B11" s="28" t="s">
        <v>1363</v>
      </c>
      <c r="C11" s="28" t="s">
        <v>1424</v>
      </c>
      <c r="D11" s="28" t="s">
        <v>383</v>
      </c>
      <c r="E11" s="394">
        <v>12</v>
      </c>
      <c r="F11" s="665" t="s">
        <v>1372</v>
      </c>
      <c r="G11" s="399" t="s">
        <v>1373</v>
      </c>
      <c r="H11" s="399"/>
      <c r="I11" s="288"/>
      <c r="J11" s="42">
        <f>VLOOKUP($A11&amp;J$89,決統データ!$A$3:$DE$365,$E11+19,)</f>
        <v>334</v>
      </c>
      <c r="K11" s="42">
        <f>VLOOKUP($A11&amp;K$89,決統データ!$A$3:$DE$365,$E11+19,)</f>
        <v>656</v>
      </c>
      <c r="L11" s="42">
        <f>VLOOKUP($A11&amp;L$89,決統データ!$A$3:$DE$365,$E11+19,)</f>
        <v>49</v>
      </c>
      <c r="M11" s="42">
        <f>VLOOKUP($A11&amp;M$89,決統データ!$A$3:$DE$365,$E11+19,)</f>
        <v>50</v>
      </c>
      <c r="N11" s="188">
        <f t="shared" si="1"/>
        <v>1089</v>
      </c>
    </row>
    <row r="12" spans="1:14" ht="15" customHeight="1">
      <c r="A12" s="27" t="str">
        <f t="shared" si="0"/>
        <v>0400701</v>
      </c>
      <c r="B12" s="28" t="s">
        <v>1363</v>
      </c>
      <c r="C12" s="28" t="s">
        <v>1424</v>
      </c>
      <c r="D12" s="28" t="s">
        <v>383</v>
      </c>
      <c r="E12" s="394">
        <v>13</v>
      </c>
      <c r="F12" s="665"/>
      <c r="G12" s="399" t="s">
        <v>1374</v>
      </c>
      <c r="H12" s="399"/>
      <c r="I12" s="288"/>
      <c r="J12" s="42">
        <f>VLOOKUP($A12&amp;J$89,決統データ!$A$3:$DE$365,$E12+19,)</f>
        <v>0</v>
      </c>
      <c r="K12" s="42">
        <f>VLOOKUP($A12&amp;K$89,決統データ!$A$3:$DE$365,$E12+19,)</f>
        <v>0</v>
      </c>
      <c r="L12" s="42">
        <f>VLOOKUP($A12&amp;L$89,決統データ!$A$3:$DE$365,$E12+19,)</f>
        <v>0</v>
      </c>
      <c r="M12" s="42">
        <f>VLOOKUP($A12&amp;M$89,決統データ!$A$3:$DE$365,$E12+19,)</f>
        <v>0</v>
      </c>
      <c r="N12" s="188">
        <f t="shared" si="1"/>
        <v>0</v>
      </c>
    </row>
    <row r="13" spans="1:14" ht="15" customHeight="1">
      <c r="A13" s="27" t="str">
        <f t="shared" si="0"/>
        <v>0400701</v>
      </c>
      <c r="B13" s="28" t="s">
        <v>1363</v>
      </c>
      <c r="C13" s="28" t="s">
        <v>1424</v>
      </c>
      <c r="D13" s="28" t="s">
        <v>383</v>
      </c>
      <c r="E13" s="394">
        <v>14</v>
      </c>
      <c r="F13" s="398" t="s">
        <v>1375</v>
      </c>
      <c r="G13" s="399"/>
      <c r="H13" s="407"/>
      <c r="I13" s="288"/>
      <c r="J13" s="42">
        <f>VLOOKUP($A13&amp;J$89,決統データ!$A$3:$DE$365,$E13+19,)</f>
        <v>302</v>
      </c>
      <c r="K13" s="42">
        <f>VLOOKUP($A13&amp;K$89,決統データ!$A$3:$DE$365,$E13+19,)</f>
        <v>623</v>
      </c>
      <c r="L13" s="42">
        <f>VLOOKUP($A13&amp;L$89,決統データ!$A$3:$DE$365,$E13+19,)</f>
        <v>46</v>
      </c>
      <c r="M13" s="42">
        <f>VLOOKUP($A13&amp;M$89,決統データ!$A$3:$DE$365,$E13+19,)</f>
        <v>46</v>
      </c>
      <c r="N13" s="188">
        <f t="shared" si="1"/>
        <v>1017</v>
      </c>
    </row>
    <row r="14" spans="1:14" ht="15" customHeight="1">
      <c r="A14" s="27" t="str">
        <f t="shared" si="0"/>
        <v/>
      </c>
      <c r="B14" s="28"/>
      <c r="C14" s="28"/>
      <c r="D14" s="28"/>
      <c r="F14" s="398" t="s">
        <v>1376</v>
      </c>
      <c r="G14" s="407"/>
      <c r="H14" s="407"/>
      <c r="I14" s="288"/>
      <c r="J14" s="432" t="s">
        <v>1525</v>
      </c>
      <c r="K14" s="432" t="s">
        <v>1525</v>
      </c>
      <c r="L14" s="432" t="s">
        <v>1525</v>
      </c>
      <c r="M14" s="432" t="s">
        <v>1525</v>
      </c>
      <c r="N14" s="188">
        <f t="shared" si="1"/>
        <v>0</v>
      </c>
    </row>
    <row r="15" spans="1:14" ht="15" customHeight="1">
      <c r="A15" s="27" t="str">
        <f t="shared" si="0"/>
        <v>0400701</v>
      </c>
      <c r="B15" s="28" t="s">
        <v>1363</v>
      </c>
      <c r="C15" s="28" t="s">
        <v>1424</v>
      </c>
      <c r="D15" s="28" t="s">
        <v>383</v>
      </c>
      <c r="E15" s="394">
        <v>21</v>
      </c>
      <c r="F15" s="945" t="s">
        <v>1381</v>
      </c>
      <c r="G15" s="399" t="s">
        <v>1377</v>
      </c>
      <c r="H15" s="399"/>
      <c r="I15" s="288"/>
      <c r="J15" s="42">
        <f>VLOOKUP($A15&amp;J$89,決統データ!$A$3:$DE$365,$E15+19,)</f>
        <v>0</v>
      </c>
      <c r="K15" s="42">
        <f>VLOOKUP($A15&amp;K$89,決統データ!$A$3:$DE$365,$E15+19,)</f>
        <v>0</v>
      </c>
      <c r="L15" s="42">
        <f>VLOOKUP($A15&amp;L$89,決統データ!$A$3:$DE$365,$E15+19,)</f>
        <v>0</v>
      </c>
      <c r="M15" s="42">
        <f>VLOOKUP($A15&amp;M$89,決統データ!$A$3:$DE$365,$E15+19,)</f>
        <v>0</v>
      </c>
      <c r="N15" s="188">
        <f t="shared" si="1"/>
        <v>0</v>
      </c>
    </row>
    <row r="16" spans="1:14" ht="15" customHeight="1">
      <c r="A16" s="27" t="str">
        <f t="shared" si="0"/>
        <v>0400701</v>
      </c>
      <c r="B16" s="28" t="s">
        <v>1363</v>
      </c>
      <c r="C16" s="28" t="s">
        <v>1424</v>
      </c>
      <c r="D16" s="28" t="s">
        <v>383</v>
      </c>
      <c r="E16" s="394">
        <v>22</v>
      </c>
      <c r="F16" s="945"/>
      <c r="G16" s="399" t="s">
        <v>1378</v>
      </c>
      <c r="H16" s="399"/>
      <c r="I16" s="288"/>
      <c r="J16" s="42">
        <f>VLOOKUP($A16&amp;J$89,決統データ!$A$3:$DE$365,$E16+19,)</f>
        <v>0</v>
      </c>
      <c r="K16" s="42">
        <f>VLOOKUP($A16&amp;K$89,決統データ!$A$3:$DE$365,$E16+19,)</f>
        <v>0</v>
      </c>
      <c r="L16" s="42">
        <f>VLOOKUP($A16&amp;L$89,決統データ!$A$3:$DE$365,$E16+19,)</f>
        <v>0</v>
      </c>
      <c r="M16" s="42">
        <f>VLOOKUP($A16&amp;M$89,決統データ!$A$3:$DE$365,$E16+19,)</f>
        <v>0</v>
      </c>
      <c r="N16" s="188">
        <f t="shared" si="1"/>
        <v>0</v>
      </c>
    </row>
    <row r="17" spans="1:14" ht="15" customHeight="1">
      <c r="A17" s="27" t="str">
        <f t="shared" si="0"/>
        <v>0400701</v>
      </c>
      <c r="B17" s="28" t="s">
        <v>1363</v>
      </c>
      <c r="C17" s="28" t="s">
        <v>1424</v>
      </c>
      <c r="D17" s="28" t="s">
        <v>383</v>
      </c>
      <c r="E17" s="394">
        <v>23</v>
      </c>
      <c r="F17" s="945"/>
      <c r="G17" s="399" t="s">
        <v>1379</v>
      </c>
      <c r="H17" s="399"/>
      <c r="I17" s="288"/>
      <c r="J17" s="42">
        <f>VLOOKUP($A17&amp;J$89,決統データ!$A$3:$DE$365,$E17+19,)</f>
        <v>0</v>
      </c>
      <c r="K17" s="42">
        <f>VLOOKUP($A17&amp;K$89,決統データ!$A$3:$DE$365,$E17+19,)</f>
        <v>0</v>
      </c>
      <c r="L17" s="42">
        <f>VLOOKUP($A17&amp;L$89,決統データ!$A$3:$DE$365,$E17+19,)</f>
        <v>0</v>
      </c>
      <c r="M17" s="42">
        <f>VLOOKUP($A17&amp;M$89,決統データ!$A$3:$DE$365,$E17+19,)</f>
        <v>0</v>
      </c>
      <c r="N17" s="188">
        <f t="shared" si="1"/>
        <v>0</v>
      </c>
    </row>
    <row r="18" spans="1:14" ht="15" customHeight="1">
      <c r="A18" s="27" t="str">
        <f t="shared" si="0"/>
        <v>0400701</v>
      </c>
      <c r="B18" s="28" t="s">
        <v>1363</v>
      </c>
      <c r="C18" s="28" t="s">
        <v>1424</v>
      </c>
      <c r="D18" s="28" t="s">
        <v>383</v>
      </c>
      <c r="E18" s="394">
        <v>24</v>
      </c>
      <c r="F18" s="945"/>
      <c r="G18" s="399" t="s">
        <v>1526</v>
      </c>
      <c r="H18" s="399"/>
      <c r="I18" s="408"/>
      <c r="J18" s="42">
        <f>VLOOKUP($A18&amp;J$89,決統データ!$A$3:$DE$365,$E18+19,)</f>
        <v>224</v>
      </c>
      <c r="K18" s="42">
        <f>VLOOKUP($A18&amp;K$89,決統データ!$A$3:$DE$365,$E18+19,)</f>
        <v>745</v>
      </c>
      <c r="L18" s="42">
        <f>VLOOKUP($A18&amp;L$89,決統データ!$A$3:$DE$365,$E18+19,)</f>
        <v>45</v>
      </c>
      <c r="M18" s="42">
        <f>VLOOKUP($A18&amp;M$89,決統データ!$A$3:$DE$365,$E18+19,)</f>
        <v>51</v>
      </c>
      <c r="N18" s="188">
        <f t="shared" si="1"/>
        <v>1065</v>
      </c>
    </row>
    <row r="19" spans="1:14" ht="15" customHeight="1">
      <c r="A19" s="27" t="str">
        <f t="shared" si="0"/>
        <v>0400701</v>
      </c>
      <c r="B19" s="28" t="s">
        <v>1363</v>
      </c>
      <c r="C19" s="28" t="s">
        <v>1424</v>
      </c>
      <c r="D19" s="28" t="s">
        <v>383</v>
      </c>
      <c r="E19" s="394">
        <v>25</v>
      </c>
      <c r="F19" s="945"/>
      <c r="G19" s="399" t="s">
        <v>1527</v>
      </c>
      <c r="H19" s="399"/>
      <c r="I19" s="288"/>
      <c r="J19" s="42">
        <f>VLOOKUP($A19&amp;J$89,決統データ!$A$3:$DE$365,$E19+19,)</f>
        <v>0</v>
      </c>
      <c r="K19" s="42">
        <f>VLOOKUP($A19&amp;K$89,決統データ!$A$3:$DE$365,$E19+19,)</f>
        <v>0</v>
      </c>
      <c r="L19" s="42">
        <f>VLOOKUP($A19&amp;L$89,決統データ!$A$3:$DE$365,$E19+19,)</f>
        <v>0</v>
      </c>
      <c r="M19" s="42">
        <f>VLOOKUP($A19&amp;M$89,決統データ!$A$3:$DE$365,$E19+19,)</f>
        <v>0</v>
      </c>
      <c r="N19" s="188">
        <f t="shared" si="1"/>
        <v>0</v>
      </c>
    </row>
    <row r="20" spans="1:14" ht="15" customHeight="1">
      <c r="A20" s="27" t="str">
        <f t="shared" si="0"/>
        <v>0400701</v>
      </c>
      <c r="B20" s="28" t="s">
        <v>1363</v>
      </c>
      <c r="C20" s="28" t="s">
        <v>1424</v>
      </c>
      <c r="D20" s="28" t="s">
        <v>383</v>
      </c>
      <c r="E20" s="394">
        <v>26</v>
      </c>
      <c r="F20" s="945"/>
      <c r="G20" s="399" t="s">
        <v>1528</v>
      </c>
      <c r="H20" s="399"/>
      <c r="I20" s="288"/>
      <c r="J20" s="42">
        <f>VLOOKUP($A20&amp;J$89,決統データ!$A$3:$DE$365,$E20+19,)</f>
        <v>0</v>
      </c>
      <c r="K20" s="42">
        <f>VLOOKUP($A20&amp;K$89,決統データ!$A$3:$DE$365,$E20+19,)</f>
        <v>0</v>
      </c>
      <c r="L20" s="42">
        <f>VLOOKUP($A20&amp;L$89,決統データ!$A$3:$DE$365,$E20+19,)</f>
        <v>0</v>
      </c>
      <c r="M20" s="42">
        <f>VLOOKUP($A20&amp;M$89,決統データ!$A$3:$DE$365,$E20+19,)</f>
        <v>0</v>
      </c>
      <c r="N20" s="188">
        <f t="shared" si="1"/>
        <v>0</v>
      </c>
    </row>
    <row r="21" spans="1:14" ht="15" customHeight="1">
      <c r="A21" s="27" t="str">
        <f t="shared" si="0"/>
        <v>0400701</v>
      </c>
      <c r="B21" s="28" t="s">
        <v>1363</v>
      </c>
      <c r="C21" s="28" t="s">
        <v>1424</v>
      </c>
      <c r="D21" s="28" t="s">
        <v>383</v>
      </c>
      <c r="E21" s="394">
        <v>27</v>
      </c>
      <c r="F21" s="945"/>
      <c r="G21" s="399" t="s">
        <v>1425</v>
      </c>
      <c r="H21" s="399"/>
      <c r="I21" s="288"/>
      <c r="J21" s="42">
        <f>VLOOKUP($A21&amp;J$89,決統データ!$A$3:$DE$365,$E21+19,)</f>
        <v>0</v>
      </c>
      <c r="K21" s="42">
        <f>VLOOKUP($A21&amp;K$89,決統データ!$A$3:$DE$365,$E21+19,)</f>
        <v>0</v>
      </c>
      <c r="L21" s="42">
        <f>VLOOKUP($A21&amp;L$89,決統データ!$A$3:$DE$365,$E21+19,)</f>
        <v>0</v>
      </c>
      <c r="M21" s="42">
        <f>VLOOKUP($A21&amp;M$89,決統データ!$A$3:$DE$365,$E21+19,)</f>
        <v>0</v>
      </c>
      <c r="N21" s="188">
        <f t="shared" si="1"/>
        <v>0</v>
      </c>
    </row>
    <row r="22" spans="1:14" s="99" customFormat="1" ht="15" customHeight="1">
      <c r="A22" s="27" t="str">
        <f t="shared" ref="A22:A53" si="2">+B22&amp;C22&amp;D22</f>
        <v>0400701</v>
      </c>
      <c r="B22" s="28" t="s">
        <v>1363</v>
      </c>
      <c r="C22" s="28" t="s">
        <v>1424</v>
      </c>
      <c r="D22" s="28" t="s">
        <v>383</v>
      </c>
      <c r="E22" s="394">
        <v>28</v>
      </c>
      <c r="F22" s="945"/>
      <c r="G22" s="399" t="s">
        <v>223</v>
      </c>
      <c r="H22" s="399"/>
      <c r="I22" s="288"/>
      <c r="J22" s="42">
        <f>VLOOKUP($A22&amp;J$89,決統データ!$A$3:$DE$365,$E22+19,)</f>
        <v>224</v>
      </c>
      <c r="K22" s="42">
        <f>VLOOKUP($A22&amp;K$89,決統データ!$A$3:$DE$365,$E22+19,)</f>
        <v>745</v>
      </c>
      <c r="L22" s="42">
        <f>VLOOKUP($A22&amp;L$89,決統データ!$A$3:$DE$365,$E22+19,)</f>
        <v>45</v>
      </c>
      <c r="M22" s="42">
        <f>VLOOKUP($A22&amp;M$89,決統データ!$A$3:$DE$365,$E22+19,)</f>
        <v>51</v>
      </c>
      <c r="N22" s="188">
        <f t="shared" si="1"/>
        <v>1065</v>
      </c>
    </row>
    <row r="23" spans="1:14" s="99" customFormat="1" ht="15" customHeight="1">
      <c r="A23" s="417" t="str">
        <f t="shared" si="2"/>
        <v>0400701</v>
      </c>
      <c r="B23" s="418" t="s">
        <v>1363</v>
      </c>
      <c r="C23" s="26" t="s">
        <v>1424</v>
      </c>
      <c r="D23" s="28" t="s">
        <v>383</v>
      </c>
      <c r="E23" s="394">
        <v>30</v>
      </c>
      <c r="F23" s="945" t="s">
        <v>1382</v>
      </c>
      <c r="G23" s="399" t="s">
        <v>1377</v>
      </c>
      <c r="H23" s="399"/>
      <c r="I23" s="288"/>
      <c r="J23" s="42">
        <f>VLOOKUP($A23&amp;J$89,決統データ!$A$3:$DE$365,$E23+19,)</f>
        <v>0</v>
      </c>
      <c r="K23" s="42">
        <f>VLOOKUP($A23&amp;K$89,決統データ!$A$3:$DE$365,$E23+19,)</f>
        <v>0</v>
      </c>
      <c r="L23" s="42">
        <f>VLOOKUP($A23&amp;L$89,決統データ!$A$3:$DE$365,$E23+19,)</f>
        <v>0</v>
      </c>
      <c r="M23" s="42">
        <f>VLOOKUP($A23&amp;M$89,決統データ!$A$3:$DE$365,$E23+19,)</f>
        <v>0</v>
      </c>
      <c r="N23" s="188">
        <f t="shared" si="1"/>
        <v>0</v>
      </c>
    </row>
    <row r="24" spans="1:14" ht="15" customHeight="1">
      <c r="A24" s="27" t="str">
        <f t="shared" si="2"/>
        <v>0400701</v>
      </c>
      <c r="B24" s="384" t="s">
        <v>1363</v>
      </c>
      <c r="C24" s="26" t="s">
        <v>1424</v>
      </c>
      <c r="D24" s="28" t="s">
        <v>383</v>
      </c>
      <c r="E24" s="394">
        <v>31</v>
      </c>
      <c r="F24" s="945"/>
      <c r="G24" s="399" t="s">
        <v>1378</v>
      </c>
      <c r="H24" s="399"/>
      <c r="I24" s="288"/>
      <c r="J24" s="42">
        <f>VLOOKUP($A24&amp;J$89,決統データ!$A$3:$DE$365,$E24+19,)</f>
        <v>0</v>
      </c>
      <c r="K24" s="42">
        <f>VLOOKUP($A24&amp;K$89,決統データ!$A$3:$DE$365,$E24+19,)</f>
        <v>0</v>
      </c>
      <c r="L24" s="42">
        <f>VLOOKUP($A24&amp;L$89,決統データ!$A$3:$DE$365,$E24+19,)</f>
        <v>0</v>
      </c>
      <c r="M24" s="42">
        <f>VLOOKUP($A24&amp;M$89,決統データ!$A$3:$DE$365,$E24+19,)</f>
        <v>0</v>
      </c>
      <c r="N24" s="188">
        <f t="shared" si="1"/>
        <v>0</v>
      </c>
    </row>
    <row r="25" spans="1:14" ht="15" customHeight="1">
      <c r="A25" s="27" t="str">
        <f t="shared" si="2"/>
        <v>0400701</v>
      </c>
      <c r="B25" s="384" t="s">
        <v>1363</v>
      </c>
      <c r="C25" s="26" t="s">
        <v>1424</v>
      </c>
      <c r="D25" s="28" t="s">
        <v>383</v>
      </c>
      <c r="E25" s="394">
        <v>32</v>
      </c>
      <c r="F25" s="945"/>
      <c r="G25" s="399" t="s">
        <v>1379</v>
      </c>
      <c r="H25" s="399"/>
      <c r="I25" s="288"/>
      <c r="J25" s="42">
        <f>VLOOKUP($A25&amp;J$89,決統データ!$A$3:$DE$365,$E25+19,)</f>
        <v>0</v>
      </c>
      <c r="K25" s="42">
        <f>VLOOKUP($A25&amp;K$89,決統データ!$A$3:$DE$365,$E25+19,)</f>
        <v>0</v>
      </c>
      <c r="L25" s="42">
        <f>VLOOKUP($A25&amp;L$89,決統データ!$A$3:$DE$365,$E25+19,)</f>
        <v>0</v>
      </c>
      <c r="M25" s="42">
        <f>VLOOKUP($A25&amp;M$89,決統データ!$A$3:$DE$365,$E25+19,)</f>
        <v>0</v>
      </c>
      <c r="N25" s="188">
        <f t="shared" si="1"/>
        <v>0</v>
      </c>
    </row>
    <row r="26" spans="1:14" ht="15" customHeight="1">
      <c r="A26" s="27" t="str">
        <f t="shared" si="2"/>
        <v>0400701</v>
      </c>
      <c r="B26" s="28" t="s">
        <v>1363</v>
      </c>
      <c r="C26" s="28" t="s">
        <v>1424</v>
      </c>
      <c r="D26" s="28" t="s">
        <v>383</v>
      </c>
      <c r="E26" s="394">
        <v>33</v>
      </c>
      <c r="F26" s="945"/>
      <c r="G26" s="399" t="s">
        <v>1380</v>
      </c>
      <c r="H26" s="399"/>
      <c r="I26" s="408"/>
      <c r="J26" s="42">
        <f>VLOOKUP($A26&amp;J$89,決統データ!$A$3:$DE$365,$E26+19,)</f>
        <v>8073</v>
      </c>
      <c r="K26" s="42">
        <f>VLOOKUP($A26&amp;K$89,決統データ!$A$3:$DE$365,$E26+19,)</f>
        <v>26824</v>
      </c>
      <c r="L26" s="42">
        <f>VLOOKUP($A26&amp;L$89,決統データ!$A$3:$DE$365,$E26+19,)</f>
        <v>1442</v>
      </c>
      <c r="M26" s="42">
        <f>VLOOKUP($A26&amp;M$89,決統データ!$A$3:$DE$365,$E26+19,)</f>
        <v>1635</v>
      </c>
      <c r="N26" s="188">
        <f t="shared" si="1"/>
        <v>37974</v>
      </c>
    </row>
    <row r="27" spans="1:14" ht="15" customHeight="1">
      <c r="A27" s="27" t="str">
        <f t="shared" si="2"/>
        <v>0400701</v>
      </c>
      <c r="B27" s="28" t="s">
        <v>1363</v>
      </c>
      <c r="C27" s="28" t="s">
        <v>1424</v>
      </c>
      <c r="D27" s="28" t="s">
        <v>383</v>
      </c>
      <c r="E27" s="394">
        <v>34</v>
      </c>
      <c r="F27" s="945"/>
      <c r="G27" s="399" t="s">
        <v>1529</v>
      </c>
      <c r="H27" s="399"/>
      <c r="I27" s="288"/>
      <c r="J27" s="42">
        <f>VLOOKUP($A27&amp;J$89,決統データ!$A$3:$DE$365,$E27+19,)</f>
        <v>0</v>
      </c>
      <c r="K27" s="42">
        <f>VLOOKUP($A27&amp;K$89,決統データ!$A$3:$DE$365,$E27+19,)</f>
        <v>0</v>
      </c>
      <c r="L27" s="42">
        <f>VLOOKUP($A27&amp;L$89,決統データ!$A$3:$DE$365,$E27+19,)</f>
        <v>0</v>
      </c>
      <c r="M27" s="42">
        <f>VLOOKUP($A27&amp;M$89,決統データ!$A$3:$DE$365,$E27+19,)</f>
        <v>0</v>
      </c>
      <c r="N27" s="188">
        <f t="shared" si="1"/>
        <v>0</v>
      </c>
    </row>
    <row r="28" spans="1:14" ht="15" customHeight="1">
      <c r="A28" s="27" t="str">
        <f t="shared" si="2"/>
        <v>0400701</v>
      </c>
      <c r="B28" s="28" t="s">
        <v>1363</v>
      </c>
      <c r="C28" s="28" t="s">
        <v>1424</v>
      </c>
      <c r="D28" s="28" t="s">
        <v>383</v>
      </c>
      <c r="E28" s="394">
        <v>35</v>
      </c>
      <c r="F28" s="945"/>
      <c r="G28" s="399" t="s">
        <v>1528</v>
      </c>
      <c r="H28" s="399"/>
      <c r="I28" s="288"/>
      <c r="J28" s="42">
        <f>VLOOKUP($A28&amp;J$89,決統データ!$A$3:$DE$365,$E28+19,)</f>
        <v>0</v>
      </c>
      <c r="K28" s="42">
        <f>VLOOKUP($A28&amp;K$89,決統データ!$A$3:$DE$365,$E28+19,)</f>
        <v>0</v>
      </c>
      <c r="L28" s="42">
        <f>VLOOKUP($A28&amp;L$89,決統データ!$A$3:$DE$365,$E28+19,)</f>
        <v>0</v>
      </c>
      <c r="M28" s="42">
        <f>VLOOKUP($A28&amp;M$89,決統データ!$A$3:$DE$365,$E28+19,)</f>
        <v>0</v>
      </c>
      <c r="N28" s="188">
        <f t="shared" si="1"/>
        <v>0</v>
      </c>
    </row>
    <row r="29" spans="1:14" ht="15" customHeight="1">
      <c r="A29" s="27" t="str">
        <f t="shared" si="2"/>
        <v>0400701</v>
      </c>
      <c r="B29" s="384" t="s">
        <v>1363</v>
      </c>
      <c r="C29" s="26" t="s">
        <v>1424</v>
      </c>
      <c r="D29" s="28" t="s">
        <v>383</v>
      </c>
      <c r="E29" s="394">
        <v>36</v>
      </c>
      <c r="F29" s="945"/>
      <c r="G29" s="399" t="s">
        <v>223</v>
      </c>
      <c r="H29" s="399"/>
      <c r="I29" s="288"/>
      <c r="J29" s="42">
        <f>VLOOKUP($A29&amp;J$89,決統データ!$A$3:$DE$365,$E29+19,)</f>
        <v>8073</v>
      </c>
      <c r="K29" s="42">
        <f>VLOOKUP($A29&amp;K$89,決統データ!$A$3:$DE$365,$E29+19,)</f>
        <v>26824</v>
      </c>
      <c r="L29" s="42">
        <f>VLOOKUP($A29&amp;L$89,決統データ!$A$3:$DE$365,$E29+19,)</f>
        <v>1442</v>
      </c>
      <c r="M29" s="42">
        <f>VLOOKUP($A29&amp;M$89,決統データ!$A$3:$DE$365,$E29+19,)</f>
        <v>1635</v>
      </c>
      <c r="N29" s="188">
        <f t="shared" si="1"/>
        <v>37974</v>
      </c>
    </row>
    <row r="30" spans="1:14" s="99" customFormat="1" ht="15" customHeight="1">
      <c r="A30" s="27" t="str">
        <f t="shared" si="2"/>
        <v>0400701</v>
      </c>
      <c r="B30" s="28" t="s">
        <v>1363</v>
      </c>
      <c r="C30" s="28" t="s">
        <v>1424</v>
      </c>
      <c r="D30" s="28" t="s">
        <v>383</v>
      </c>
      <c r="E30" s="250">
        <v>37</v>
      </c>
      <c r="F30" s="1051" t="s">
        <v>1383</v>
      </c>
      <c r="G30" s="1051"/>
      <c r="H30" s="1051"/>
      <c r="I30" s="405" t="s">
        <v>66</v>
      </c>
      <c r="J30" s="42">
        <f>VLOOKUP($A30&amp;J$89,決統データ!$A$3:$DE$365,$E30+19,)</f>
        <v>8073</v>
      </c>
      <c r="K30" s="42">
        <f>VLOOKUP($A30&amp;K$89,決統データ!$A$3:$DE$365,$E30+19,)</f>
        <v>26824</v>
      </c>
      <c r="L30" s="42">
        <f>VLOOKUP($A30&amp;L$89,決統データ!$A$3:$DE$365,$E30+19,)</f>
        <v>1442</v>
      </c>
      <c r="M30" s="42">
        <f>VLOOKUP($A30&amp;M$89,決統データ!$A$3:$DE$365,$E30+19,)</f>
        <v>1635</v>
      </c>
      <c r="N30" s="188">
        <f t="shared" si="1"/>
        <v>37974</v>
      </c>
    </row>
    <row r="31" spans="1:14" ht="15" customHeight="1">
      <c r="A31" s="27" t="str">
        <f t="shared" si="2"/>
        <v>0400701</v>
      </c>
      <c r="B31" s="28" t="s">
        <v>1363</v>
      </c>
      <c r="C31" s="28" t="s">
        <v>1424</v>
      </c>
      <c r="D31" s="28" t="s">
        <v>383</v>
      </c>
      <c r="E31" s="394">
        <v>38</v>
      </c>
      <c r="F31" s="1051"/>
      <c r="G31" s="1051"/>
      <c r="H31" s="1051"/>
      <c r="I31" s="389" t="s">
        <v>67</v>
      </c>
      <c r="J31" s="42">
        <f>VLOOKUP($A31&amp;J$89,決統データ!$A$3:$DE$365,$E31+19,)</f>
        <v>0</v>
      </c>
      <c r="K31" s="42">
        <f>VLOOKUP($A31&amp;K$89,決統データ!$A$3:$DE$365,$E31+19,)</f>
        <v>0</v>
      </c>
      <c r="L31" s="42">
        <f>VLOOKUP($A31&amp;L$89,決統データ!$A$3:$DE$365,$E31+19,)</f>
        <v>0</v>
      </c>
      <c r="M31" s="42">
        <f>VLOOKUP($A31&amp;M$89,決統データ!$A$3:$DE$365,$E31+19,)</f>
        <v>0</v>
      </c>
      <c r="N31" s="188">
        <f t="shared" si="1"/>
        <v>0</v>
      </c>
    </row>
    <row r="32" spans="1:14" ht="15" customHeight="1">
      <c r="A32" s="27" t="str">
        <f t="shared" si="2"/>
        <v>0400701</v>
      </c>
      <c r="B32" s="28" t="s">
        <v>1363</v>
      </c>
      <c r="C32" s="28" t="s">
        <v>1424</v>
      </c>
      <c r="D32" s="28" t="s">
        <v>383</v>
      </c>
      <c r="E32" s="394">
        <v>39</v>
      </c>
      <c r="F32" s="1051" t="s">
        <v>1384</v>
      </c>
      <c r="G32" s="1051"/>
      <c r="H32" s="1051"/>
      <c r="I32" s="405" t="s">
        <v>66</v>
      </c>
      <c r="J32" s="42">
        <f>VLOOKUP($A32&amp;J$89,決統データ!$A$3:$DE$365,$E32+19,)</f>
        <v>8073</v>
      </c>
      <c r="K32" s="42">
        <f>VLOOKUP($A32&amp;K$89,決統データ!$A$3:$DE$365,$E32+19,)</f>
        <v>26824</v>
      </c>
      <c r="L32" s="42">
        <f>VLOOKUP($A32&amp;L$89,決統データ!$A$3:$DE$365,$E32+19,)</f>
        <v>1442</v>
      </c>
      <c r="M32" s="42">
        <f>VLOOKUP($A32&amp;M$89,決統データ!$A$3:$DE$365,$E32+19,)</f>
        <v>1635</v>
      </c>
      <c r="N32" s="188">
        <f t="shared" si="1"/>
        <v>37974</v>
      </c>
    </row>
    <row r="33" spans="1:197" ht="15" customHeight="1">
      <c r="A33" s="27" t="str">
        <f t="shared" si="2"/>
        <v>0400701</v>
      </c>
      <c r="B33" s="28" t="s">
        <v>1363</v>
      </c>
      <c r="C33" s="28" t="s">
        <v>1424</v>
      </c>
      <c r="D33" s="28" t="s">
        <v>383</v>
      </c>
      <c r="E33" s="394">
        <v>40</v>
      </c>
      <c r="F33" s="1051"/>
      <c r="G33" s="1051"/>
      <c r="H33" s="1051"/>
      <c r="I33" s="389" t="s">
        <v>67</v>
      </c>
      <c r="J33" s="42">
        <f>VLOOKUP($A33&amp;J$89,決統データ!$A$3:$DE$365,$E33+19,)</f>
        <v>0</v>
      </c>
      <c r="K33" s="42">
        <f>VLOOKUP($A33&amp;K$89,決統データ!$A$3:$DE$365,$E33+19,)</f>
        <v>0</v>
      </c>
      <c r="L33" s="42">
        <f>VLOOKUP($A33&amp;L$89,決統データ!$A$3:$DE$365,$E33+19,)</f>
        <v>0</v>
      </c>
      <c r="M33" s="42">
        <f>VLOOKUP($A33&amp;M$89,決統データ!$A$3:$DE$365,$E33+19,)</f>
        <v>0</v>
      </c>
      <c r="N33" s="188">
        <f t="shared" si="1"/>
        <v>0</v>
      </c>
    </row>
    <row r="34" spans="1:197" ht="15" customHeight="1">
      <c r="A34" s="27" t="str">
        <f t="shared" si="2"/>
        <v>0400701</v>
      </c>
      <c r="B34" s="28" t="s">
        <v>1363</v>
      </c>
      <c r="C34" s="28" t="s">
        <v>1424</v>
      </c>
      <c r="D34" s="28" t="s">
        <v>383</v>
      </c>
      <c r="E34" s="394">
        <v>41</v>
      </c>
      <c r="F34" s="1036" t="s">
        <v>1387</v>
      </c>
      <c r="G34" s="1041" t="s">
        <v>1385</v>
      </c>
      <c r="H34" s="1042"/>
      <c r="I34" s="1052"/>
      <c r="J34" s="441">
        <f>VLOOKUP($A34&amp;J$89,決統データ!$A$3:$DE$365,$E34+19,)/100</f>
        <v>36</v>
      </c>
      <c r="K34" s="441">
        <f>VLOOKUP($A34&amp;K$89,決統データ!$A$3:$DE$365,$E34+19,)/100</f>
        <v>36</v>
      </c>
      <c r="L34" s="441">
        <f>VLOOKUP($A34&amp;L$89,決統データ!$A$3:$DE$365,$E34+19,)/100</f>
        <v>32</v>
      </c>
      <c r="M34" s="441">
        <f>VLOOKUP($A34&amp;M$89,決統データ!$A$3:$DE$365,$E34+19,)/100</f>
        <v>32</v>
      </c>
      <c r="N34" s="442">
        <f>SUM(J34:M34)</f>
        <v>136</v>
      </c>
    </row>
    <row r="35" spans="1:197" ht="15" customHeight="1">
      <c r="A35" s="27" t="str">
        <f t="shared" si="2"/>
        <v>0400701</v>
      </c>
      <c r="B35" s="28" t="s">
        <v>1363</v>
      </c>
      <c r="C35" s="28" t="s">
        <v>1424</v>
      </c>
      <c r="D35" s="28" t="s">
        <v>383</v>
      </c>
      <c r="E35" s="394">
        <v>43</v>
      </c>
      <c r="F35" s="1037"/>
      <c r="G35" s="527" t="s">
        <v>1386</v>
      </c>
      <c r="H35" s="409" t="s">
        <v>1377</v>
      </c>
      <c r="I35" s="397"/>
      <c r="J35" s="42">
        <f>VLOOKUP($A35&amp;J$89,決統データ!$A$3:$DE$365,$E35+19,)</f>
        <v>0</v>
      </c>
      <c r="K35" s="42">
        <f>VLOOKUP($A35&amp;K$89,決統データ!$A$3:$DE$365,$E35+19,)</f>
        <v>0</v>
      </c>
      <c r="L35" s="42">
        <f>VLOOKUP($A35&amp;L$89,決統データ!$A$3:$DE$365,$E35+19,)</f>
        <v>0</v>
      </c>
      <c r="M35" s="42">
        <f>VLOOKUP($A35&amp;M$89,決統データ!$A$3:$DE$365,$E35+19,)</f>
        <v>0</v>
      </c>
      <c r="N35" s="188">
        <f t="shared" si="1"/>
        <v>0</v>
      </c>
    </row>
    <row r="36" spans="1:197" ht="15" customHeight="1">
      <c r="A36" s="27" t="str">
        <f t="shared" si="2"/>
        <v>0400701</v>
      </c>
      <c r="B36" s="28" t="s">
        <v>1363</v>
      </c>
      <c r="C36" s="28" t="s">
        <v>1424</v>
      </c>
      <c r="D36" s="28" t="s">
        <v>383</v>
      </c>
      <c r="E36" s="394">
        <v>44</v>
      </c>
      <c r="F36" s="1037"/>
      <c r="G36" s="527"/>
      <c r="H36" s="430" t="s">
        <v>1378</v>
      </c>
      <c r="I36" s="391"/>
      <c r="J36" s="42">
        <f>VLOOKUP($A36&amp;J$89,決統データ!$A$3:$DE$365,$E36+19,)</f>
        <v>0</v>
      </c>
      <c r="K36" s="42">
        <f>VLOOKUP($A36&amp;K$89,決統データ!$A$3:$DE$365,$E36+19,)</f>
        <v>0</v>
      </c>
      <c r="L36" s="42">
        <f>VLOOKUP($A36&amp;L$89,決統データ!$A$3:$DE$365,$E36+19,)</f>
        <v>0</v>
      </c>
      <c r="M36" s="42">
        <f>VLOOKUP($A36&amp;M$89,決統データ!$A$3:$DE$365,$E36+19,)</f>
        <v>0</v>
      </c>
      <c r="N36" s="188">
        <f t="shared" si="1"/>
        <v>0</v>
      </c>
    </row>
    <row r="37" spans="1:197" ht="15" customHeight="1">
      <c r="A37" s="27" t="str">
        <f t="shared" si="2"/>
        <v>0400701</v>
      </c>
      <c r="B37" s="28" t="s">
        <v>1363</v>
      </c>
      <c r="C37" s="28" t="s">
        <v>1424</v>
      </c>
      <c r="D37" s="28" t="s">
        <v>383</v>
      </c>
      <c r="E37" s="394">
        <v>45</v>
      </c>
      <c r="F37" s="1037"/>
      <c r="G37" s="527"/>
      <c r="H37" s="410" t="s">
        <v>1379</v>
      </c>
      <c r="I37" s="391"/>
      <c r="J37" s="42">
        <f>VLOOKUP($A37&amp;J$89,決統データ!$A$3:$DE$365,$E37+19,)</f>
        <v>0</v>
      </c>
      <c r="K37" s="42">
        <f>VLOOKUP($A37&amp;K$89,決統データ!$A$3:$DE$365,$E37+19,)</f>
        <v>0</v>
      </c>
      <c r="L37" s="42">
        <f>VLOOKUP($A37&amp;L$89,決統データ!$A$3:$DE$365,$E37+19,)</f>
        <v>0</v>
      </c>
      <c r="M37" s="42">
        <f>VLOOKUP($A37&amp;M$89,決統データ!$A$3:$DE$365,$E37+19,)</f>
        <v>0</v>
      </c>
      <c r="N37" s="188">
        <f t="shared" si="1"/>
        <v>0</v>
      </c>
    </row>
    <row r="38" spans="1:197" ht="15" customHeight="1">
      <c r="A38" s="27" t="str">
        <f t="shared" si="2"/>
        <v>0400701</v>
      </c>
      <c r="B38" s="28" t="s">
        <v>1363</v>
      </c>
      <c r="C38" s="28" t="s">
        <v>1424</v>
      </c>
      <c r="D38" s="28" t="s">
        <v>383</v>
      </c>
      <c r="E38" s="394">
        <v>46</v>
      </c>
      <c r="F38" s="1037"/>
      <c r="G38" s="527"/>
      <c r="H38" s="430" t="s">
        <v>1380</v>
      </c>
      <c r="I38" s="391"/>
      <c r="J38" s="441">
        <f>VLOOKUP($A38&amp;J$89,決統データ!$A$3:$DE$365,$E38+19,)/100</f>
        <v>36</v>
      </c>
      <c r="K38" s="441">
        <f>VLOOKUP($A38&amp;K$89,決統データ!$A$3:$DE$365,$E38+19,)/100</f>
        <v>36</v>
      </c>
      <c r="L38" s="441">
        <f>VLOOKUP($A38&amp;L$89,決統データ!$A$3:$DE$365,$E38+19,)/100</f>
        <v>32</v>
      </c>
      <c r="M38" s="441">
        <f>VLOOKUP($A38&amp;M$89,決統データ!$A$3:$DE$365,$E38+19,)/100</f>
        <v>32</v>
      </c>
      <c r="N38" s="442">
        <f t="shared" si="1"/>
        <v>136</v>
      </c>
    </row>
    <row r="39" spans="1:197" ht="15" customHeight="1">
      <c r="A39" s="27" t="str">
        <f t="shared" si="2"/>
        <v>0400701</v>
      </c>
      <c r="B39" s="28" t="s">
        <v>1363</v>
      </c>
      <c r="C39" s="28" t="s">
        <v>1424</v>
      </c>
      <c r="D39" s="28" t="s">
        <v>383</v>
      </c>
      <c r="E39" s="394">
        <v>47</v>
      </c>
      <c r="F39" s="1037"/>
      <c r="G39" s="527"/>
      <c r="H39" s="412" t="s">
        <v>1529</v>
      </c>
      <c r="I39" s="391"/>
      <c r="J39" s="42">
        <f>VLOOKUP($A39&amp;J$89,決統データ!$A$3:$DE$365,$E39+19,)</f>
        <v>0</v>
      </c>
      <c r="K39" s="42">
        <f>VLOOKUP($A39&amp;K$89,決統データ!$A$3:$DE$365,$E39+19,)</f>
        <v>0</v>
      </c>
      <c r="L39" s="42">
        <f>VLOOKUP($A39&amp;L$89,決統データ!$A$3:$DE$365,$E39+19,)</f>
        <v>0</v>
      </c>
      <c r="M39" s="42">
        <f>VLOOKUP($A39&amp;M$89,決統データ!$A$3:$DE$365,$E39+19,)</f>
        <v>0</v>
      </c>
      <c r="N39" s="188">
        <f t="shared" si="1"/>
        <v>0</v>
      </c>
    </row>
    <row r="40" spans="1:197" ht="15" customHeight="1">
      <c r="A40" s="27" t="str">
        <f t="shared" si="2"/>
        <v>0400701</v>
      </c>
      <c r="B40" s="28" t="s">
        <v>1363</v>
      </c>
      <c r="C40" s="28" t="s">
        <v>1424</v>
      </c>
      <c r="D40" s="28" t="s">
        <v>383</v>
      </c>
      <c r="E40" s="394">
        <v>48</v>
      </c>
      <c r="F40" s="1038"/>
      <c r="G40" s="527"/>
      <c r="H40" s="411" t="s">
        <v>1530</v>
      </c>
      <c r="I40" s="396"/>
      <c r="J40" s="42">
        <f>VLOOKUP($A40&amp;J$89,決統データ!$A$3:$DE$365,$E40+19,)</f>
        <v>0</v>
      </c>
      <c r="K40" s="42">
        <f>VLOOKUP($A40&amp;K$89,決統データ!$A$3:$DE$365,$E40+19,)</f>
        <v>0</v>
      </c>
      <c r="L40" s="42">
        <f>VLOOKUP($A40&amp;L$89,決統データ!$A$3:$DE$365,$E40+19,)</f>
        <v>0</v>
      </c>
      <c r="M40" s="42">
        <f>VLOOKUP($A40&amp;M$89,決統データ!$A$3:$DE$365,$E40+19,)</f>
        <v>0</v>
      </c>
      <c r="N40" s="188">
        <f t="shared" si="1"/>
        <v>0</v>
      </c>
    </row>
    <row r="41" spans="1:197" ht="15" customHeight="1">
      <c r="A41" s="27" t="str">
        <f t="shared" si="2"/>
        <v>0400701</v>
      </c>
      <c r="B41" s="28" t="s">
        <v>1363</v>
      </c>
      <c r="C41" s="28" t="s">
        <v>1424</v>
      </c>
      <c r="D41" s="28" t="s">
        <v>383</v>
      </c>
      <c r="E41" s="394">
        <v>49</v>
      </c>
      <c r="F41" s="926" t="s">
        <v>1391</v>
      </c>
      <c r="G41" s="1047"/>
      <c r="H41" s="927"/>
      <c r="I41" s="396" t="s">
        <v>1388</v>
      </c>
      <c r="J41" s="42">
        <f>VLOOKUP($A41&amp;J$89,決統データ!$A$3:$DE$365,$E41+19,)</f>
        <v>20</v>
      </c>
      <c r="K41" s="42">
        <f>VLOOKUP($A41&amp;K$89,決統データ!$A$3:$DE$365,$E41+19,)</f>
        <v>20</v>
      </c>
      <c r="L41" s="42">
        <f>VLOOKUP($A41&amp;L$89,決統データ!$A$3:$DE$365,$E41+19,)</f>
        <v>20</v>
      </c>
      <c r="M41" s="42">
        <f>VLOOKUP($A41&amp;M$89,決統データ!$A$3:$DE$365,$E41+19,)</f>
        <v>20</v>
      </c>
      <c r="N41" s="188">
        <f t="shared" si="1"/>
        <v>80</v>
      </c>
    </row>
    <row r="42" spans="1:197" ht="15" customHeight="1">
      <c r="A42" s="27" t="str">
        <f t="shared" si="2"/>
        <v>0400701</v>
      </c>
      <c r="B42" s="28" t="s">
        <v>1363</v>
      </c>
      <c r="C42" s="28" t="s">
        <v>1424</v>
      </c>
      <c r="D42" s="28" t="s">
        <v>383</v>
      </c>
      <c r="E42" s="394">
        <v>50</v>
      </c>
      <c r="F42" s="1056"/>
      <c r="G42" s="1057"/>
      <c r="H42" s="1058"/>
      <c r="I42" s="392" t="s">
        <v>1389</v>
      </c>
      <c r="J42" s="440">
        <f>VLOOKUP($A42&amp;J$89,決統データ!$A$3:$DE$365,$E42+19,)</f>
        <v>4260411</v>
      </c>
      <c r="K42" s="440">
        <f>VLOOKUP($A42&amp;K$89,決統データ!$A$3:$DE$365,$E42+19,)</f>
        <v>4260723</v>
      </c>
      <c r="L42" s="440">
        <f>VLOOKUP($A42&amp;L$89,決統データ!$A$3:$DE$365,$E42+19,)</f>
        <v>4280222</v>
      </c>
      <c r="M42" s="440">
        <f>VLOOKUP($A42&amp;M$89,決統データ!$A$3:$DE$365,$E42+19,)</f>
        <v>4280325</v>
      </c>
      <c r="N42" s="188"/>
    </row>
    <row r="43" spans="1:197" ht="15" customHeight="1">
      <c r="A43" s="27" t="str">
        <f t="shared" si="2"/>
        <v>0400701</v>
      </c>
      <c r="B43" s="28" t="s">
        <v>1363</v>
      </c>
      <c r="C43" s="28" t="s">
        <v>1424</v>
      </c>
      <c r="D43" s="28" t="s">
        <v>383</v>
      </c>
      <c r="E43" s="394">
        <v>51</v>
      </c>
      <c r="F43" s="928"/>
      <c r="G43" s="1048"/>
      <c r="H43" s="929"/>
      <c r="I43" s="392" t="s">
        <v>1390</v>
      </c>
      <c r="J43" s="440">
        <f>VLOOKUP($A43&amp;J$89,決統データ!$A$3:$DE$365,$E43+19,)</f>
        <v>5160322</v>
      </c>
      <c r="K43" s="440">
        <f>VLOOKUP($A43&amp;K$89,決統データ!$A$3:$DE$365,$E43+19,)</f>
        <v>5160715</v>
      </c>
      <c r="L43" s="440">
        <f>VLOOKUP($A43&amp;L$89,決統データ!$A$3:$DE$365,$E43+19,)</f>
        <v>5180223</v>
      </c>
      <c r="M43" s="440">
        <f>VLOOKUP($A43&amp;M$89,決統データ!$A$3:$DE$365,$E43+19,)</f>
        <v>5180310</v>
      </c>
      <c r="N43" s="188"/>
    </row>
    <row r="44" spans="1:197" ht="15" customHeight="1">
      <c r="A44" s="27" t="str">
        <f t="shared" si="2"/>
        <v>0400701</v>
      </c>
      <c r="B44" s="28" t="s">
        <v>1363</v>
      </c>
      <c r="C44" s="28" t="s">
        <v>1424</v>
      </c>
      <c r="D44" s="28" t="s">
        <v>383</v>
      </c>
      <c r="E44" s="394">
        <v>56</v>
      </c>
      <c r="F44" s="398" t="s">
        <v>1392</v>
      </c>
      <c r="G44" s="399"/>
      <c r="H44" s="399"/>
      <c r="I44" s="288"/>
      <c r="J44" s="42">
        <f>VLOOKUP($A44&amp;J$89,決統データ!$A$3:$DE$365,$E44+19,)</f>
        <v>0</v>
      </c>
      <c r="K44" s="42">
        <f>VLOOKUP($A44&amp;K$89,決統データ!$A$3:$DE$365,$E44+19,)</f>
        <v>0</v>
      </c>
      <c r="L44" s="42">
        <f>VLOOKUP($A44&amp;L$89,決統データ!$A$3:$DE$365,$E44+19,)</f>
        <v>0</v>
      </c>
      <c r="M44" s="42">
        <f>VLOOKUP($A44&amp;M$89,決統データ!$A$3:$DE$365,$E44+19,)</f>
        <v>0</v>
      </c>
      <c r="N44" s="188">
        <f t="shared" si="1"/>
        <v>0</v>
      </c>
    </row>
    <row r="45" spans="1:197" ht="15" customHeight="1">
      <c r="A45" s="27" t="str">
        <f t="shared" si="2"/>
        <v>0400701</v>
      </c>
      <c r="B45" s="28" t="s">
        <v>1363</v>
      </c>
      <c r="C45" s="28" t="s">
        <v>1424</v>
      </c>
      <c r="D45" s="28" t="s">
        <v>383</v>
      </c>
      <c r="E45" s="394">
        <v>57</v>
      </c>
      <c r="F45" s="398" t="s">
        <v>1393</v>
      </c>
      <c r="G45" s="399"/>
      <c r="H45" s="399"/>
      <c r="I45" s="288"/>
      <c r="J45" s="42">
        <f>VLOOKUP($A45&amp;J$89,決統データ!$A$3:$DE$365,$E45+19,)</f>
        <v>0</v>
      </c>
      <c r="K45" s="42">
        <f>VLOOKUP($A45&amp;K$89,決統データ!$A$3:$DE$365,$E45+19,)</f>
        <v>0</v>
      </c>
      <c r="L45" s="42">
        <f>VLOOKUP($A45&amp;L$89,決統データ!$A$3:$DE$365,$E45+19,)</f>
        <v>0</v>
      </c>
      <c r="M45" s="42">
        <f>VLOOKUP($A45&amp;M$89,決統データ!$A$3:$DE$365,$E45+19,)</f>
        <v>0</v>
      </c>
      <c r="N45" s="188">
        <f t="shared" si="1"/>
        <v>0</v>
      </c>
    </row>
    <row r="46" spans="1:197" ht="15" customHeight="1">
      <c r="A46" s="27" t="str">
        <f t="shared" si="2"/>
        <v>0400701</v>
      </c>
      <c r="B46" s="28" t="s">
        <v>1363</v>
      </c>
      <c r="C46" s="28" t="s">
        <v>1424</v>
      </c>
      <c r="D46" s="28" t="s">
        <v>383</v>
      </c>
      <c r="E46" s="394">
        <v>60</v>
      </c>
      <c r="F46" s="945" t="s">
        <v>1396</v>
      </c>
      <c r="G46" s="665"/>
      <c r="H46" s="399" t="s">
        <v>1394</v>
      </c>
      <c r="I46" s="288"/>
      <c r="J46" s="42">
        <f>VLOOKUP($A46&amp;J$89,決統データ!$A$3:$DE$365,$E46+19,)</f>
        <v>0</v>
      </c>
      <c r="K46" s="42">
        <f>VLOOKUP($A46&amp;K$89,決統データ!$A$3:$DE$365,$E46+19,)</f>
        <v>0</v>
      </c>
      <c r="L46" s="42">
        <f>VLOOKUP($A46&amp;L$89,決統データ!$A$3:$DE$365,$E46+19,)</f>
        <v>0</v>
      </c>
      <c r="M46" s="42">
        <f>VLOOKUP($A46&amp;M$89,決統データ!$A$3:$DE$365,$E46+19,)</f>
        <v>0</v>
      </c>
      <c r="N46" s="188">
        <f t="shared" si="1"/>
        <v>0</v>
      </c>
    </row>
    <row r="47" spans="1:197" ht="15" customHeight="1">
      <c r="A47" s="27" t="str">
        <f t="shared" si="2"/>
        <v>0400701</v>
      </c>
      <c r="B47" s="384" t="s">
        <v>1363</v>
      </c>
      <c r="C47" s="26" t="s">
        <v>1424</v>
      </c>
      <c r="D47" s="28" t="s">
        <v>383</v>
      </c>
      <c r="E47" s="394">
        <v>61</v>
      </c>
      <c r="F47" s="665"/>
      <c r="G47" s="665"/>
      <c r="H47" s="399" t="s">
        <v>1395</v>
      </c>
      <c r="I47" s="288"/>
      <c r="J47" s="42">
        <f>VLOOKUP($A47&amp;J$89,決統データ!$A$3:$DE$365,$E47+19,)</f>
        <v>0</v>
      </c>
      <c r="K47" s="42">
        <f>VLOOKUP($A47&amp;K$89,決統データ!$A$3:$DE$365,$E47+19,)</f>
        <v>0</v>
      </c>
      <c r="L47" s="42">
        <f>VLOOKUP($A47&amp;L$89,決統データ!$A$3:$DE$365,$E47+19,)</f>
        <v>0</v>
      </c>
      <c r="M47" s="42">
        <f>VLOOKUP($A47&amp;M$89,決統データ!$A$3:$DE$365,$E47+19,)</f>
        <v>0</v>
      </c>
      <c r="N47" s="188">
        <f t="shared" si="1"/>
        <v>0</v>
      </c>
      <c r="R47" s="1">
        <v>0</v>
      </c>
      <c r="S47" s="1">
        <v>0</v>
      </c>
      <c r="AR47" s="1">
        <v>23</v>
      </c>
      <c r="AS47" s="1">
        <v>0</v>
      </c>
      <c r="AT47" s="1">
        <v>0</v>
      </c>
      <c r="AU47" s="1">
        <v>0</v>
      </c>
      <c r="AV47" s="1">
        <v>11830</v>
      </c>
      <c r="BK47" s="1">
        <v>0</v>
      </c>
      <c r="BL47" s="1">
        <v>0</v>
      </c>
      <c r="CK47" s="1">
        <v>20</v>
      </c>
      <c r="CL47" s="1">
        <v>0</v>
      </c>
      <c r="CM47" s="1">
        <v>0</v>
      </c>
      <c r="CN47" s="1">
        <v>0</v>
      </c>
      <c r="CO47" s="1">
        <v>0</v>
      </c>
      <c r="CP47" s="1">
        <v>0</v>
      </c>
      <c r="CQ47" s="1">
        <v>0</v>
      </c>
      <c r="CR47" s="1">
        <v>0</v>
      </c>
      <c r="CS47" s="1">
        <v>0</v>
      </c>
      <c r="CT47" s="1">
        <v>0</v>
      </c>
      <c r="CU47" s="1">
        <v>20</v>
      </c>
      <c r="CV47" s="1">
        <v>0</v>
      </c>
      <c r="CW47" s="1">
        <v>0</v>
      </c>
      <c r="CX47" s="1">
        <v>0</v>
      </c>
      <c r="CY47" s="1">
        <v>633</v>
      </c>
      <c r="DN47" s="1">
        <v>545000</v>
      </c>
      <c r="DO47" s="1">
        <v>0</v>
      </c>
      <c r="EN47" s="1">
        <v>0</v>
      </c>
      <c r="EO47" s="1">
        <v>0</v>
      </c>
      <c r="EP47" s="1">
        <v>0</v>
      </c>
      <c r="EQ47" s="1">
        <v>0</v>
      </c>
      <c r="ER47" s="1">
        <v>0</v>
      </c>
      <c r="ES47" s="1">
        <v>0</v>
      </c>
      <c r="ET47" s="1">
        <v>0</v>
      </c>
      <c r="EU47" s="1">
        <v>0</v>
      </c>
      <c r="EV47" s="1">
        <v>4045</v>
      </c>
      <c r="FK47" s="1">
        <v>0</v>
      </c>
      <c r="FL47" s="1">
        <v>0</v>
      </c>
      <c r="GK47" s="1">
        <v>0</v>
      </c>
      <c r="GL47" s="1">
        <v>0</v>
      </c>
      <c r="GM47" s="1">
        <v>20</v>
      </c>
      <c r="GN47" s="1">
        <v>0</v>
      </c>
      <c r="GO47" s="1">
        <v>20</v>
      </c>
    </row>
    <row r="48" spans="1:197" ht="15" customHeight="1">
      <c r="A48" s="27" t="str">
        <f t="shared" si="2"/>
        <v>0400701</v>
      </c>
      <c r="B48" s="384" t="s">
        <v>1363</v>
      </c>
      <c r="C48" s="26" t="s">
        <v>1424</v>
      </c>
      <c r="D48" s="28" t="s">
        <v>383</v>
      </c>
      <c r="E48" s="394">
        <v>62</v>
      </c>
      <c r="F48" s="398" t="s">
        <v>1397</v>
      </c>
      <c r="G48" s="399"/>
      <c r="H48" s="413"/>
      <c r="I48" s="288"/>
      <c r="J48" s="42">
        <f>VLOOKUP($A48&amp;J$89,決統データ!$A$3:$DE$365,$E48+19,)</f>
        <v>0</v>
      </c>
      <c r="K48" s="42">
        <f>VLOOKUP($A48&amp;K$89,決統データ!$A$3:$DE$365,$E48+19,)</f>
        <v>0</v>
      </c>
      <c r="L48" s="42">
        <f>VLOOKUP($A48&amp;L$89,決統データ!$A$3:$DE$365,$E48+19,)</f>
        <v>0</v>
      </c>
      <c r="M48" s="42">
        <f>VLOOKUP($A48&amp;M$89,決統データ!$A$3:$DE$365,$E48+19,)</f>
        <v>0</v>
      </c>
      <c r="N48" s="188">
        <f t="shared" si="1"/>
        <v>0</v>
      </c>
    </row>
    <row r="49" spans="1:14" ht="15" customHeight="1">
      <c r="A49" s="27" t="str">
        <f t="shared" si="2"/>
        <v>0400701</v>
      </c>
      <c r="B49" s="384" t="s">
        <v>1363</v>
      </c>
      <c r="C49" s="26" t="s">
        <v>1424</v>
      </c>
      <c r="D49" s="28" t="s">
        <v>383</v>
      </c>
      <c r="E49" s="394">
        <v>63</v>
      </c>
      <c r="F49" s="398" t="s">
        <v>1398</v>
      </c>
      <c r="G49" s="399"/>
      <c r="H49" s="413"/>
      <c r="I49" s="288"/>
      <c r="J49" s="42">
        <f>VLOOKUP($A49&amp;J$89,決統データ!$A$3:$DE$365,$E49+19,)</f>
        <v>0</v>
      </c>
      <c r="K49" s="42">
        <f>VLOOKUP($A49&amp;K$89,決統データ!$A$3:$DE$365,$E49+19,)</f>
        <v>0</v>
      </c>
      <c r="L49" s="42">
        <f>VLOOKUP($A49&amp;L$89,決統データ!$A$3:$DE$365,$E49+19,)</f>
        <v>0</v>
      </c>
      <c r="M49" s="42">
        <f>VLOOKUP($A49&amp;M$89,決統データ!$A$3:$DE$365,$E49+19,)</f>
        <v>0</v>
      </c>
      <c r="N49" s="188">
        <f t="shared" si="1"/>
        <v>0</v>
      </c>
    </row>
    <row r="50" spans="1:14" ht="15" customHeight="1">
      <c r="A50" s="27" t="str">
        <f t="shared" si="2"/>
        <v>0400702</v>
      </c>
      <c r="B50" s="28" t="s">
        <v>1363</v>
      </c>
      <c r="C50" s="28" t="s">
        <v>1424</v>
      </c>
      <c r="D50" s="28" t="s">
        <v>143</v>
      </c>
      <c r="E50" s="394">
        <v>1</v>
      </c>
      <c r="F50" s="398" t="s">
        <v>1399</v>
      </c>
      <c r="G50" s="399"/>
      <c r="H50" s="399"/>
      <c r="I50" s="288"/>
      <c r="J50" s="42">
        <f>VLOOKUP($A50&amp;J$89,決統データ!$A$3:$DE$365,$E50+19,)</f>
        <v>0</v>
      </c>
      <c r="K50" s="42">
        <f>VLOOKUP($A50&amp;K$89,決統データ!$A$3:$DE$365,$E50+19,)</f>
        <v>0</v>
      </c>
      <c r="L50" s="42">
        <f>VLOOKUP($A50&amp;L$89,決統データ!$A$3:$DE$365,$E50+19,)</f>
        <v>0</v>
      </c>
      <c r="M50" s="42">
        <f>VLOOKUP($A50&amp;M$89,決統データ!$A$3:$DE$365,$E50+19,)</f>
        <v>0</v>
      </c>
      <c r="N50" s="188">
        <f t="shared" si="1"/>
        <v>0</v>
      </c>
    </row>
    <row r="51" spans="1:14" ht="15" customHeight="1">
      <c r="A51" s="27" t="str">
        <f t="shared" si="2"/>
        <v>0400702</v>
      </c>
      <c r="B51" s="28" t="s">
        <v>1363</v>
      </c>
      <c r="C51" s="28" t="s">
        <v>1424</v>
      </c>
      <c r="D51" s="28" t="s">
        <v>143</v>
      </c>
      <c r="E51" s="394">
        <v>2</v>
      </c>
      <c r="F51" s="945" t="s">
        <v>1402</v>
      </c>
      <c r="G51" s="665"/>
      <c r="H51" s="665"/>
      <c r="I51" s="288" t="s">
        <v>1400</v>
      </c>
      <c r="J51" s="42">
        <f>VLOOKUP($A51&amp;J$89,決統データ!$A$3:$DE$365,$E51+19,)</f>
        <v>0</v>
      </c>
      <c r="K51" s="42">
        <f>VLOOKUP($A51&amp;K$89,決統データ!$A$3:$DE$365,$E51+19,)</f>
        <v>0</v>
      </c>
      <c r="L51" s="42">
        <f>VLOOKUP($A51&amp;L$89,決統データ!$A$3:$DE$365,$E51+19,)</f>
        <v>0</v>
      </c>
      <c r="M51" s="42">
        <f>VLOOKUP($A51&amp;M$89,決統データ!$A$3:$DE$365,$E51+19,)</f>
        <v>0</v>
      </c>
      <c r="N51" s="188">
        <f t="shared" si="1"/>
        <v>0</v>
      </c>
    </row>
    <row r="52" spans="1:14" s="99" customFormat="1" ht="15" customHeight="1">
      <c r="A52" s="27" t="str">
        <f t="shared" si="2"/>
        <v>0400702</v>
      </c>
      <c r="B52" s="28" t="s">
        <v>1363</v>
      </c>
      <c r="C52" s="28" t="s">
        <v>1424</v>
      </c>
      <c r="D52" s="28" t="s">
        <v>143</v>
      </c>
      <c r="E52" s="394">
        <v>3</v>
      </c>
      <c r="F52" s="665"/>
      <c r="G52" s="665"/>
      <c r="H52" s="665"/>
      <c r="I52" s="288" t="s">
        <v>1401</v>
      </c>
      <c r="J52" s="42">
        <f>VLOOKUP($A52&amp;J$89,決統データ!$A$3:$DE$365,$E52+19,)</f>
        <v>0</v>
      </c>
      <c r="K52" s="42">
        <f>VLOOKUP($A52&amp;K$89,決統データ!$A$3:$DE$365,$E52+19,)</f>
        <v>0</v>
      </c>
      <c r="L52" s="42">
        <f>VLOOKUP($A52&amp;L$89,決統データ!$A$3:$DE$365,$E52+19,)</f>
        <v>0</v>
      </c>
      <c r="M52" s="42">
        <f>VLOOKUP($A52&amp;M$89,決統データ!$A$3:$DE$365,$E52+19,)</f>
        <v>0</v>
      </c>
      <c r="N52" s="188">
        <f t="shared" si="1"/>
        <v>0</v>
      </c>
    </row>
    <row r="53" spans="1:14" s="99" customFormat="1" ht="15" customHeight="1">
      <c r="A53" s="27" t="str">
        <f t="shared" si="2"/>
        <v>0400702</v>
      </c>
      <c r="B53" s="28" t="s">
        <v>1363</v>
      </c>
      <c r="C53" s="28" t="s">
        <v>1424</v>
      </c>
      <c r="D53" s="28" t="s">
        <v>143</v>
      </c>
      <c r="E53" s="250">
        <v>4</v>
      </c>
      <c r="F53" s="414"/>
      <c r="G53" s="415" t="s">
        <v>1403</v>
      </c>
      <c r="H53" s="415"/>
      <c r="I53" s="416"/>
      <c r="J53" s="42">
        <f>VLOOKUP($A53&amp;J$89,決統データ!$A$3:$DE$365,$E53+19,)</f>
        <v>0</v>
      </c>
      <c r="K53" s="42">
        <f>VLOOKUP($A53&amp;K$89,決統データ!$A$3:$DE$365,$E53+19,)</f>
        <v>0</v>
      </c>
      <c r="L53" s="42">
        <f>VLOOKUP($A53&amp;L$89,決統データ!$A$3:$DE$365,$E53+19,)</f>
        <v>0</v>
      </c>
      <c r="M53" s="42">
        <f>VLOOKUP($A53&amp;M$89,決統データ!$A$3:$DE$365,$E53+19,)</f>
        <v>0</v>
      </c>
      <c r="N53" s="188">
        <f t="shared" si="1"/>
        <v>0</v>
      </c>
    </row>
    <row r="54" spans="1:14" ht="15" customHeight="1">
      <c r="A54" s="27" t="str">
        <f t="shared" ref="A54:A86" si="3">+B54&amp;C54&amp;D54</f>
        <v/>
      </c>
      <c r="B54" s="28"/>
      <c r="C54" s="28"/>
      <c r="D54" s="28"/>
      <c r="F54" s="1036" t="s">
        <v>1409</v>
      </c>
      <c r="G54" s="1055" t="s">
        <v>1408</v>
      </c>
      <c r="H54" s="398" t="s">
        <v>1404</v>
      </c>
      <c r="I54" s="288"/>
      <c r="J54" s="82"/>
      <c r="K54" s="82"/>
      <c r="L54" s="82"/>
      <c r="M54" s="82"/>
      <c r="N54" s="188"/>
    </row>
    <row r="55" spans="1:14" ht="15" customHeight="1">
      <c r="A55" s="27" t="str">
        <f t="shared" si="3"/>
        <v>0400702</v>
      </c>
      <c r="B55" s="28" t="s">
        <v>1363</v>
      </c>
      <c r="C55" s="28" t="s">
        <v>1424</v>
      </c>
      <c r="D55" s="28" t="s">
        <v>143</v>
      </c>
      <c r="E55" s="394">
        <v>6</v>
      </c>
      <c r="F55" s="1053"/>
      <c r="G55" s="1039"/>
      <c r="H55" s="398" t="s">
        <v>1405</v>
      </c>
      <c r="I55" s="288"/>
      <c r="J55" s="42">
        <f>VLOOKUP($A55&amp;J$89,決統データ!$A$3:$DE$365,$E55+19,)</f>
        <v>0</v>
      </c>
      <c r="K55" s="42">
        <f>VLOOKUP($A55&amp;K$89,決統データ!$A$3:$DE$365,$E55+19,)</f>
        <v>0</v>
      </c>
      <c r="L55" s="42">
        <f>VLOOKUP($A55&amp;L$89,決統データ!$A$3:$DE$365,$E55+19,)</f>
        <v>0</v>
      </c>
      <c r="M55" s="42">
        <f>VLOOKUP($A55&amp;M$89,決統データ!$A$3:$DE$365,$E55+19,)</f>
        <v>0</v>
      </c>
      <c r="N55" s="188">
        <f t="shared" si="1"/>
        <v>0</v>
      </c>
    </row>
    <row r="56" spans="1:14" ht="15" customHeight="1">
      <c r="A56" s="27" t="str">
        <f t="shared" si="3"/>
        <v>0400702</v>
      </c>
      <c r="B56" s="28" t="s">
        <v>1363</v>
      </c>
      <c r="C56" s="28" t="s">
        <v>1424</v>
      </c>
      <c r="D56" s="28" t="s">
        <v>143</v>
      </c>
      <c r="E56" s="394">
        <v>7</v>
      </c>
      <c r="F56" s="1053"/>
      <c r="G56" s="1039"/>
      <c r="H56" s="388" t="s">
        <v>1406</v>
      </c>
      <c r="I56" s="389"/>
      <c r="J56" s="42">
        <f>VLOOKUP($A56&amp;J$89,決統データ!$A$3:$DE$365,$E56+19,)</f>
        <v>0</v>
      </c>
      <c r="K56" s="42">
        <f>VLOOKUP($A56&amp;K$89,決統データ!$A$3:$DE$365,$E56+19,)</f>
        <v>0</v>
      </c>
      <c r="L56" s="42">
        <f>VLOOKUP($A56&amp;L$89,決統データ!$A$3:$DE$365,$E56+19,)</f>
        <v>0</v>
      </c>
      <c r="M56" s="42">
        <f>VLOOKUP($A56&amp;M$89,決統データ!$A$3:$DE$365,$E56+19,)</f>
        <v>0</v>
      </c>
      <c r="N56" s="188">
        <f t="shared" si="1"/>
        <v>0</v>
      </c>
    </row>
    <row r="57" spans="1:14" ht="15" customHeight="1">
      <c r="A57" s="27" t="str">
        <f t="shared" si="3"/>
        <v>0400702</v>
      </c>
      <c r="B57" s="28" t="s">
        <v>1363</v>
      </c>
      <c r="C57" s="28" t="s">
        <v>1424</v>
      </c>
      <c r="D57" s="28" t="s">
        <v>143</v>
      </c>
      <c r="E57" s="394">
        <v>8</v>
      </c>
      <c r="F57" s="1053"/>
      <c r="G57" s="1039"/>
      <c r="H57" s="388" t="s">
        <v>1407</v>
      </c>
      <c r="I57" s="389"/>
      <c r="J57" s="42">
        <f>VLOOKUP($A57&amp;J$89,決統データ!$A$3:$DE$365,$E57+19,)</f>
        <v>0</v>
      </c>
      <c r="K57" s="42">
        <f>VLOOKUP($A57&amp;K$89,決統データ!$A$3:$DE$365,$E57+19,)</f>
        <v>0</v>
      </c>
      <c r="L57" s="42">
        <f>VLOOKUP($A57&amp;L$89,決統データ!$A$3:$DE$365,$E57+19,)</f>
        <v>0</v>
      </c>
      <c r="M57" s="42">
        <f>VLOOKUP($A57&amp;M$89,決統データ!$A$3:$DE$365,$E57+19,)</f>
        <v>0</v>
      </c>
      <c r="N57" s="188">
        <f t="shared" si="1"/>
        <v>0</v>
      </c>
    </row>
    <row r="58" spans="1:14" ht="15" customHeight="1">
      <c r="A58" s="27" t="str">
        <f t="shared" si="3"/>
        <v/>
      </c>
      <c r="B58" s="28"/>
      <c r="C58" s="28"/>
      <c r="D58" s="28"/>
      <c r="F58" s="1053"/>
      <c r="G58" s="1039"/>
      <c r="H58" s="398" t="s">
        <v>1404</v>
      </c>
      <c r="I58" s="397"/>
      <c r="J58" s="82"/>
      <c r="K58" s="82"/>
      <c r="L58" s="82"/>
      <c r="M58" s="82"/>
      <c r="N58" s="188"/>
    </row>
    <row r="59" spans="1:14" ht="15" customHeight="1">
      <c r="A59" s="27" t="str">
        <f t="shared" si="3"/>
        <v>0400702</v>
      </c>
      <c r="B59" s="28" t="s">
        <v>1363</v>
      </c>
      <c r="C59" s="28" t="s">
        <v>1424</v>
      </c>
      <c r="D59" s="28" t="s">
        <v>143</v>
      </c>
      <c r="E59" s="394">
        <v>10</v>
      </c>
      <c r="F59" s="1053"/>
      <c r="G59" s="1039"/>
      <c r="H59" s="398" t="s">
        <v>1405</v>
      </c>
      <c r="I59" s="389"/>
      <c r="J59" s="42">
        <f>VLOOKUP($A59&amp;J$89,決統データ!$A$3:$DE$365,$E59+19,)</f>
        <v>0</v>
      </c>
      <c r="K59" s="42">
        <f>VLOOKUP($A59&amp;K$89,決統データ!$A$3:$DE$365,$E59+19,)</f>
        <v>0</v>
      </c>
      <c r="L59" s="42">
        <f>VLOOKUP($A59&amp;L$89,決統データ!$A$3:$DE$365,$E59+19,)</f>
        <v>0</v>
      </c>
      <c r="M59" s="42">
        <f>VLOOKUP($A59&amp;M$89,決統データ!$A$3:$DE$365,$E59+19,)</f>
        <v>0</v>
      </c>
      <c r="N59" s="188">
        <f t="shared" si="1"/>
        <v>0</v>
      </c>
    </row>
    <row r="60" spans="1:14" ht="15" customHeight="1">
      <c r="A60" s="27" t="str">
        <f t="shared" si="3"/>
        <v>0400702</v>
      </c>
      <c r="B60" s="28" t="s">
        <v>1363</v>
      </c>
      <c r="C60" s="28" t="s">
        <v>1424</v>
      </c>
      <c r="D60" s="28" t="s">
        <v>143</v>
      </c>
      <c r="E60" s="394">
        <v>11</v>
      </c>
      <c r="F60" s="1053"/>
      <c r="G60" s="1039"/>
      <c r="H60" s="388" t="s">
        <v>1406</v>
      </c>
      <c r="I60" s="389"/>
      <c r="J60" s="42">
        <f>VLOOKUP($A60&amp;J$89,決統データ!$A$3:$DE$365,$E60+19,)</f>
        <v>0</v>
      </c>
      <c r="K60" s="42">
        <f>VLOOKUP($A60&amp;K$89,決統データ!$A$3:$DE$365,$E60+19,)</f>
        <v>0</v>
      </c>
      <c r="L60" s="42">
        <f>VLOOKUP($A60&amp;L$89,決統データ!$A$3:$DE$365,$E60+19,)</f>
        <v>0</v>
      </c>
      <c r="M60" s="42">
        <f>VLOOKUP($A60&amp;M$89,決統データ!$A$3:$DE$365,$E60+19,)</f>
        <v>0</v>
      </c>
      <c r="N60" s="188">
        <f t="shared" si="1"/>
        <v>0</v>
      </c>
    </row>
    <row r="61" spans="1:14" ht="15" customHeight="1">
      <c r="A61" s="27" t="str">
        <f t="shared" si="3"/>
        <v>0400702</v>
      </c>
      <c r="B61" s="28" t="s">
        <v>1363</v>
      </c>
      <c r="C61" s="28" t="s">
        <v>1424</v>
      </c>
      <c r="D61" s="28" t="s">
        <v>143</v>
      </c>
      <c r="E61" s="394">
        <v>12</v>
      </c>
      <c r="F61" s="1053"/>
      <c r="G61" s="1039"/>
      <c r="H61" s="388" t="s">
        <v>1407</v>
      </c>
      <c r="I61" s="389"/>
      <c r="J61" s="42">
        <f>VLOOKUP($A61&amp;J$89,決統データ!$A$3:$DE$365,$E61+19,)</f>
        <v>0</v>
      </c>
      <c r="K61" s="42">
        <f>VLOOKUP($A61&amp;K$89,決統データ!$A$3:$DE$365,$E61+19,)</f>
        <v>0</v>
      </c>
      <c r="L61" s="42">
        <f>VLOOKUP($A61&amp;L$89,決統データ!$A$3:$DE$365,$E61+19,)</f>
        <v>0</v>
      </c>
      <c r="M61" s="42">
        <f>VLOOKUP($A61&amp;M$89,決統データ!$A$3:$DE$365,$E61+19,)</f>
        <v>0</v>
      </c>
      <c r="N61" s="188">
        <f t="shared" si="1"/>
        <v>0</v>
      </c>
    </row>
    <row r="62" spans="1:14" ht="15" customHeight="1">
      <c r="A62" s="27" t="str">
        <f t="shared" si="3"/>
        <v/>
      </c>
      <c r="B62" s="28"/>
      <c r="C62" s="28"/>
      <c r="D62" s="28"/>
      <c r="F62" s="1053"/>
      <c r="G62" s="1039"/>
      <c r="H62" s="398" t="s">
        <v>1404</v>
      </c>
      <c r="I62" s="389"/>
      <c r="J62" s="82"/>
      <c r="K62" s="82"/>
      <c r="L62" s="82"/>
      <c r="M62" s="82"/>
      <c r="N62" s="188"/>
    </row>
    <row r="63" spans="1:14" ht="15" customHeight="1">
      <c r="A63" s="27" t="str">
        <f t="shared" si="3"/>
        <v>0400702</v>
      </c>
      <c r="B63" s="28" t="s">
        <v>1363</v>
      </c>
      <c r="C63" s="28" t="s">
        <v>1424</v>
      </c>
      <c r="D63" s="28" t="s">
        <v>143</v>
      </c>
      <c r="E63" s="394">
        <v>14</v>
      </c>
      <c r="F63" s="1053"/>
      <c r="G63" s="1039"/>
      <c r="H63" s="398" t="s">
        <v>1405</v>
      </c>
      <c r="I63" s="396"/>
      <c r="J63" s="42">
        <f>VLOOKUP($A63&amp;J$89,決統データ!$A$3:$DE$365,$E63+19,)</f>
        <v>0</v>
      </c>
      <c r="K63" s="42">
        <f>VLOOKUP($A63&amp;K$89,決統データ!$A$3:$DE$365,$E63+19,)</f>
        <v>0</v>
      </c>
      <c r="L63" s="42">
        <f>VLOOKUP($A63&amp;L$89,決統データ!$A$3:$DE$365,$E63+19,)</f>
        <v>0</v>
      </c>
      <c r="M63" s="42">
        <f>VLOOKUP($A63&amp;M$89,決統データ!$A$3:$DE$365,$E63+19,)</f>
        <v>0</v>
      </c>
      <c r="N63" s="188">
        <f t="shared" si="1"/>
        <v>0</v>
      </c>
    </row>
    <row r="64" spans="1:14" ht="15" customHeight="1">
      <c r="A64" s="27" t="str">
        <f t="shared" si="3"/>
        <v>0400702</v>
      </c>
      <c r="B64" s="28" t="s">
        <v>1363</v>
      </c>
      <c r="C64" s="28" t="s">
        <v>1424</v>
      </c>
      <c r="D64" s="28" t="s">
        <v>143</v>
      </c>
      <c r="E64" s="394">
        <v>15</v>
      </c>
      <c r="F64" s="1053"/>
      <c r="G64" s="1039"/>
      <c r="H64" s="388" t="s">
        <v>1406</v>
      </c>
      <c r="I64" s="396"/>
      <c r="J64" s="42">
        <f>VLOOKUP($A64&amp;J$89,決統データ!$A$3:$DE$365,$E64+19,)</f>
        <v>0</v>
      </c>
      <c r="K64" s="42">
        <f>VLOOKUP($A64&amp;K$89,決統データ!$A$3:$DE$365,$E64+19,)</f>
        <v>0</v>
      </c>
      <c r="L64" s="42">
        <f>VLOOKUP($A64&amp;L$89,決統データ!$A$3:$DE$365,$E64+19,)</f>
        <v>0</v>
      </c>
      <c r="M64" s="42">
        <f>VLOOKUP($A64&amp;M$89,決統データ!$A$3:$DE$365,$E64+19,)</f>
        <v>0</v>
      </c>
      <c r="N64" s="188">
        <f t="shared" si="1"/>
        <v>0</v>
      </c>
    </row>
    <row r="65" spans="1:14" ht="15" customHeight="1">
      <c r="A65" s="27" t="str">
        <f t="shared" si="3"/>
        <v>0400702</v>
      </c>
      <c r="B65" s="28" t="s">
        <v>1363</v>
      </c>
      <c r="C65" s="28" t="s">
        <v>1424</v>
      </c>
      <c r="D65" s="28" t="s">
        <v>143</v>
      </c>
      <c r="E65" s="394">
        <v>16</v>
      </c>
      <c r="F65" s="1053"/>
      <c r="G65" s="1039"/>
      <c r="H65" s="388" t="s">
        <v>1407</v>
      </c>
      <c r="I65" s="393"/>
      <c r="J65" s="42">
        <f>VLOOKUP($A65&amp;J$89,決統データ!$A$3:$DE$365,$E65+19,)</f>
        <v>0</v>
      </c>
      <c r="K65" s="42">
        <f>VLOOKUP($A65&amp;K$89,決統データ!$A$3:$DE$365,$E65+19,)</f>
        <v>0</v>
      </c>
      <c r="L65" s="42">
        <f>VLOOKUP($A65&amp;L$89,決統データ!$A$3:$DE$365,$E65+19,)</f>
        <v>0</v>
      </c>
      <c r="M65" s="42">
        <f>VLOOKUP($A65&amp;M$89,決統データ!$A$3:$DE$365,$E65+19,)</f>
        <v>0</v>
      </c>
      <c r="N65" s="188">
        <f t="shared" si="1"/>
        <v>0</v>
      </c>
    </row>
    <row r="66" spans="1:14" ht="15" customHeight="1">
      <c r="A66" s="27" t="str">
        <f t="shared" si="3"/>
        <v/>
      </c>
      <c r="B66" s="28"/>
      <c r="C66" s="28"/>
      <c r="D66" s="28"/>
      <c r="F66" s="1053"/>
      <c r="G66" s="1039"/>
      <c r="H66" s="398" t="s">
        <v>1404</v>
      </c>
      <c r="I66" s="389"/>
      <c r="J66" s="82"/>
      <c r="K66" s="82"/>
      <c r="L66" s="82"/>
      <c r="M66" s="82"/>
      <c r="N66" s="188"/>
    </row>
    <row r="67" spans="1:14" ht="15" customHeight="1">
      <c r="A67" s="27" t="str">
        <f t="shared" si="3"/>
        <v>0400702</v>
      </c>
      <c r="B67" s="28" t="s">
        <v>1363</v>
      </c>
      <c r="C67" s="28" t="s">
        <v>1424</v>
      </c>
      <c r="D67" s="28" t="s">
        <v>143</v>
      </c>
      <c r="E67" s="394">
        <v>18</v>
      </c>
      <c r="F67" s="1053"/>
      <c r="G67" s="1039"/>
      <c r="H67" s="398" t="s">
        <v>1405</v>
      </c>
      <c r="I67" s="396"/>
      <c r="J67" s="42">
        <f>VLOOKUP($A67&amp;J$89,決統データ!$A$3:$DE$365,$E67+19,)</f>
        <v>0</v>
      </c>
      <c r="K67" s="42">
        <f>VLOOKUP($A67&amp;K$89,決統データ!$A$3:$DE$365,$E67+19,)</f>
        <v>0</v>
      </c>
      <c r="L67" s="42">
        <f>VLOOKUP($A67&amp;L$89,決統データ!$A$3:$DE$365,$E67+19,)</f>
        <v>0</v>
      </c>
      <c r="M67" s="42">
        <f>VLOOKUP($A67&amp;M$89,決統データ!$A$3:$DE$365,$E67+19,)</f>
        <v>0</v>
      </c>
      <c r="N67" s="188">
        <f t="shared" si="1"/>
        <v>0</v>
      </c>
    </row>
    <row r="68" spans="1:14" ht="15" customHeight="1">
      <c r="A68" s="27" t="str">
        <f t="shared" si="3"/>
        <v>0400702</v>
      </c>
      <c r="B68" s="28" t="s">
        <v>1363</v>
      </c>
      <c r="C68" s="28" t="s">
        <v>1424</v>
      </c>
      <c r="D68" s="28" t="s">
        <v>143</v>
      </c>
      <c r="E68" s="394">
        <v>19</v>
      </c>
      <c r="F68" s="1053"/>
      <c r="G68" s="1039"/>
      <c r="H68" s="388" t="s">
        <v>1406</v>
      </c>
      <c r="I68" s="396"/>
      <c r="J68" s="42">
        <f>VLOOKUP($A68&amp;J$89,決統データ!$A$3:$DE$365,$E68+19,)</f>
        <v>0</v>
      </c>
      <c r="K68" s="42">
        <f>VLOOKUP($A68&amp;K$89,決統データ!$A$3:$DE$365,$E68+19,)</f>
        <v>0</v>
      </c>
      <c r="L68" s="42">
        <f>VLOOKUP($A68&amp;L$89,決統データ!$A$3:$DE$365,$E68+19,)</f>
        <v>0</v>
      </c>
      <c r="M68" s="42">
        <f>VLOOKUP($A68&amp;M$89,決統データ!$A$3:$DE$365,$E68+19,)</f>
        <v>0</v>
      </c>
      <c r="N68" s="188">
        <f t="shared" si="1"/>
        <v>0</v>
      </c>
    </row>
    <row r="69" spans="1:14" ht="15" customHeight="1">
      <c r="A69" s="27" t="str">
        <f t="shared" si="3"/>
        <v>0400702</v>
      </c>
      <c r="B69" s="28" t="s">
        <v>1363</v>
      </c>
      <c r="C69" s="28" t="s">
        <v>1424</v>
      </c>
      <c r="D69" s="28" t="s">
        <v>143</v>
      </c>
      <c r="E69" s="394">
        <v>20</v>
      </c>
      <c r="F69" s="1054"/>
      <c r="G69" s="1040"/>
      <c r="H69" s="388" t="s">
        <v>1407</v>
      </c>
      <c r="I69" s="393"/>
      <c r="J69" s="42">
        <f>VLOOKUP($A69&amp;J$89,決統データ!$A$3:$DE$365,$E69+19,)</f>
        <v>0</v>
      </c>
      <c r="K69" s="42">
        <f>VLOOKUP($A69&amp;K$89,決統データ!$A$3:$DE$365,$E69+19,)</f>
        <v>0</v>
      </c>
      <c r="L69" s="42">
        <f>VLOOKUP($A69&amp;L$89,決統データ!$A$3:$DE$365,$E69+19,)</f>
        <v>0</v>
      </c>
      <c r="M69" s="42">
        <f>VLOOKUP($A69&amp;M$89,決統データ!$A$3:$DE$365,$E69+19,)</f>
        <v>0</v>
      </c>
      <c r="N69" s="188">
        <f t="shared" si="1"/>
        <v>0</v>
      </c>
    </row>
    <row r="70" spans="1:14" ht="15" customHeight="1">
      <c r="A70" s="27" t="str">
        <f t="shared" si="3"/>
        <v/>
      </c>
      <c r="B70" s="28"/>
      <c r="C70" s="28"/>
      <c r="D70" s="28"/>
      <c r="F70" s="1036" t="s">
        <v>1411</v>
      </c>
      <c r="G70" s="388" t="s">
        <v>1412</v>
      </c>
      <c r="H70" s="400"/>
      <c r="I70" s="406"/>
      <c r="J70" s="82"/>
      <c r="K70" s="82"/>
      <c r="L70" s="82"/>
      <c r="M70" s="82"/>
      <c r="N70" s="188"/>
    </row>
    <row r="71" spans="1:14" ht="15" customHeight="1">
      <c r="A71" s="27" t="str">
        <f t="shared" si="3"/>
        <v>0400702</v>
      </c>
      <c r="B71" s="28" t="s">
        <v>1363</v>
      </c>
      <c r="C71" s="28" t="s">
        <v>1424</v>
      </c>
      <c r="D71" s="28" t="s">
        <v>143</v>
      </c>
      <c r="E71" s="394">
        <v>22</v>
      </c>
      <c r="F71" s="1053"/>
      <c r="G71" s="388" t="s">
        <v>1410</v>
      </c>
      <c r="H71" s="390"/>
      <c r="I71" s="389"/>
      <c r="J71" s="42">
        <f>VLOOKUP($A71&amp;J$89,決統データ!$A$3:$DE$365,$E71+19,)</f>
        <v>0</v>
      </c>
      <c r="K71" s="42">
        <f>VLOOKUP($A71&amp;K$89,決統データ!$A$3:$DE$365,$E71+19,)</f>
        <v>0</v>
      </c>
      <c r="L71" s="42">
        <f>VLOOKUP($A71&amp;L$89,決統データ!$A$3:$DE$365,$E71+19,)</f>
        <v>0</v>
      </c>
      <c r="M71" s="42">
        <f>VLOOKUP($A71&amp;M$89,決統データ!$A$3:$DE$365,$E71+19,)</f>
        <v>0</v>
      </c>
      <c r="N71" s="188">
        <f t="shared" ref="N71:N86" si="4">SUM(J71:M71)</f>
        <v>0</v>
      </c>
    </row>
    <row r="72" spans="1:14" ht="15" customHeight="1">
      <c r="A72" s="27" t="str">
        <f t="shared" si="3"/>
        <v/>
      </c>
      <c r="B72" s="28"/>
      <c r="C72" s="28"/>
      <c r="D72" s="28"/>
      <c r="F72" s="1053"/>
      <c r="G72" s="388" t="s">
        <v>1412</v>
      </c>
      <c r="H72" s="390"/>
      <c r="I72" s="389"/>
      <c r="J72" s="82"/>
      <c r="K72" s="82"/>
      <c r="L72" s="82"/>
      <c r="M72" s="82"/>
      <c r="N72" s="188"/>
    </row>
    <row r="73" spans="1:14" ht="15" customHeight="1">
      <c r="A73" s="27" t="str">
        <f t="shared" si="3"/>
        <v>0400702</v>
      </c>
      <c r="B73" s="28" t="s">
        <v>1363</v>
      </c>
      <c r="C73" s="28" t="s">
        <v>1424</v>
      </c>
      <c r="D73" s="28" t="s">
        <v>143</v>
      </c>
      <c r="E73" s="394">
        <v>24</v>
      </c>
      <c r="F73" s="1053"/>
      <c r="G73" s="388" t="s">
        <v>1410</v>
      </c>
      <c r="H73" s="390"/>
      <c r="I73" s="389"/>
      <c r="J73" s="42">
        <f>VLOOKUP($A73&amp;J$89,決統データ!$A$3:$DE$365,$E73+19,)</f>
        <v>0</v>
      </c>
      <c r="K73" s="42">
        <f>VLOOKUP($A73&amp;K$89,決統データ!$A$3:$DE$365,$E73+19,)</f>
        <v>0</v>
      </c>
      <c r="L73" s="42">
        <f>VLOOKUP($A73&amp;L$89,決統データ!$A$3:$DE$365,$E73+19,)</f>
        <v>0</v>
      </c>
      <c r="M73" s="42">
        <f>VLOOKUP($A73&amp;M$89,決統データ!$A$3:$DE$365,$E73+19,)</f>
        <v>0</v>
      </c>
      <c r="N73" s="188">
        <f t="shared" si="4"/>
        <v>0</v>
      </c>
    </row>
    <row r="74" spans="1:14" ht="15" customHeight="1">
      <c r="A74" s="27" t="str">
        <f t="shared" si="3"/>
        <v/>
      </c>
      <c r="B74" s="28"/>
      <c r="C74" s="28"/>
      <c r="D74" s="28"/>
      <c r="F74" s="1053"/>
      <c r="G74" s="388" t="s">
        <v>1456</v>
      </c>
      <c r="H74" s="390"/>
      <c r="I74" s="389"/>
      <c r="J74" s="82"/>
      <c r="K74" s="82"/>
      <c r="L74" s="82"/>
      <c r="M74" s="82"/>
      <c r="N74" s="188"/>
    </row>
    <row r="75" spans="1:14" ht="15" customHeight="1">
      <c r="A75" s="27" t="str">
        <f t="shared" si="3"/>
        <v>0400702</v>
      </c>
      <c r="B75" s="28" t="s">
        <v>1363</v>
      </c>
      <c r="C75" s="28" t="s">
        <v>1424</v>
      </c>
      <c r="D75" s="28" t="s">
        <v>143</v>
      </c>
      <c r="E75" s="394">
        <v>26</v>
      </c>
      <c r="F75" s="1053"/>
      <c r="G75" s="388" t="s">
        <v>1410</v>
      </c>
      <c r="H75" s="390"/>
      <c r="I75" s="389"/>
      <c r="J75" s="42">
        <f>VLOOKUP($A75&amp;J$89,決統データ!$A$3:$DE$365,$E75+19,)</f>
        <v>0</v>
      </c>
      <c r="K75" s="42">
        <f>VLOOKUP($A75&amp;K$89,決統データ!$A$3:$DE$365,$E75+19,)</f>
        <v>0</v>
      </c>
      <c r="L75" s="42">
        <f>VLOOKUP($A75&amp;L$89,決統データ!$A$3:$DE$365,$E75+19,)</f>
        <v>0</v>
      </c>
      <c r="M75" s="42">
        <f>VLOOKUP($A75&amp;M$89,決統データ!$A$3:$DE$365,$E75+19,)</f>
        <v>0</v>
      </c>
      <c r="N75" s="188">
        <f t="shared" si="4"/>
        <v>0</v>
      </c>
    </row>
    <row r="76" spans="1:14" ht="15" customHeight="1">
      <c r="A76" s="27" t="str">
        <f t="shared" si="3"/>
        <v/>
      </c>
      <c r="B76" s="28"/>
      <c r="C76" s="28"/>
      <c r="D76" s="28"/>
      <c r="F76" s="1053"/>
      <c r="G76" s="388" t="s">
        <v>1457</v>
      </c>
      <c r="H76" s="390"/>
      <c r="I76" s="389"/>
      <c r="J76" s="82"/>
      <c r="K76" s="82"/>
      <c r="L76" s="82"/>
      <c r="M76" s="82"/>
      <c r="N76" s="188"/>
    </row>
    <row r="77" spans="1:14" ht="15" customHeight="1">
      <c r="A77" s="27" t="str">
        <f t="shared" si="3"/>
        <v>0400702</v>
      </c>
      <c r="B77" s="28" t="s">
        <v>1363</v>
      </c>
      <c r="C77" s="28" t="s">
        <v>1424</v>
      </c>
      <c r="D77" s="28" t="s">
        <v>143</v>
      </c>
      <c r="E77" s="394">
        <v>28</v>
      </c>
      <c r="F77" s="1054"/>
      <c r="G77" s="388" t="s">
        <v>1410</v>
      </c>
      <c r="H77" s="390"/>
      <c r="I77" s="389"/>
      <c r="J77" s="42">
        <f>VLOOKUP($A77&amp;J$89,決統データ!$A$3:$DE$365,$E77+19,)</f>
        <v>0</v>
      </c>
      <c r="K77" s="42">
        <f>VLOOKUP($A77&amp;K$89,決統データ!$A$3:$DE$365,$E77+19,)</f>
        <v>0</v>
      </c>
      <c r="L77" s="42">
        <f>VLOOKUP($A77&amp;L$89,決統データ!$A$3:$DE$365,$E77+19,)</f>
        <v>0</v>
      </c>
      <c r="M77" s="42">
        <f>VLOOKUP($A77&amp;M$89,決統データ!$A$3:$DE$365,$E77+19,)</f>
        <v>0</v>
      </c>
      <c r="N77" s="188">
        <f t="shared" si="4"/>
        <v>0</v>
      </c>
    </row>
    <row r="78" spans="1:14" ht="15" customHeight="1">
      <c r="A78" s="27" t="str">
        <f t="shared" si="3"/>
        <v>0400702</v>
      </c>
      <c r="B78" s="28" t="s">
        <v>1363</v>
      </c>
      <c r="C78" s="28" t="s">
        <v>1424</v>
      </c>
      <c r="D78" s="28" t="s">
        <v>143</v>
      </c>
      <c r="E78" s="394">
        <v>29</v>
      </c>
      <c r="F78" s="1036" t="s">
        <v>1413</v>
      </c>
      <c r="G78" s="527" t="s">
        <v>1414</v>
      </c>
      <c r="H78" s="945" t="s">
        <v>1416</v>
      </c>
      <c r="I78" s="389" t="s">
        <v>1064</v>
      </c>
      <c r="J78" s="42">
        <f>VLOOKUP($A78&amp;J$89,決統データ!$A$3:$DE$365,$E78+19,)</f>
        <v>0</v>
      </c>
      <c r="K78" s="42">
        <f>VLOOKUP($A78&amp;K$89,決統データ!$A$3:$DE$365,$E78+19,)</f>
        <v>0</v>
      </c>
      <c r="L78" s="42">
        <f>VLOOKUP($A78&amp;L$89,決統データ!$A$3:$DE$365,$E78+19,)</f>
        <v>0</v>
      </c>
      <c r="M78" s="42">
        <f>VLOOKUP($A78&amp;M$89,決統データ!$A$3:$DE$365,$E78+19,)</f>
        <v>0</v>
      </c>
      <c r="N78" s="188">
        <f t="shared" si="4"/>
        <v>0</v>
      </c>
    </row>
    <row r="79" spans="1:14" ht="15" customHeight="1">
      <c r="A79" s="27" t="str">
        <f t="shared" si="3"/>
        <v>0400702</v>
      </c>
      <c r="B79" s="28" t="s">
        <v>1363</v>
      </c>
      <c r="C79" s="28" t="s">
        <v>1424</v>
      </c>
      <c r="D79" s="28" t="s">
        <v>143</v>
      </c>
      <c r="E79" s="394">
        <v>30</v>
      </c>
      <c r="F79" s="1037"/>
      <c r="G79" s="527"/>
      <c r="H79" s="665"/>
      <c r="I79" s="389" t="s">
        <v>1063</v>
      </c>
      <c r="J79" s="42">
        <f>VLOOKUP($A79&amp;J$89,決統データ!$A$3:$DE$365,$E79+19,)</f>
        <v>0</v>
      </c>
      <c r="K79" s="42">
        <f>VLOOKUP($A79&amp;K$89,決統データ!$A$3:$DE$365,$E79+19,)</f>
        <v>0</v>
      </c>
      <c r="L79" s="42">
        <f>VLOOKUP($A79&amp;L$89,決統データ!$A$3:$DE$365,$E79+19,)</f>
        <v>0</v>
      </c>
      <c r="M79" s="42">
        <f>VLOOKUP($A79&amp;M$89,決統データ!$A$3:$DE$365,$E79+19,)</f>
        <v>0</v>
      </c>
      <c r="N79" s="188">
        <f t="shared" si="4"/>
        <v>0</v>
      </c>
    </row>
    <row r="80" spans="1:14" ht="15" customHeight="1">
      <c r="A80" s="27" t="str">
        <f t="shared" si="3"/>
        <v>0400702</v>
      </c>
      <c r="B80" s="28" t="s">
        <v>1363</v>
      </c>
      <c r="C80" s="28" t="s">
        <v>1424</v>
      </c>
      <c r="D80" s="28" t="s">
        <v>143</v>
      </c>
      <c r="E80" s="394">
        <v>31</v>
      </c>
      <c r="F80" s="1037"/>
      <c r="G80" s="527"/>
      <c r="H80" s="390" t="s">
        <v>1417</v>
      </c>
      <c r="I80" s="395"/>
      <c r="J80" s="42">
        <f>VLOOKUP($A80&amp;J$89,決統データ!$A$3:$DE$365,$E80+19,)</f>
        <v>0</v>
      </c>
      <c r="K80" s="42">
        <f>VLOOKUP($A80&amp;K$89,決統データ!$A$3:$DE$365,$E80+19,)</f>
        <v>0</v>
      </c>
      <c r="L80" s="42">
        <f>VLOOKUP($A80&amp;L$89,決統データ!$A$3:$DE$365,$E80+19,)</f>
        <v>0</v>
      </c>
      <c r="M80" s="42">
        <f>VLOOKUP($A80&amp;M$89,決統データ!$A$3:$DE$365,$E80+19,)</f>
        <v>0</v>
      </c>
      <c r="N80" s="188">
        <f t="shared" si="4"/>
        <v>0</v>
      </c>
    </row>
    <row r="81" spans="1:212" ht="15" customHeight="1">
      <c r="A81" s="27" t="str">
        <f t="shared" si="3"/>
        <v>0400702</v>
      </c>
      <c r="B81" s="28" t="s">
        <v>1363</v>
      </c>
      <c r="C81" s="28" t="s">
        <v>1424</v>
      </c>
      <c r="D81" s="28" t="s">
        <v>143</v>
      </c>
      <c r="E81" s="394">
        <v>32</v>
      </c>
      <c r="F81" s="1037"/>
      <c r="G81" s="527"/>
      <c r="H81" s="390" t="s">
        <v>1418</v>
      </c>
      <c r="I81" s="395"/>
      <c r="J81" s="42">
        <f>VLOOKUP($A81&amp;J$89,決統データ!$A$3:$DE$365,$E81+19,)</f>
        <v>0</v>
      </c>
      <c r="K81" s="42">
        <f>VLOOKUP($A81&amp;K$89,決統データ!$A$3:$DE$365,$E81+19,)</f>
        <v>0</v>
      </c>
      <c r="L81" s="42">
        <f>VLOOKUP($A81&amp;L$89,決統データ!$A$3:$DE$365,$E81+19,)</f>
        <v>0</v>
      </c>
      <c r="M81" s="42">
        <f>VLOOKUP($A81&amp;M$89,決統データ!$A$3:$DE$365,$E81+19,)</f>
        <v>0</v>
      </c>
      <c r="N81" s="188">
        <f t="shared" si="4"/>
        <v>0</v>
      </c>
    </row>
    <row r="82" spans="1:212" ht="15" customHeight="1">
      <c r="A82" s="27" t="str">
        <f t="shared" si="3"/>
        <v>0400702</v>
      </c>
      <c r="B82" s="28" t="s">
        <v>1363</v>
      </c>
      <c r="C82" s="28" t="s">
        <v>1424</v>
      </c>
      <c r="D82" s="28" t="s">
        <v>143</v>
      </c>
      <c r="E82" s="394">
        <v>33</v>
      </c>
      <c r="F82" s="1037"/>
      <c r="G82" s="527" t="s">
        <v>1415</v>
      </c>
      <c r="H82" s="945" t="s">
        <v>1416</v>
      </c>
      <c r="I82" s="395" t="s">
        <v>1064</v>
      </c>
      <c r="J82" s="42">
        <f>VLOOKUP($A82&amp;J$89,決統データ!$A$3:$DE$365,$E82+19,)</f>
        <v>0</v>
      </c>
      <c r="K82" s="42">
        <f>VLOOKUP($A82&amp;K$89,決統データ!$A$3:$DE$365,$E82+19,)</f>
        <v>0</v>
      </c>
      <c r="L82" s="42">
        <f>VLOOKUP($A82&amp;L$89,決統データ!$A$3:$DE$365,$E82+19,)</f>
        <v>0</v>
      </c>
      <c r="M82" s="42">
        <f>VLOOKUP($A82&amp;M$89,決統データ!$A$3:$DE$365,$E82+19,)</f>
        <v>0</v>
      </c>
      <c r="N82" s="188">
        <f t="shared" si="4"/>
        <v>0</v>
      </c>
    </row>
    <row r="83" spans="1:212" ht="15" customHeight="1">
      <c r="A83" s="27" t="str">
        <f t="shared" si="3"/>
        <v>0400702</v>
      </c>
      <c r="B83" s="28" t="s">
        <v>1363</v>
      </c>
      <c r="C83" s="28" t="s">
        <v>1424</v>
      </c>
      <c r="D83" s="28" t="s">
        <v>143</v>
      </c>
      <c r="E83" s="394">
        <v>34</v>
      </c>
      <c r="F83" s="1037"/>
      <c r="G83" s="527"/>
      <c r="H83" s="665"/>
      <c r="I83" s="395" t="s">
        <v>1063</v>
      </c>
      <c r="J83" s="42">
        <f>VLOOKUP($A83&amp;J$89,決統データ!$A$3:$DE$365,$E83+19,)</f>
        <v>0</v>
      </c>
      <c r="K83" s="42">
        <f>VLOOKUP($A83&amp;K$89,決統データ!$A$3:$DE$365,$E83+19,)</f>
        <v>0</v>
      </c>
      <c r="L83" s="42">
        <f>VLOOKUP($A83&amp;L$89,決統データ!$A$3:$DE$365,$E83+19,)</f>
        <v>0</v>
      </c>
      <c r="M83" s="42">
        <f>VLOOKUP($A83&amp;M$89,決統データ!$A$3:$DE$365,$E83+19,)</f>
        <v>0</v>
      </c>
      <c r="N83" s="188">
        <f t="shared" si="4"/>
        <v>0</v>
      </c>
    </row>
    <row r="84" spans="1:212" ht="15" customHeight="1">
      <c r="A84" s="27" t="str">
        <f t="shared" si="3"/>
        <v>0400702</v>
      </c>
      <c r="B84" s="28" t="s">
        <v>1363</v>
      </c>
      <c r="C84" s="28" t="s">
        <v>1424</v>
      </c>
      <c r="D84" s="28" t="s">
        <v>143</v>
      </c>
      <c r="E84" s="394">
        <v>35</v>
      </c>
      <c r="F84" s="1037"/>
      <c r="G84" s="527"/>
      <c r="H84" s="390" t="s">
        <v>1419</v>
      </c>
      <c r="I84" s="395"/>
      <c r="J84" s="42">
        <f>VLOOKUP($A84&amp;J$89,決統データ!$A$3:$DE$365,$E84+19,)</f>
        <v>0</v>
      </c>
      <c r="K84" s="42">
        <f>VLOOKUP($A84&amp;K$89,決統データ!$A$3:$DE$365,$E84+19,)</f>
        <v>0</v>
      </c>
      <c r="L84" s="42">
        <f>VLOOKUP($A84&amp;L$89,決統データ!$A$3:$DE$365,$E84+19,)</f>
        <v>0</v>
      </c>
      <c r="M84" s="42">
        <f>VLOOKUP($A84&amp;M$89,決統データ!$A$3:$DE$365,$E84+19,)</f>
        <v>0</v>
      </c>
      <c r="N84" s="188">
        <f t="shared" si="4"/>
        <v>0</v>
      </c>
    </row>
    <row r="85" spans="1:212" ht="15" customHeight="1">
      <c r="A85" s="27" t="str">
        <f t="shared" si="3"/>
        <v>0400702</v>
      </c>
      <c r="B85" s="28" t="s">
        <v>1363</v>
      </c>
      <c r="C85" s="28" t="s">
        <v>1424</v>
      </c>
      <c r="D85" s="28" t="s">
        <v>143</v>
      </c>
      <c r="E85" s="394">
        <v>36</v>
      </c>
      <c r="F85" s="1037"/>
      <c r="G85" s="527"/>
      <c r="H85" s="390" t="s">
        <v>1420</v>
      </c>
      <c r="I85" s="406"/>
      <c r="J85" s="42">
        <f>VLOOKUP($A85&amp;J$89,決統データ!$A$3:$DE$365,$E85+19,)</f>
        <v>0</v>
      </c>
      <c r="K85" s="42">
        <f>VLOOKUP($A85&amp;K$89,決統データ!$A$3:$DE$365,$E85+19,)</f>
        <v>0</v>
      </c>
      <c r="L85" s="42">
        <f>VLOOKUP($A85&amp;L$89,決統データ!$A$3:$DE$365,$E85+19,)</f>
        <v>0</v>
      </c>
      <c r="M85" s="42">
        <f>VLOOKUP($A85&amp;M$89,決統データ!$A$3:$DE$365,$E85+19,)</f>
        <v>0</v>
      </c>
      <c r="N85" s="188">
        <f t="shared" si="4"/>
        <v>0</v>
      </c>
    </row>
    <row r="86" spans="1:212" ht="15" customHeight="1">
      <c r="A86" s="27" t="str">
        <f t="shared" si="3"/>
        <v>0400702</v>
      </c>
      <c r="B86" s="28" t="s">
        <v>1363</v>
      </c>
      <c r="C86" s="28" t="s">
        <v>1424</v>
      </c>
      <c r="D86" s="28" t="s">
        <v>143</v>
      </c>
      <c r="E86" s="394">
        <v>37</v>
      </c>
      <c r="F86" s="1038"/>
      <c r="G86" s="388" t="s">
        <v>1421</v>
      </c>
      <c r="H86" s="390"/>
      <c r="I86" s="395"/>
      <c r="J86" s="42">
        <f>VLOOKUP($A86&amp;J$89,決統データ!$A$3:$DE$365,$E86+19,)</f>
        <v>0</v>
      </c>
      <c r="K86" s="42">
        <f>VLOOKUP($A86&amp;K$89,決統データ!$A$3:$DE$365,$E86+19,)</f>
        <v>0</v>
      </c>
      <c r="L86" s="42">
        <f>VLOOKUP($A86&amp;L$89,決統データ!$A$3:$DE$365,$E86+19,)</f>
        <v>0</v>
      </c>
      <c r="M86" s="42">
        <f>VLOOKUP($A86&amp;M$89,決統データ!$A$3:$DE$365,$E86+19,)</f>
        <v>0</v>
      </c>
      <c r="N86" s="188">
        <f t="shared" si="4"/>
        <v>0</v>
      </c>
    </row>
    <row r="89" spans="1:212" s="157" customFormat="1">
      <c r="A89" s="1"/>
      <c r="B89" s="1"/>
      <c r="C89" s="1"/>
      <c r="D89" s="1"/>
      <c r="E89" s="394"/>
      <c r="F89" s="1"/>
      <c r="G89" s="1"/>
      <c r="H89" s="1"/>
      <c r="I89" s="1"/>
      <c r="J89" s="12" t="str">
        <f>+J90&amp;J92</f>
        <v>262129001</v>
      </c>
      <c r="K89" s="12" t="str">
        <f>+K90&amp;K92</f>
        <v>262129002</v>
      </c>
      <c r="L89" s="12" t="str">
        <f>+L90&amp;L92</f>
        <v>262129003</v>
      </c>
      <c r="M89" s="12" t="str">
        <f>+M90&amp;M92</f>
        <v>262129004</v>
      </c>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row>
    <row r="90" spans="1:212" s="157" customFormat="1">
      <c r="A90" s="1"/>
      <c r="B90" s="1"/>
      <c r="C90" s="1"/>
      <c r="D90" s="1"/>
      <c r="E90" s="394"/>
      <c r="F90" s="1"/>
      <c r="G90" s="1"/>
      <c r="H90" s="1"/>
      <c r="I90" s="1"/>
      <c r="J90" s="324" t="s">
        <v>585</v>
      </c>
      <c r="K90" s="324" t="s">
        <v>585</v>
      </c>
      <c r="L90" s="324" t="s">
        <v>585</v>
      </c>
      <c r="M90" s="324" t="s">
        <v>585</v>
      </c>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row>
    <row r="91" spans="1:212" s="157" customFormat="1">
      <c r="A91" s="1"/>
      <c r="B91" s="1"/>
      <c r="C91" s="1"/>
      <c r="D91" s="1"/>
      <c r="E91" s="394"/>
      <c r="F91" s="1"/>
      <c r="G91" s="1"/>
      <c r="H91" s="1"/>
      <c r="I91" s="1"/>
      <c r="J91" s="324" t="s">
        <v>586</v>
      </c>
      <c r="K91" s="324" t="s">
        <v>586</v>
      </c>
      <c r="L91" s="324" t="s">
        <v>586</v>
      </c>
      <c r="M91" s="324" t="s">
        <v>586</v>
      </c>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row>
    <row r="92" spans="1:212" s="157" customFormat="1">
      <c r="A92" s="1"/>
      <c r="B92" s="1"/>
      <c r="C92" s="1"/>
      <c r="D92" s="1"/>
      <c r="E92" s="394"/>
      <c r="F92" s="1"/>
      <c r="G92" s="1"/>
      <c r="H92" s="1"/>
      <c r="I92" s="1"/>
      <c r="J92" s="401" t="s">
        <v>1360</v>
      </c>
      <c r="K92" s="401" t="s">
        <v>134</v>
      </c>
      <c r="L92" s="401" t="s">
        <v>1362</v>
      </c>
      <c r="M92" s="401" t="s">
        <v>1439</v>
      </c>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row>
  </sheetData>
  <customSheetViews>
    <customSheetView guid="{247A5D4D-80F1-4466-92F7-7A3BC78E450F}" showPageBreaks="1" printArea="1" view="pageBreakPreview">
      <pane xSplit="9" ySplit="4" topLeftCell="J5" activePane="bottomRight" state="frozen"/>
      <selection pane="bottomRight" activeCell="C43" sqref="C43"/>
      <pageMargins left="0.78740157480314965" right="0.78740157480314965" top="0.78740157480314965" bottom="0.78740157480314965" header="0.51181102362204722" footer="0.51181102362204722"/>
      <pageSetup paperSize="9" scale="58" orientation="portrait" blackAndWhite="1" horizontalDpi="300" verticalDpi="300"/>
      <headerFooter alignWithMargins="0"/>
    </customSheetView>
  </customSheetViews>
  <mergeCells count="22">
    <mergeCell ref="F78:F86"/>
    <mergeCell ref="G78:G81"/>
    <mergeCell ref="F7:F8"/>
    <mergeCell ref="F11:F12"/>
    <mergeCell ref="F15:F22"/>
    <mergeCell ref="F23:F29"/>
    <mergeCell ref="F30:H31"/>
    <mergeCell ref="G35:G40"/>
    <mergeCell ref="F34:F40"/>
    <mergeCell ref="F41:H43"/>
    <mergeCell ref="F46:G47"/>
    <mergeCell ref="F51:H52"/>
    <mergeCell ref="G82:G85"/>
    <mergeCell ref="H78:H79"/>
    <mergeCell ref="H82:H83"/>
    <mergeCell ref="F54:F69"/>
    <mergeCell ref="F3:I3"/>
    <mergeCell ref="F4:I4"/>
    <mergeCell ref="F32:H33"/>
    <mergeCell ref="G34:I34"/>
    <mergeCell ref="F70:F77"/>
    <mergeCell ref="G54:G69"/>
  </mergeCells>
  <phoneticPr fontId="3"/>
  <pageMargins left="0.78740157480314965" right="0.78740157480314965" top="0.78740157480314965" bottom="0.78740157480314965" header="0.51181102362204722" footer="0.51181102362204722"/>
  <pageSetup paperSize="9" scale="58" orientation="portrait" blackAndWhite="1"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FF0000"/>
  </sheetPr>
  <dimension ref="A1:K93"/>
  <sheetViews>
    <sheetView view="pageBreakPreview" topLeftCell="B1" zoomScaleNormal="100" zoomScaleSheetLayoutView="100" workbookViewId="0">
      <pane ySplit="2" topLeftCell="A3" activePane="bottomLeft" state="frozen"/>
      <selection pane="bottomLeft"/>
    </sheetView>
  </sheetViews>
  <sheetFormatPr defaultColWidth="9" defaultRowHeight="14.4"/>
  <cols>
    <col min="1" max="1" width="9.69921875" style="1" customWidth="1"/>
    <col min="2" max="2" width="4.296875" style="1" customWidth="1"/>
    <col min="3" max="4" width="3.296875" style="1" customWidth="1"/>
    <col min="5" max="5" width="6.296875" style="394" customWidth="1"/>
    <col min="6" max="6" width="6.296875" style="1" customWidth="1"/>
    <col min="7" max="7" width="7.19921875" style="1" customWidth="1"/>
    <col min="8" max="8" width="5" style="1" customWidth="1"/>
    <col min="9" max="9" width="4.09765625" style="1" customWidth="1"/>
    <col min="10" max="10" width="31.5" style="1" customWidth="1"/>
    <col min="11" max="11" width="16.296875" style="5" customWidth="1"/>
    <col min="12" max="16384" width="9" style="1"/>
  </cols>
  <sheetData>
    <row r="1" spans="1:11">
      <c r="F1" s="1" t="s">
        <v>888</v>
      </c>
      <c r="K1" s="80" t="s">
        <v>529</v>
      </c>
    </row>
    <row r="2" spans="1:11" ht="33.75" customHeight="1">
      <c r="A2" s="26"/>
      <c r="B2" s="67" t="s">
        <v>778</v>
      </c>
      <c r="C2" s="26" t="s">
        <v>779</v>
      </c>
      <c r="D2" s="26" t="s">
        <v>780</v>
      </c>
      <c r="E2" s="30" t="s">
        <v>781</v>
      </c>
      <c r="F2" s="827"/>
      <c r="G2" s="827"/>
      <c r="H2" s="827"/>
      <c r="I2" s="827"/>
      <c r="J2" s="827"/>
      <c r="K2" s="81" t="s">
        <v>1364</v>
      </c>
    </row>
    <row r="3" spans="1:11" ht="14.1" customHeight="1">
      <c r="A3" s="27" t="str">
        <f>+B3&amp;C3&amp;D3</f>
        <v>0402601</v>
      </c>
      <c r="B3" s="28" t="s">
        <v>1365</v>
      </c>
      <c r="C3" s="29">
        <v>26</v>
      </c>
      <c r="D3" s="28" t="s">
        <v>383</v>
      </c>
      <c r="E3" s="31" t="s">
        <v>199</v>
      </c>
      <c r="F3" s="631" t="s">
        <v>887</v>
      </c>
      <c r="G3" s="656" t="s">
        <v>886</v>
      </c>
      <c r="H3" s="656"/>
      <c r="I3" s="656"/>
      <c r="J3" s="656"/>
      <c r="K3" s="42">
        <f>VLOOKUP($A3&amp;K$93,決統データ!$A$3:$DE$365,$E3+19,FALSE)</f>
        <v>41813</v>
      </c>
    </row>
    <row r="4" spans="1:11" ht="14.1" customHeight="1">
      <c r="A4" s="27" t="str">
        <f t="shared" ref="A4:A67" si="0">+B4&amp;C4&amp;D4</f>
        <v>0402601</v>
      </c>
      <c r="B4" s="28" t="s">
        <v>1365</v>
      </c>
      <c r="C4" s="29">
        <v>26</v>
      </c>
      <c r="D4" s="28" t="s">
        <v>383</v>
      </c>
      <c r="E4" s="394">
        <v>2</v>
      </c>
      <c r="F4" s="631"/>
      <c r="G4" s="487" t="s">
        <v>885</v>
      </c>
      <c r="H4" s="487"/>
      <c r="I4" s="487"/>
      <c r="J4" s="487"/>
      <c r="K4" s="42">
        <f>VLOOKUP($A4&amp;K$93,決統データ!$A$3:$DE$365,$E4+19,FALSE)</f>
        <v>41772</v>
      </c>
    </row>
    <row r="5" spans="1:11" ht="14.1" customHeight="1">
      <c r="A5" s="27" t="str">
        <f t="shared" si="0"/>
        <v>0402601</v>
      </c>
      <c r="B5" s="28" t="s">
        <v>1365</v>
      </c>
      <c r="C5" s="29">
        <v>26</v>
      </c>
      <c r="D5" s="28" t="s">
        <v>383</v>
      </c>
      <c r="E5" s="394">
        <v>3</v>
      </c>
      <c r="F5" s="631"/>
      <c r="G5" s="487" t="s">
        <v>884</v>
      </c>
      <c r="H5" s="487"/>
      <c r="I5" s="487"/>
      <c r="J5" s="487"/>
      <c r="K5" s="42">
        <f>VLOOKUP($A5&amp;K$93,決統データ!$A$3:$DE$365,$E5+19,FALSE)</f>
        <v>41772</v>
      </c>
    </row>
    <row r="6" spans="1:11" ht="14.1" customHeight="1">
      <c r="A6" s="27" t="str">
        <f t="shared" si="0"/>
        <v>0402601</v>
      </c>
      <c r="B6" s="28" t="s">
        <v>1365</v>
      </c>
      <c r="C6" s="29">
        <v>26</v>
      </c>
      <c r="D6" s="28" t="s">
        <v>383</v>
      </c>
      <c r="E6" s="394">
        <v>5</v>
      </c>
      <c r="F6" s="631"/>
      <c r="G6" s="487" t="s">
        <v>883</v>
      </c>
      <c r="H6" s="487"/>
      <c r="I6" s="487"/>
      <c r="J6" s="487"/>
      <c r="K6" s="42">
        <f>VLOOKUP($A6&amp;K$93,決統データ!$A$3:$DE$365,$E6+19,FALSE)</f>
        <v>0</v>
      </c>
    </row>
    <row r="7" spans="1:11" ht="14.1" customHeight="1">
      <c r="A7" s="27" t="str">
        <f t="shared" si="0"/>
        <v>0402601</v>
      </c>
      <c r="B7" s="28" t="s">
        <v>1365</v>
      </c>
      <c r="C7" s="29">
        <v>26</v>
      </c>
      <c r="D7" s="28" t="s">
        <v>383</v>
      </c>
      <c r="E7" s="394">
        <v>6</v>
      </c>
      <c r="F7" s="631"/>
      <c r="G7" s="487" t="s">
        <v>874</v>
      </c>
      <c r="H7" s="487"/>
      <c r="I7" s="487"/>
      <c r="J7" s="487"/>
      <c r="K7" s="42">
        <f>VLOOKUP($A7&amp;K$93,決統データ!$A$3:$DE$365,$E7+19,FALSE)</f>
        <v>0</v>
      </c>
    </row>
    <row r="8" spans="1:11" ht="14.1" customHeight="1">
      <c r="A8" s="27" t="str">
        <f t="shared" si="0"/>
        <v>0402601</v>
      </c>
      <c r="B8" s="28" t="s">
        <v>1365</v>
      </c>
      <c r="C8" s="29">
        <v>26</v>
      </c>
      <c r="D8" s="28" t="s">
        <v>383</v>
      </c>
      <c r="E8" s="394">
        <v>7</v>
      </c>
      <c r="F8" s="631"/>
      <c r="G8" s="487" t="s">
        <v>882</v>
      </c>
      <c r="H8" s="487"/>
      <c r="I8" s="487"/>
      <c r="J8" s="487"/>
      <c r="K8" s="42">
        <f>VLOOKUP($A8&amp;K$93,決統データ!$A$3:$DE$365,$E8+19,FALSE)</f>
        <v>41</v>
      </c>
    </row>
    <row r="9" spans="1:11" ht="14.1" customHeight="1">
      <c r="A9" s="27" t="str">
        <f t="shared" si="0"/>
        <v>0402601</v>
      </c>
      <c r="B9" s="28" t="s">
        <v>1365</v>
      </c>
      <c r="C9" s="29">
        <v>26</v>
      </c>
      <c r="D9" s="28" t="s">
        <v>383</v>
      </c>
      <c r="E9" s="394">
        <v>8</v>
      </c>
      <c r="F9" s="631"/>
      <c r="G9" s="487" t="s">
        <v>881</v>
      </c>
      <c r="H9" s="487"/>
      <c r="I9" s="487"/>
      <c r="J9" s="487"/>
      <c r="K9" s="42">
        <f>VLOOKUP($A9&amp;K$93,決統データ!$A$3:$DE$365,$E9+19,FALSE)</f>
        <v>0</v>
      </c>
    </row>
    <row r="10" spans="1:11" ht="14.1" customHeight="1">
      <c r="A10" s="27" t="str">
        <f t="shared" si="0"/>
        <v>0402601</v>
      </c>
      <c r="B10" s="28" t="s">
        <v>1365</v>
      </c>
      <c r="C10" s="29">
        <v>26</v>
      </c>
      <c r="D10" s="28" t="s">
        <v>383</v>
      </c>
      <c r="E10" s="394">
        <v>9</v>
      </c>
      <c r="F10" s="631"/>
      <c r="G10" s="487" t="s">
        <v>917</v>
      </c>
      <c r="H10" s="487"/>
      <c r="I10" s="487"/>
      <c r="J10" s="487"/>
      <c r="K10" s="42">
        <f>VLOOKUP($A10&amp;K$93,決統データ!$A$3:$DE$365,$E10+19,FALSE)</f>
        <v>0</v>
      </c>
    </row>
    <row r="11" spans="1:11" ht="14.1" customHeight="1">
      <c r="A11" s="27" t="str">
        <f t="shared" si="0"/>
        <v>0402601</v>
      </c>
      <c r="B11" s="28" t="s">
        <v>1365</v>
      </c>
      <c r="C11" s="29">
        <v>26</v>
      </c>
      <c r="D11" s="28" t="s">
        <v>383</v>
      </c>
      <c r="E11" s="394">
        <v>10</v>
      </c>
      <c r="F11" s="631"/>
      <c r="G11" s="487" t="s">
        <v>916</v>
      </c>
      <c r="H11" s="487"/>
      <c r="I11" s="487"/>
      <c r="J11" s="487"/>
      <c r="K11" s="42">
        <f>VLOOKUP($A11&amp;K$93,決統データ!$A$3:$DE$365,$E11+19,FALSE)</f>
        <v>0</v>
      </c>
    </row>
    <row r="12" spans="1:11" ht="14.1" customHeight="1">
      <c r="A12" s="27" t="str">
        <f t="shared" si="0"/>
        <v>0402601</v>
      </c>
      <c r="B12" s="28" t="s">
        <v>1365</v>
      </c>
      <c r="C12" s="29">
        <v>26</v>
      </c>
      <c r="D12" s="28" t="s">
        <v>383</v>
      </c>
      <c r="E12" s="394">
        <v>11</v>
      </c>
      <c r="F12" s="631"/>
      <c r="G12" s="487" t="s">
        <v>915</v>
      </c>
      <c r="H12" s="487"/>
      <c r="I12" s="487"/>
      <c r="J12" s="487"/>
      <c r="K12" s="42">
        <f>VLOOKUP($A12&amp;K$93,決統データ!$A$3:$DE$365,$E12+19,FALSE)</f>
        <v>41</v>
      </c>
    </row>
    <row r="13" spans="1:11" ht="14.1" customHeight="1">
      <c r="A13" s="27" t="str">
        <f t="shared" si="0"/>
        <v>0402601</v>
      </c>
      <c r="B13" s="28" t="s">
        <v>1365</v>
      </c>
      <c r="C13" s="29">
        <v>26</v>
      </c>
      <c r="D13" s="28" t="s">
        <v>383</v>
      </c>
      <c r="E13" s="394">
        <v>12</v>
      </c>
      <c r="F13" s="631"/>
      <c r="G13" s="487" t="s">
        <v>878</v>
      </c>
      <c r="H13" s="487"/>
      <c r="I13" s="487"/>
      <c r="J13" s="487"/>
      <c r="K13" s="42">
        <f>VLOOKUP($A13&amp;K$93,決統データ!$A$3:$DE$365,$E13+19,FALSE)</f>
        <v>17744</v>
      </c>
    </row>
    <row r="14" spans="1:11" ht="14.1" customHeight="1">
      <c r="A14" s="27" t="str">
        <f t="shared" si="0"/>
        <v>0402601</v>
      </c>
      <c r="B14" s="28" t="s">
        <v>1365</v>
      </c>
      <c r="C14" s="29">
        <v>26</v>
      </c>
      <c r="D14" s="28" t="s">
        <v>383</v>
      </c>
      <c r="E14" s="394">
        <v>13</v>
      </c>
      <c r="F14" s="631"/>
      <c r="G14" s="487" t="s">
        <v>877</v>
      </c>
      <c r="H14" s="487"/>
      <c r="I14" s="487"/>
      <c r="J14" s="487"/>
      <c r="K14" s="42">
        <f>VLOOKUP($A14&amp;K$93,決統データ!$A$3:$DE$365,$E14+19,FALSE)</f>
        <v>8197</v>
      </c>
    </row>
    <row r="15" spans="1:11" ht="14.1" customHeight="1">
      <c r="A15" s="27" t="str">
        <f t="shared" si="0"/>
        <v>0402601</v>
      </c>
      <c r="B15" s="28" t="s">
        <v>1365</v>
      </c>
      <c r="C15" s="29">
        <v>26</v>
      </c>
      <c r="D15" s="28" t="s">
        <v>383</v>
      </c>
      <c r="E15" s="394">
        <v>14</v>
      </c>
      <c r="F15" s="631"/>
      <c r="G15" s="487" t="s">
        <v>876</v>
      </c>
      <c r="H15" s="487"/>
      <c r="I15" s="487"/>
      <c r="J15" s="487"/>
      <c r="K15" s="42">
        <f>VLOOKUP($A15&amp;K$93,決統データ!$A$3:$DE$365,$E15+19,FALSE)</f>
        <v>0</v>
      </c>
    </row>
    <row r="16" spans="1:11" ht="14.1" customHeight="1">
      <c r="A16" s="27" t="str">
        <f t="shared" si="0"/>
        <v>0402601</v>
      </c>
      <c r="B16" s="28" t="s">
        <v>1365</v>
      </c>
      <c r="C16" s="29">
        <v>26</v>
      </c>
      <c r="D16" s="28" t="s">
        <v>383</v>
      </c>
      <c r="E16" s="394">
        <v>15</v>
      </c>
      <c r="F16" s="631"/>
      <c r="G16" s="487" t="s">
        <v>875</v>
      </c>
      <c r="H16" s="487"/>
      <c r="I16" s="487"/>
      <c r="J16" s="487"/>
      <c r="K16" s="42">
        <f>VLOOKUP($A16&amp;K$93,決統データ!$A$3:$DE$365,$E16+19,FALSE)</f>
        <v>0</v>
      </c>
    </row>
    <row r="17" spans="1:11" ht="14.1" customHeight="1">
      <c r="A17" s="27" t="str">
        <f t="shared" si="0"/>
        <v>0402601</v>
      </c>
      <c r="B17" s="28" t="s">
        <v>1365</v>
      </c>
      <c r="C17" s="29">
        <v>26</v>
      </c>
      <c r="D17" s="28" t="s">
        <v>383</v>
      </c>
      <c r="E17" s="394">
        <v>16</v>
      </c>
      <c r="F17" s="631"/>
      <c r="G17" s="487" t="s">
        <v>874</v>
      </c>
      <c r="H17" s="487"/>
      <c r="I17" s="487"/>
      <c r="J17" s="487"/>
      <c r="K17" s="42">
        <f>VLOOKUP($A17&amp;K$93,決統データ!$A$3:$DE$365,$E17+19,FALSE)</f>
        <v>8197</v>
      </c>
    </row>
    <row r="18" spans="1:11" ht="14.1" customHeight="1">
      <c r="A18" s="27" t="str">
        <f t="shared" si="0"/>
        <v>0402601</v>
      </c>
      <c r="B18" s="28" t="s">
        <v>1365</v>
      </c>
      <c r="C18" s="29">
        <v>26</v>
      </c>
      <c r="D18" s="28" t="s">
        <v>383</v>
      </c>
      <c r="E18" s="394">
        <v>17</v>
      </c>
      <c r="F18" s="631"/>
      <c r="G18" s="487" t="s">
        <v>873</v>
      </c>
      <c r="H18" s="487"/>
      <c r="I18" s="487"/>
      <c r="J18" s="487"/>
      <c r="K18" s="42">
        <f>VLOOKUP($A18&amp;K$93,決統データ!$A$3:$DE$365,$E18+19,FALSE)</f>
        <v>9547</v>
      </c>
    </row>
    <row r="19" spans="1:11" ht="14.1" customHeight="1">
      <c r="A19" s="27" t="str">
        <f t="shared" si="0"/>
        <v>0402601</v>
      </c>
      <c r="B19" s="28" t="s">
        <v>1365</v>
      </c>
      <c r="C19" s="29">
        <v>26</v>
      </c>
      <c r="D19" s="28" t="s">
        <v>383</v>
      </c>
      <c r="E19" s="394">
        <v>18</v>
      </c>
      <c r="F19" s="631"/>
      <c r="G19" s="487" t="s">
        <v>872</v>
      </c>
      <c r="H19" s="487"/>
      <c r="I19" s="487"/>
      <c r="J19" s="487"/>
      <c r="K19" s="42">
        <f>VLOOKUP($A19&amp;K$93,決統データ!$A$3:$DE$365,$E19+19,FALSE)</f>
        <v>1791</v>
      </c>
    </row>
    <row r="20" spans="1:11" ht="14.1" customHeight="1">
      <c r="A20" s="27" t="str">
        <f t="shared" si="0"/>
        <v>0402601</v>
      </c>
      <c r="B20" s="28" t="s">
        <v>1365</v>
      </c>
      <c r="C20" s="29">
        <v>26</v>
      </c>
      <c r="D20" s="28" t="s">
        <v>383</v>
      </c>
      <c r="E20" s="394">
        <v>19</v>
      </c>
      <c r="F20" s="631"/>
      <c r="G20" s="487" t="s">
        <v>871</v>
      </c>
      <c r="H20" s="487"/>
      <c r="I20" s="487"/>
      <c r="J20" s="487"/>
      <c r="K20" s="42">
        <f>VLOOKUP($A20&amp;K$93,決統データ!$A$3:$DE$365,$E20+19,FALSE)</f>
        <v>1791</v>
      </c>
    </row>
    <row r="21" spans="1:11" ht="14.1" customHeight="1">
      <c r="A21" s="27" t="str">
        <f t="shared" si="0"/>
        <v>0402601</v>
      </c>
      <c r="B21" s="28" t="s">
        <v>1365</v>
      </c>
      <c r="C21" s="29">
        <v>26</v>
      </c>
      <c r="D21" s="28" t="s">
        <v>383</v>
      </c>
      <c r="E21" s="394">
        <v>20</v>
      </c>
      <c r="F21" s="631"/>
      <c r="G21" s="487" t="s">
        <v>870</v>
      </c>
      <c r="H21" s="487"/>
      <c r="I21" s="487"/>
      <c r="J21" s="487"/>
      <c r="K21" s="42">
        <f>VLOOKUP($A21&amp;K$93,決統データ!$A$3:$DE$365,$E21+19,FALSE)</f>
        <v>0</v>
      </c>
    </row>
    <row r="22" spans="1:11" ht="14.1" customHeight="1">
      <c r="A22" s="27" t="str">
        <f t="shared" si="0"/>
        <v>0402601</v>
      </c>
      <c r="B22" s="28" t="s">
        <v>1365</v>
      </c>
      <c r="C22" s="29">
        <v>26</v>
      </c>
      <c r="D22" s="28" t="s">
        <v>383</v>
      </c>
      <c r="E22" s="394">
        <v>21</v>
      </c>
      <c r="F22" s="631"/>
      <c r="G22" s="487" t="s">
        <v>869</v>
      </c>
      <c r="H22" s="487"/>
      <c r="I22" s="487"/>
      <c r="J22" s="487"/>
      <c r="K22" s="42">
        <f>VLOOKUP($A22&amp;K$93,決統データ!$A$3:$DE$365,$E22+19,FALSE)</f>
        <v>7756</v>
      </c>
    </row>
    <row r="23" spans="1:11" ht="14.1" customHeight="1">
      <c r="A23" s="27" t="str">
        <f t="shared" si="0"/>
        <v>0402601</v>
      </c>
      <c r="B23" s="28" t="s">
        <v>1365</v>
      </c>
      <c r="C23" s="29">
        <v>26</v>
      </c>
      <c r="D23" s="28" t="s">
        <v>383</v>
      </c>
      <c r="E23" s="394">
        <v>22</v>
      </c>
      <c r="F23" s="632"/>
      <c r="G23" s="487" t="s">
        <v>868</v>
      </c>
      <c r="H23" s="487"/>
      <c r="I23" s="487"/>
      <c r="J23" s="487"/>
      <c r="K23" s="42">
        <f>VLOOKUP($A23&amp;K$93,決統データ!$A$3:$DE$365,$E23+19,FALSE)</f>
        <v>24069</v>
      </c>
    </row>
    <row r="24" spans="1:11" ht="14.1" customHeight="1">
      <c r="A24" s="27" t="str">
        <f t="shared" si="0"/>
        <v>0402601</v>
      </c>
      <c r="B24" s="28" t="s">
        <v>1365</v>
      </c>
      <c r="C24" s="29">
        <v>26</v>
      </c>
      <c r="D24" s="28" t="s">
        <v>383</v>
      </c>
      <c r="E24" s="394">
        <v>23</v>
      </c>
      <c r="F24" s="630" t="s">
        <v>867</v>
      </c>
      <c r="G24" s="487" t="s">
        <v>866</v>
      </c>
      <c r="H24" s="487"/>
      <c r="I24" s="487"/>
      <c r="J24" s="487"/>
      <c r="K24" s="42">
        <f>VLOOKUP($A24&amp;K$93,決統データ!$A$3:$DE$365,$E24+19,FALSE)</f>
        <v>0</v>
      </c>
    </row>
    <row r="25" spans="1:11" ht="14.1" customHeight="1">
      <c r="A25" s="27" t="str">
        <f t="shared" si="0"/>
        <v>0402601</v>
      </c>
      <c r="B25" s="28" t="s">
        <v>1365</v>
      </c>
      <c r="C25" s="29">
        <v>26</v>
      </c>
      <c r="D25" s="28" t="s">
        <v>383</v>
      </c>
      <c r="E25" s="394">
        <v>24</v>
      </c>
      <c r="F25" s="631"/>
      <c r="G25" s="487" t="s">
        <v>865</v>
      </c>
      <c r="H25" s="487"/>
      <c r="I25" s="487"/>
      <c r="J25" s="487"/>
      <c r="K25" s="42">
        <f>VLOOKUP($A25&amp;K$93,決統データ!$A$3:$DE$365,$E25+19,FALSE)</f>
        <v>0</v>
      </c>
    </row>
    <row r="26" spans="1:11" ht="14.1" customHeight="1">
      <c r="A26" s="27" t="str">
        <f t="shared" si="0"/>
        <v>0402601</v>
      </c>
      <c r="B26" s="28" t="s">
        <v>1365</v>
      </c>
      <c r="C26" s="29">
        <v>26</v>
      </c>
      <c r="D26" s="28" t="s">
        <v>383</v>
      </c>
      <c r="E26" s="394">
        <v>25</v>
      </c>
      <c r="F26" s="631"/>
      <c r="G26" s="487" t="s">
        <v>864</v>
      </c>
      <c r="H26" s="487"/>
      <c r="I26" s="487"/>
      <c r="J26" s="487"/>
      <c r="K26" s="42">
        <f>VLOOKUP($A26&amp;K$93,決統データ!$A$3:$DE$365,$E26+19,FALSE)</f>
        <v>0</v>
      </c>
    </row>
    <row r="27" spans="1:11" ht="14.1" customHeight="1">
      <c r="A27" s="27" t="str">
        <f t="shared" si="0"/>
        <v>0402601</v>
      </c>
      <c r="B27" s="28" t="s">
        <v>1365</v>
      </c>
      <c r="C27" s="29">
        <v>26</v>
      </c>
      <c r="D27" s="28" t="s">
        <v>383</v>
      </c>
      <c r="E27" s="394">
        <v>26</v>
      </c>
      <c r="F27" s="631"/>
      <c r="G27" s="487" t="s">
        <v>863</v>
      </c>
      <c r="H27" s="487"/>
      <c r="I27" s="487"/>
      <c r="J27" s="487"/>
      <c r="K27" s="42">
        <f>VLOOKUP($A27&amp;K$93,決統データ!$A$3:$DE$365,$E27+19,FALSE)</f>
        <v>0</v>
      </c>
    </row>
    <row r="28" spans="1:11" ht="14.1" customHeight="1">
      <c r="A28" s="27" t="str">
        <f t="shared" si="0"/>
        <v>0402601</v>
      </c>
      <c r="B28" s="28" t="s">
        <v>1365</v>
      </c>
      <c r="C28" s="29">
        <v>26</v>
      </c>
      <c r="D28" s="28" t="s">
        <v>383</v>
      </c>
      <c r="E28" s="394">
        <v>27</v>
      </c>
      <c r="F28" s="631"/>
      <c r="G28" s="487" t="s">
        <v>862</v>
      </c>
      <c r="H28" s="487"/>
      <c r="I28" s="487"/>
      <c r="J28" s="487"/>
      <c r="K28" s="42">
        <f>VLOOKUP($A28&amp;K$93,決統データ!$A$3:$DE$365,$E28+19,FALSE)</f>
        <v>0</v>
      </c>
    </row>
    <row r="29" spans="1:11" ht="14.1" customHeight="1">
      <c r="A29" s="27" t="str">
        <f t="shared" si="0"/>
        <v>0402601</v>
      </c>
      <c r="B29" s="28" t="s">
        <v>1365</v>
      </c>
      <c r="C29" s="29">
        <v>26</v>
      </c>
      <c r="D29" s="28" t="s">
        <v>383</v>
      </c>
      <c r="E29" s="394">
        <v>28</v>
      </c>
      <c r="F29" s="631"/>
      <c r="G29" s="487" t="s">
        <v>861</v>
      </c>
      <c r="H29" s="487"/>
      <c r="I29" s="487"/>
      <c r="J29" s="487"/>
      <c r="K29" s="42">
        <f>VLOOKUP($A29&amp;K$93,決統データ!$A$3:$DE$365,$E29+19,FALSE)</f>
        <v>0</v>
      </c>
    </row>
    <row r="30" spans="1:11" ht="14.1" customHeight="1">
      <c r="A30" s="27" t="str">
        <f t="shared" si="0"/>
        <v>0402601</v>
      </c>
      <c r="B30" s="28" t="s">
        <v>1365</v>
      </c>
      <c r="C30" s="29">
        <v>26</v>
      </c>
      <c r="D30" s="28" t="s">
        <v>383</v>
      </c>
      <c r="E30" s="394">
        <v>29</v>
      </c>
      <c r="F30" s="631"/>
      <c r="G30" s="487" t="s">
        <v>860</v>
      </c>
      <c r="H30" s="487"/>
      <c r="I30" s="487"/>
      <c r="J30" s="487"/>
      <c r="K30" s="42">
        <f>VLOOKUP($A30&amp;K$93,決統データ!$A$3:$DE$365,$E30+19,FALSE)</f>
        <v>0</v>
      </c>
    </row>
    <row r="31" spans="1:11" ht="14.1" customHeight="1">
      <c r="A31" s="27" t="str">
        <f t="shared" si="0"/>
        <v>0402601</v>
      </c>
      <c r="B31" s="28" t="s">
        <v>1365</v>
      </c>
      <c r="C31" s="29">
        <v>26</v>
      </c>
      <c r="D31" s="28" t="s">
        <v>383</v>
      </c>
      <c r="E31" s="394">
        <v>30</v>
      </c>
      <c r="F31" s="631"/>
      <c r="G31" s="487" t="s">
        <v>914</v>
      </c>
      <c r="H31" s="487"/>
      <c r="I31" s="487"/>
      <c r="J31" s="487"/>
      <c r="K31" s="42">
        <f>VLOOKUP($A31&amp;K$93,決統データ!$A$3:$DE$365,$E31+19,FALSE)</f>
        <v>0</v>
      </c>
    </row>
    <row r="32" spans="1:11" ht="14.1" customHeight="1">
      <c r="A32" s="27" t="str">
        <f t="shared" si="0"/>
        <v>0402601</v>
      </c>
      <c r="B32" s="28" t="s">
        <v>1365</v>
      </c>
      <c r="C32" s="29">
        <v>26</v>
      </c>
      <c r="D32" s="28" t="s">
        <v>383</v>
      </c>
      <c r="E32" s="394">
        <v>31</v>
      </c>
      <c r="F32" s="631"/>
      <c r="G32" s="487" t="s">
        <v>858</v>
      </c>
      <c r="H32" s="487"/>
      <c r="I32" s="487"/>
      <c r="J32" s="487"/>
      <c r="K32" s="42">
        <f>VLOOKUP($A32&amp;K$93,決統データ!$A$3:$DE$365,$E32+19,FALSE)</f>
        <v>0</v>
      </c>
    </row>
    <row r="33" spans="1:11" ht="14.1" customHeight="1">
      <c r="A33" s="27" t="str">
        <f t="shared" si="0"/>
        <v>0402601</v>
      </c>
      <c r="B33" s="28" t="s">
        <v>1365</v>
      </c>
      <c r="C33" s="29">
        <v>26</v>
      </c>
      <c r="D33" s="28" t="s">
        <v>383</v>
      </c>
      <c r="E33" s="394">
        <v>32</v>
      </c>
      <c r="F33" s="631"/>
      <c r="G33" s="487" t="s">
        <v>857</v>
      </c>
      <c r="H33" s="487"/>
      <c r="I33" s="487"/>
      <c r="J33" s="487"/>
      <c r="K33" s="42">
        <f>VLOOKUP($A33&amp;K$93,決統データ!$A$3:$DE$365,$E33+19,FALSE)</f>
        <v>0</v>
      </c>
    </row>
    <row r="34" spans="1:11" ht="14.1" customHeight="1">
      <c r="A34" s="27" t="str">
        <f t="shared" si="0"/>
        <v>0402601</v>
      </c>
      <c r="B34" s="28" t="s">
        <v>1365</v>
      </c>
      <c r="C34" s="29">
        <v>26</v>
      </c>
      <c r="D34" s="28" t="s">
        <v>383</v>
      </c>
      <c r="E34" s="394">
        <v>33</v>
      </c>
      <c r="F34" s="631"/>
      <c r="G34" s="487" t="s">
        <v>856</v>
      </c>
      <c r="H34" s="487"/>
      <c r="I34" s="487"/>
      <c r="J34" s="487"/>
      <c r="K34" s="42">
        <f>VLOOKUP($A34&amp;K$93,決統データ!$A$3:$DE$365,$E34+19,FALSE)</f>
        <v>27741</v>
      </c>
    </row>
    <row r="35" spans="1:11" ht="14.1" customHeight="1">
      <c r="A35" s="27" t="str">
        <f t="shared" si="0"/>
        <v>0402601</v>
      </c>
      <c r="B35" s="28" t="s">
        <v>1365</v>
      </c>
      <c r="C35" s="29">
        <v>26</v>
      </c>
      <c r="D35" s="28" t="s">
        <v>383</v>
      </c>
      <c r="E35" s="394">
        <v>34</v>
      </c>
      <c r="F35" s="631"/>
      <c r="G35" s="648" t="s">
        <v>855</v>
      </c>
      <c r="H35" s="648"/>
      <c r="I35" s="487"/>
      <c r="J35" s="487"/>
      <c r="K35" s="42">
        <f>VLOOKUP($A35&amp;K$93,決統データ!$A$3:$DE$365,$E35+19,FALSE)</f>
        <v>0</v>
      </c>
    </row>
    <row r="36" spans="1:11" ht="14.1" customHeight="1">
      <c r="A36" s="27" t="str">
        <f t="shared" si="0"/>
        <v>0402601</v>
      </c>
      <c r="B36" s="28" t="s">
        <v>1365</v>
      </c>
      <c r="C36" s="29">
        <v>26</v>
      </c>
      <c r="D36" s="28" t="s">
        <v>383</v>
      </c>
      <c r="E36" s="394">
        <v>35</v>
      </c>
      <c r="F36" s="631"/>
      <c r="G36" s="926" t="s">
        <v>146</v>
      </c>
      <c r="H36" s="927"/>
      <c r="I36" s="518" t="s">
        <v>854</v>
      </c>
      <c r="J36" s="510"/>
      <c r="K36" s="42">
        <f>VLOOKUP($A36&amp;K$93,決統データ!$A$3:$DE$365,$E36+19,FALSE)</f>
        <v>0</v>
      </c>
    </row>
    <row r="37" spans="1:11" ht="14.1" customHeight="1">
      <c r="A37" s="27" t="str">
        <f t="shared" si="0"/>
        <v>0402601</v>
      </c>
      <c r="B37" s="28" t="s">
        <v>1365</v>
      </c>
      <c r="C37" s="29">
        <v>26</v>
      </c>
      <c r="D37" s="28" t="s">
        <v>383</v>
      </c>
      <c r="E37" s="394">
        <v>36</v>
      </c>
      <c r="F37" s="631"/>
      <c r="G37" s="928"/>
      <c r="H37" s="929"/>
      <c r="I37" s="518" t="s">
        <v>853</v>
      </c>
      <c r="J37" s="510"/>
      <c r="K37" s="42">
        <f>VLOOKUP($A37&amp;K$93,決統データ!$A$3:$DE$365,$E37+19,FALSE)</f>
        <v>0</v>
      </c>
    </row>
    <row r="38" spans="1:11" ht="14.1" customHeight="1">
      <c r="A38" s="27" t="str">
        <f t="shared" si="0"/>
        <v>0402601</v>
      </c>
      <c r="B38" s="28" t="s">
        <v>1365</v>
      </c>
      <c r="C38" s="29">
        <v>26</v>
      </c>
      <c r="D38" s="28" t="s">
        <v>383</v>
      </c>
      <c r="E38" s="394">
        <v>37</v>
      </c>
      <c r="F38" s="631"/>
      <c r="G38" s="868" t="s">
        <v>913</v>
      </c>
      <c r="H38" s="656" t="s">
        <v>852</v>
      </c>
      <c r="I38" s="487"/>
      <c r="J38" s="487"/>
      <c r="K38" s="42">
        <f>VLOOKUP($A38&amp;K$93,決統データ!$A$3:$DE$365,$E38+19,FALSE)</f>
        <v>0</v>
      </c>
    </row>
    <row r="39" spans="1:11" ht="14.1" customHeight="1">
      <c r="A39" s="27" t="str">
        <f t="shared" si="0"/>
        <v>0402601</v>
      </c>
      <c r="B39" s="28" t="s">
        <v>1365</v>
      </c>
      <c r="C39" s="29">
        <v>26</v>
      </c>
      <c r="D39" s="28" t="s">
        <v>383</v>
      </c>
      <c r="E39" s="394">
        <v>38</v>
      </c>
      <c r="F39" s="631"/>
      <c r="G39" s="902"/>
      <c r="H39" s="487" t="s">
        <v>850</v>
      </c>
      <c r="I39" s="487"/>
      <c r="J39" s="487"/>
      <c r="K39" s="42">
        <f>VLOOKUP($A39&amp;K$93,決統データ!$A$3:$DE$365,$E39+19,FALSE)</f>
        <v>0</v>
      </c>
    </row>
    <row r="40" spans="1:11" ht="14.1" customHeight="1">
      <c r="A40" s="27" t="str">
        <f t="shared" si="0"/>
        <v>0402601</v>
      </c>
      <c r="B40" s="28" t="s">
        <v>1365</v>
      </c>
      <c r="C40" s="29">
        <v>26</v>
      </c>
      <c r="D40" s="28" t="s">
        <v>383</v>
      </c>
      <c r="E40" s="394">
        <v>39</v>
      </c>
      <c r="F40" s="631"/>
      <c r="G40" s="902"/>
      <c r="H40" s="487" t="s">
        <v>851</v>
      </c>
      <c r="I40" s="487"/>
      <c r="J40" s="487"/>
      <c r="K40" s="42">
        <f>VLOOKUP($A40&amp;K$93,決統データ!$A$3:$DE$365,$E40+19,FALSE)</f>
        <v>0</v>
      </c>
    </row>
    <row r="41" spans="1:11" ht="14.1" customHeight="1">
      <c r="A41" s="27" t="str">
        <f t="shared" si="0"/>
        <v>0402601</v>
      </c>
      <c r="B41" s="28" t="s">
        <v>1365</v>
      </c>
      <c r="C41" s="29">
        <v>26</v>
      </c>
      <c r="D41" s="28" t="s">
        <v>383</v>
      </c>
      <c r="E41" s="394">
        <v>40</v>
      </c>
      <c r="F41" s="631"/>
      <c r="G41" s="902"/>
      <c r="H41" s="487" t="s">
        <v>850</v>
      </c>
      <c r="I41" s="487"/>
      <c r="J41" s="487"/>
      <c r="K41" s="42">
        <f>VLOOKUP($A41&amp;K$93,決統データ!$A$3:$DE$365,$E41+19,FALSE)</f>
        <v>0</v>
      </c>
    </row>
    <row r="42" spans="1:11" ht="14.1" customHeight="1">
      <c r="A42" s="27" t="str">
        <f t="shared" si="0"/>
        <v>0402601</v>
      </c>
      <c r="B42" s="28" t="s">
        <v>1365</v>
      </c>
      <c r="C42" s="29">
        <v>26</v>
      </c>
      <c r="D42" s="28" t="s">
        <v>383</v>
      </c>
      <c r="E42" s="394">
        <v>41</v>
      </c>
      <c r="F42" s="631"/>
      <c r="G42" s="902" t="s">
        <v>530</v>
      </c>
      <c r="H42" s="903" t="s">
        <v>828</v>
      </c>
      <c r="I42" s="645" t="s">
        <v>644</v>
      </c>
      <c r="J42" s="391" t="s">
        <v>387</v>
      </c>
      <c r="K42" s="42">
        <f>VLOOKUP($A42&amp;K$93,決統データ!$A$3:$DE$365,$E42+19,FALSE)</f>
        <v>0</v>
      </c>
    </row>
    <row r="43" spans="1:11" ht="14.1" customHeight="1">
      <c r="A43" s="27" t="str">
        <f t="shared" si="0"/>
        <v>0402601</v>
      </c>
      <c r="B43" s="28" t="s">
        <v>1365</v>
      </c>
      <c r="C43" s="29">
        <v>26</v>
      </c>
      <c r="D43" s="28" t="s">
        <v>383</v>
      </c>
      <c r="E43" s="394">
        <v>42</v>
      </c>
      <c r="F43" s="631"/>
      <c r="G43" s="902"/>
      <c r="H43" s="904"/>
      <c r="I43" s="646"/>
      <c r="J43" s="391" t="s">
        <v>365</v>
      </c>
      <c r="K43" s="42">
        <f>VLOOKUP($A43&amp;K$93,決統データ!$A$3:$DE$365,$E43+19,FALSE)</f>
        <v>0</v>
      </c>
    </row>
    <row r="44" spans="1:11" ht="14.1" customHeight="1">
      <c r="A44" s="27" t="str">
        <f t="shared" si="0"/>
        <v>0402601</v>
      </c>
      <c r="B44" s="28" t="s">
        <v>1365</v>
      </c>
      <c r="C44" s="29">
        <v>26</v>
      </c>
      <c r="D44" s="28" t="s">
        <v>383</v>
      </c>
      <c r="E44" s="394">
        <v>43</v>
      </c>
      <c r="F44" s="631"/>
      <c r="G44" s="902"/>
      <c r="H44" s="656"/>
      <c r="I44" s="647"/>
      <c r="J44" s="391" t="s">
        <v>731</v>
      </c>
      <c r="K44" s="42">
        <f>VLOOKUP($A44&amp;K$93,決統データ!$A$3:$DE$365,$E44+19,FALSE)</f>
        <v>0</v>
      </c>
    </row>
    <row r="45" spans="1:11" ht="14.1" customHeight="1">
      <c r="A45" s="27" t="str">
        <f t="shared" si="0"/>
        <v>0402601</v>
      </c>
      <c r="B45" s="28" t="s">
        <v>1365</v>
      </c>
      <c r="C45" s="29">
        <v>26</v>
      </c>
      <c r="D45" s="28" t="s">
        <v>383</v>
      </c>
      <c r="E45" s="394">
        <v>44</v>
      </c>
      <c r="F45" s="631"/>
      <c r="G45" s="902"/>
      <c r="H45" s="487" t="s">
        <v>848</v>
      </c>
      <c r="I45" s="487"/>
      <c r="J45" s="487"/>
      <c r="K45" s="42">
        <f>VLOOKUP($A45&amp;K$93,決統データ!$A$3:$DE$365,$E45+19,FALSE)</f>
        <v>0</v>
      </c>
    </row>
    <row r="46" spans="1:11" ht="14.1" customHeight="1">
      <c r="A46" s="27" t="str">
        <f t="shared" si="0"/>
        <v>0402601</v>
      </c>
      <c r="B46" s="28" t="s">
        <v>1365</v>
      </c>
      <c r="C46" s="29">
        <v>26</v>
      </c>
      <c r="D46" s="28" t="s">
        <v>383</v>
      </c>
      <c r="E46" s="394">
        <v>45</v>
      </c>
      <c r="F46" s="631"/>
      <c r="G46" s="902"/>
      <c r="H46" s="487" t="s">
        <v>912</v>
      </c>
      <c r="I46" s="487"/>
      <c r="J46" s="487"/>
      <c r="K46" s="42">
        <f>VLOOKUP($A46&amp;K$93,決統データ!$A$3:$DE$365,$E46+19,FALSE)</f>
        <v>0</v>
      </c>
    </row>
    <row r="47" spans="1:11" ht="14.1" customHeight="1">
      <c r="A47" s="27" t="str">
        <f t="shared" si="0"/>
        <v>0402601</v>
      </c>
      <c r="B47" s="28" t="s">
        <v>1365</v>
      </c>
      <c r="C47" s="29">
        <v>26</v>
      </c>
      <c r="D47" s="28" t="s">
        <v>383</v>
      </c>
      <c r="E47" s="394">
        <v>46</v>
      </c>
      <c r="F47" s="631"/>
      <c r="G47" s="902"/>
      <c r="H47" s="487" t="s">
        <v>846</v>
      </c>
      <c r="I47" s="487"/>
      <c r="J47" s="487"/>
      <c r="K47" s="42">
        <f>VLOOKUP($A47&amp;K$93,決統データ!$A$3:$DE$365,$E47+19,FALSE)</f>
        <v>0</v>
      </c>
    </row>
    <row r="48" spans="1:11" ht="14.1" customHeight="1">
      <c r="A48" s="27" t="str">
        <f t="shared" si="0"/>
        <v>0402601</v>
      </c>
      <c r="B48" s="28" t="s">
        <v>1365</v>
      </c>
      <c r="C48" s="29">
        <v>26</v>
      </c>
      <c r="D48" s="28" t="s">
        <v>383</v>
      </c>
      <c r="E48" s="394">
        <v>47</v>
      </c>
      <c r="F48" s="631"/>
      <c r="G48" s="902"/>
      <c r="H48" s="487" t="s">
        <v>845</v>
      </c>
      <c r="I48" s="487"/>
      <c r="J48" s="487"/>
      <c r="K48" s="42">
        <f>VLOOKUP($A48&amp;K$93,決統データ!$A$3:$DE$365,$E48+19,FALSE)</f>
        <v>0</v>
      </c>
    </row>
    <row r="49" spans="1:11" ht="14.1" customHeight="1">
      <c r="A49" s="27" t="str">
        <f t="shared" si="0"/>
        <v>0402601</v>
      </c>
      <c r="B49" s="28" t="s">
        <v>1365</v>
      </c>
      <c r="C49" s="29">
        <v>26</v>
      </c>
      <c r="D49" s="28" t="s">
        <v>383</v>
      </c>
      <c r="E49" s="394">
        <v>48</v>
      </c>
      <c r="F49" s="631"/>
      <c r="G49" s="902"/>
      <c r="H49" s="487" t="s">
        <v>731</v>
      </c>
      <c r="I49" s="487"/>
      <c r="J49" s="487"/>
      <c r="K49" s="42">
        <f>VLOOKUP($A49&amp;K$93,決統データ!$A$3:$DE$365,$E49+19,FALSE)</f>
        <v>0</v>
      </c>
    </row>
    <row r="50" spans="1:11" ht="14.1" customHeight="1">
      <c r="A50" s="27" t="str">
        <f t="shared" si="0"/>
        <v>0402601</v>
      </c>
      <c r="B50" s="28" t="s">
        <v>1365</v>
      </c>
      <c r="C50" s="29">
        <v>26</v>
      </c>
      <c r="D50" s="28" t="s">
        <v>383</v>
      </c>
      <c r="E50" s="394">
        <v>49</v>
      </c>
      <c r="F50" s="631"/>
      <c r="G50" s="487" t="s">
        <v>844</v>
      </c>
      <c r="H50" s="487"/>
      <c r="I50" s="487"/>
      <c r="J50" s="487"/>
      <c r="K50" s="42">
        <f>VLOOKUP($A50&amp;K$93,決統データ!$A$3:$DE$365,$E50+19,FALSE)</f>
        <v>27741</v>
      </c>
    </row>
    <row r="51" spans="1:11" ht="14.1" customHeight="1">
      <c r="A51" s="27" t="str">
        <f t="shared" si="0"/>
        <v>0402601</v>
      </c>
      <c r="B51" s="28" t="s">
        <v>1365</v>
      </c>
      <c r="C51" s="29">
        <v>26</v>
      </c>
      <c r="D51" s="28" t="s">
        <v>383</v>
      </c>
      <c r="E51" s="394">
        <v>50</v>
      </c>
      <c r="F51" s="631"/>
      <c r="G51" s="639" t="s">
        <v>146</v>
      </c>
      <c r="H51" s="487" t="s">
        <v>842</v>
      </c>
      <c r="I51" s="487"/>
      <c r="J51" s="487"/>
      <c r="K51" s="42">
        <f>VLOOKUP($A51&amp;K$93,決統データ!$A$3:$DE$365,$E51+19,FALSE)</f>
        <v>0</v>
      </c>
    </row>
    <row r="52" spans="1:11" ht="14.1" customHeight="1">
      <c r="A52" s="27" t="str">
        <f t="shared" si="0"/>
        <v>0402601</v>
      </c>
      <c r="B52" s="28" t="s">
        <v>1365</v>
      </c>
      <c r="C52" s="29">
        <v>26</v>
      </c>
      <c r="D52" s="28" t="s">
        <v>383</v>
      </c>
      <c r="E52" s="394">
        <v>51</v>
      </c>
      <c r="F52" s="631"/>
      <c r="G52" s="640"/>
      <c r="H52" s="487" t="s">
        <v>388</v>
      </c>
      <c r="I52" s="487"/>
      <c r="J52" s="487"/>
      <c r="K52" s="42">
        <f>VLOOKUP($A52&amp;K$93,決統データ!$A$3:$DE$365,$E52+19,FALSE)</f>
        <v>0</v>
      </c>
    </row>
    <row r="53" spans="1:11" ht="14.1" customHeight="1">
      <c r="A53" s="27" t="str">
        <f t="shared" si="0"/>
        <v>0402601</v>
      </c>
      <c r="B53" s="28" t="s">
        <v>1365</v>
      </c>
      <c r="C53" s="29">
        <v>26</v>
      </c>
      <c r="D53" s="28" t="s">
        <v>383</v>
      </c>
      <c r="E53" s="394">
        <v>52</v>
      </c>
      <c r="F53" s="631"/>
      <c r="G53" s="641"/>
      <c r="H53" s="487" t="s">
        <v>841</v>
      </c>
      <c r="I53" s="487"/>
      <c r="J53" s="487"/>
      <c r="K53" s="42">
        <f>VLOOKUP($A53&amp;K$93,決統データ!$A$3:$DE$365,$E53+19,FALSE)</f>
        <v>0</v>
      </c>
    </row>
    <row r="54" spans="1:11" ht="14.1" customHeight="1">
      <c r="A54" s="27" t="str">
        <f t="shared" si="0"/>
        <v>0402601</v>
      </c>
      <c r="B54" s="28" t="s">
        <v>1365</v>
      </c>
      <c r="C54" s="29">
        <v>26</v>
      </c>
      <c r="D54" s="28" t="s">
        <v>383</v>
      </c>
      <c r="E54" s="394">
        <v>53</v>
      </c>
      <c r="F54" s="631"/>
      <c r="G54" s="487" t="s">
        <v>840</v>
      </c>
      <c r="H54" s="487"/>
      <c r="I54" s="487"/>
      <c r="J54" s="487"/>
      <c r="K54" s="42">
        <f>VLOOKUP($A54&amp;K$93,決統データ!$A$3:$DE$365,$E54+19,FALSE)</f>
        <v>0</v>
      </c>
    </row>
    <row r="55" spans="1:11" ht="14.1" customHeight="1">
      <c r="A55" s="27" t="str">
        <f t="shared" si="0"/>
        <v>0402601</v>
      </c>
      <c r="B55" s="28" t="s">
        <v>1365</v>
      </c>
      <c r="C55" s="29">
        <v>26</v>
      </c>
      <c r="D55" s="28" t="s">
        <v>383</v>
      </c>
      <c r="E55" s="394">
        <v>54</v>
      </c>
      <c r="F55" s="631"/>
      <c r="G55" s="487" t="s">
        <v>839</v>
      </c>
      <c r="H55" s="487"/>
      <c r="I55" s="487"/>
      <c r="J55" s="487"/>
      <c r="K55" s="42">
        <f>VLOOKUP($A55&amp;K$93,決統データ!$A$3:$DE$365,$E55+19,FALSE)</f>
        <v>0</v>
      </c>
    </row>
    <row r="56" spans="1:11" ht="14.1" customHeight="1">
      <c r="A56" s="27" t="str">
        <f t="shared" si="0"/>
        <v>0402601</v>
      </c>
      <c r="B56" s="28" t="s">
        <v>1365</v>
      </c>
      <c r="C56" s="29">
        <v>26</v>
      </c>
      <c r="D56" s="28" t="s">
        <v>383</v>
      </c>
      <c r="E56" s="394">
        <v>55</v>
      </c>
      <c r="F56" s="631"/>
      <c r="G56" s="487" t="s">
        <v>838</v>
      </c>
      <c r="H56" s="487"/>
      <c r="I56" s="487"/>
      <c r="J56" s="487"/>
      <c r="K56" s="42">
        <f>VLOOKUP($A56&amp;K$93,決統データ!$A$3:$DE$365,$E56+19,FALSE)</f>
        <v>0</v>
      </c>
    </row>
    <row r="57" spans="1:11" ht="14.1" customHeight="1">
      <c r="A57" s="27" t="str">
        <f t="shared" si="0"/>
        <v>0402601</v>
      </c>
      <c r="B57" s="28" t="s">
        <v>1365</v>
      </c>
      <c r="C57" s="29">
        <v>26</v>
      </c>
      <c r="D57" s="28" t="s">
        <v>383</v>
      </c>
      <c r="E57" s="394">
        <v>56</v>
      </c>
      <c r="F57" s="632"/>
      <c r="G57" s="487" t="s">
        <v>837</v>
      </c>
      <c r="H57" s="487"/>
      <c r="I57" s="487"/>
      <c r="J57" s="487"/>
      <c r="K57" s="42">
        <f>VLOOKUP($A57&amp;K$93,決統データ!$A$3:$DE$365,$E57+19,FALSE)</f>
        <v>-27741</v>
      </c>
    </row>
    <row r="58" spans="1:11" ht="14.1" customHeight="1">
      <c r="A58" s="27" t="str">
        <f t="shared" si="0"/>
        <v>0402601</v>
      </c>
      <c r="B58" s="28" t="s">
        <v>1365</v>
      </c>
      <c r="C58" s="29">
        <v>26</v>
      </c>
      <c r="D58" s="28" t="s">
        <v>383</v>
      </c>
      <c r="E58" s="394">
        <v>57</v>
      </c>
      <c r="F58" s="487" t="s">
        <v>836</v>
      </c>
      <c r="G58" s="487"/>
      <c r="H58" s="487"/>
      <c r="I58" s="487"/>
      <c r="J58" s="487"/>
      <c r="K58" s="42">
        <f>VLOOKUP($A58&amp;K$93,決統データ!$A$3:$DE$365,$E58+19,FALSE)</f>
        <v>-3672</v>
      </c>
    </row>
    <row r="59" spans="1:11" ht="14.1" customHeight="1">
      <c r="A59" s="27" t="str">
        <f t="shared" si="0"/>
        <v>0402601</v>
      </c>
      <c r="B59" s="28" t="s">
        <v>1365</v>
      </c>
      <c r="C59" s="29">
        <v>26</v>
      </c>
      <c r="D59" s="28" t="s">
        <v>383</v>
      </c>
      <c r="E59" s="394">
        <v>58</v>
      </c>
      <c r="F59" s="487" t="s">
        <v>835</v>
      </c>
      <c r="G59" s="487"/>
      <c r="H59" s="487"/>
      <c r="I59" s="487"/>
      <c r="J59" s="487"/>
      <c r="K59" s="42">
        <f>VLOOKUP($A59&amp;K$93,決統データ!$A$3:$DE$365,$E59+19,FALSE)</f>
        <v>5040</v>
      </c>
    </row>
    <row r="60" spans="1:11" ht="14.1" customHeight="1">
      <c r="A60" s="27" t="str">
        <f t="shared" si="0"/>
        <v>0402601</v>
      </c>
      <c r="B60" s="28" t="s">
        <v>1365</v>
      </c>
      <c r="C60" s="29">
        <v>26</v>
      </c>
      <c r="D60" s="28" t="s">
        <v>383</v>
      </c>
      <c r="E60" s="394">
        <v>59</v>
      </c>
      <c r="F60" s="487"/>
      <c r="G60" s="487" t="s">
        <v>911</v>
      </c>
      <c r="H60" s="487"/>
      <c r="I60" s="487"/>
      <c r="J60" s="487"/>
      <c r="K60" s="42">
        <f>VLOOKUP($A60&amp;K$93,決統データ!$A$3:$DE$365,$E60+19,FALSE)</f>
        <v>17059</v>
      </c>
    </row>
    <row r="61" spans="1:11" ht="14.1" customHeight="1">
      <c r="A61" s="27" t="str">
        <f t="shared" si="0"/>
        <v>0402601</v>
      </c>
      <c r="B61" s="28" t="s">
        <v>1365</v>
      </c>
      <c r="C61" s="29">
        <v>26</v>
      </c>
      <c r="D61" s="28" t="s">
        <v>383</v>
      </c>
      <c r="E61" s="394">
        <v>60</v>
      </c>
      <c r="F61" s="487"/>
      <c r="G61" s="487" t="s">
        <v>833</v>
      </c>
      <c r="H61" s="487"/>
      <c r="I61" s="487"/>
      <c r="J61" s="487"/>
      <c r="K61" s="42">
        <f>VLOOKUP($A61&amp;K$93,決統データ!$A$3:$DE$365,$E61+19,FALSE)</f>
        <v>0</v>
      </c>
    </row>
    <row r="62" spans="1:11" ht="14.1" customHeight="1">
      <c r="A62" s="27" t="str">
        <f t="shared" si="0"/>
        <v>0402602</v>
      </c>
      <c r="B62" s="28" t="s">
        <v>1365</v>
      </c>
      <c r="C62" s="29">
        <v>26</v>
      </c>
      <c r="D62" s="28" t="s">
        <v>143</v>
      </c>
      <c r="E62" s="394">
        <v>1</v>
      </c>
      <c r="F62" s="487" t="s">
        <v>832</v>
      </c>
      <c r="G62" s="487"/>
      <c r="H62" s="487"/>
      <c r="I62" s="487"/>
      <c r="J62" s="487"/>
      <c r="K62" s="42">
        <f>VLOOKUP($A62&amp;K$93,決統データ!$A$3:$DE$365,$E62+19,FALSE)</f>
        <v>0</v>
      </c>
    </row>
    <row r="63" spans="1:11" ht="14.1" customHeight="1">
      <c r="A63" s="27" t="str">
        <f t="shared" si="0"/>
        <v>0402602</v>
      </c>
      <c r="B63" s="28" t="s">
        <v>1365</v>
      </c>
      <c r="C63" s="29">
        <v>26</v>
      </c>
      <c r="D63" s="28" t="s">
        <v>143</v>
      </c>
      <c r="E63" s="394">
        <v>2</v>
      </c>
      <c r="F63" s="487" t="s">
        <v>831</v>
      </c>
      <c r="G63" s="487"/>
      <c r="H63" s="487"/>
      <c r="I63" s="487"/>
      <c r="J63" s="487"/>
      <c r="K63" s="42">
        <f>VLOOKUP($A63&amp;K$93,決統データ!$A$3:$DE$365,$E63+19,FALSE)</f>
        <v>8347</v>
      </c>
    </row>
    <row r="64" spans="1:11" ht="14.1" customHeight="1">
      <c r="A64" s="27" t="str">
        <f t="shared" si="0"/>
        <v>0402602</v>
      </c>
      <c r="B64" s="28" t="s">
        <v>1365</v>
      </c>
      <c r="C64" s="29">
        <v>26</v>
      </c>
      <c r="D64" s="28" t="s">
        <v>143</v>
      </c>
      <c r="E64" s="394">
        <v>3</v>
      </c>
      <c r="F64" s="487" t="s">
        <v>830</v>
      </c>
      <c r="G64" s="487"/>
      <c r="H64" s="487"/>
      <c r="I64" s="487"/>
      <c r="J64" s="487"/>
      <c r="K64" s="42">
        <f>VLOOKUP($A64&amp;K$93,決統データ!$A$3:$DE$365,$E64+19,FALSE)</f>
        <v>0</v>
      </c>
    </row>
    <row r="65" spans="1:11" ht="14.1" customHeight="1">
      <c r="A65" s="27" t="str">
        <f t="shared" si="0"/>
        <v>0402602</v>
      </c>
      <c r="B65" s="28" t="s">
        <v>1365</v>
      </c>
      <c r="C65" s="29">
        <v>26</v>
      </c>
      <c r="D65" s="28" t="s">
        <v>143</v>
      </c>
      <c r="E65" s="394">
        <v>4</v>
      </c>
      <c r="F65" s="639" t="s">
        <v>644</v>
      </c>
      <c r="G65" s="487" t="s">
        <v>829</v>
      </c>
      <c r="H65" s="487"/>
      <c r="I65" s="487"/>
      <c r="J65" s="487"/>
      <c r="K65" s="42">
        <f>VLOOKUP($A65&amp;K$93,決統データ!$A$3:$DE$365,$E65+19,FALSE)</f>
        <v>0</v>
      </c>
    </row>
    <row r="66" spans="1:11" ht="14.1" customHeight="1">
      <c r="A66" s="27" t="str">
        <f t="shared" si="0"/>
        <v>0402602</v>
      </c>
      <c r="B66" s="28" t="s">
        <v>1365</v>
      </c>
      <c r="C66" s="29">
        <v>26</v>
      </c>
      <c r="D66" s="28" t="s">
        <v>143</v>
      </c>
      <c r="E66" s="394">
        <v>5</v>
      </c>
      <c r="F66" s="640"/>
      <c r="G66" s="487" t="s">
        <v>828</v>
      </c>
      <c r="H66" s="487"/>
      <c r="I66" s="487"/>
      <c r="J66" s="487"/>
      <c r="K66" s="42">
        <f>VLOOKUP($A66&amp;K$93,決統データ!$A$3:$DE$365,$E66+19,FALSE)</f>
        <v>0</v>
      </c>
    </row>
    <row r="67" spans="1:11" ht="14.1" customHeight="1">
      <c r="A67" s="27" t="str">
        <f t="shared" si="0"/>
        <v>0402602</v>
      </c>
      <c r="B67" s="28" t="s">
        <v>1365</v>
      </c>
      <c r="C67" s="29">
        <v>26</v>
      </c>
      <c r="D67" s="28" t="s">
        <v>143</v>
      </c>
      <c r="E67" s="394">
        <v>6</v>
      </c>
      <c r="F67" s="641"/>
      <c r="G67" s="487" t="s">
        <v>731</v>
      </c>
      <c r="H67" s="487"/>
      <c r="I67" s="487"/>
      <c r="J67" s="487"/>
      <c r="K67" s="42">
        <f>VLOOKUP($A67&amp;K$93,決統データ!$A$3:$DE$365,$E67+19,FALSE)</f>
        <v>0</v>
      </c>
    </row>
    <row r="68" spans="1:11" ht="14.1" customHeight="1">
      <c r="A68" s="27" t="str">
        <f t="shared" ref="A68:A84" si="1">+B68&amp;C68&amp;D68</f>
        <v>0402602</v>
      </c>
      <c r="B68" s="28" t="s">
        <v>1365</v>
      </c>
      <c r="C68" s="29">
        <v>26</v>
      </c>
      <c r="D68" s="28" t="s">
        <v>143</v>
      </c>
      <c r="E68" s="394">
        <v>7</v>
      </c>
      <c r="F68" s="487" t="s">
        <v>827</v>
      </c>
      <c r="G68" s="487"/>
      <c r="H68" s="487"/>
      <c r="I68" s="487"/>
      <c r="J68" s="487"/>
      <c r="K68" s="42">
        <f>VLOOKUP($A68&amp;K$93,決統データ!$A$3:$DE$365,$E68+19,FALSE)</f>
        <v>0</v>
      </c>
    </row>
    <row r="69" spans="1:11" ht="14.1" customHeight="1">
      <c r="A69" s="27" t="str">
        <f t="shared" si="1"/>
        <v>0402602</v>
      </c>
      <c r="B69" s="28" t="s">
        <v>1365</v>
      </c>
      <c r="C69" s="29">
        <v>26</v>
      </c>
      <c r="D69" s="28" t="s">
        <v>143</v>
      </c>
      <c r="E69" s="394">
        <v>8</v>
      </c>
      <c r="F69" s="633" t="s">
        <v>826</v>
      </c>
      <c r="G69" s="634"/>
      <c r="H69" s="634"/>
      <c r="I69" s="635"/>
      <c r="J69" s="391" t="s">
        <v>825</v>
      </c>
      <c r="K69" s="42">
        <f>VLOOKUP($A69&amp;K$93,決統データ!$A$3:$DE$365,$E69+19,FALSE)</f>
        <v>8347</v>
      </c>
    </row>
    <row r="70" spans="1:11" ht="14.1" customHeight="1">
      <c r="A70" s="27" t="str">
        <f t="shared" si="1"/>
        <v>0402602</v>
      </c>
      <c r="B70" s="28" t="s">
        <v>1365</v>
      </c>
      <c r="C70" s="29">
        <v>26</v>
      </c>
      <c r="D70" s="28" t="s">
        <v>143</v>
      </c>
      <c r="E70" s="394">
        <v>9</v>
      </c>
      <c r="F70" s="636"/>
      <c r="G70" s="637"/>
      <c r="H70" s="637"/>
      <c r="I70" s="638"/>
      <c r="J70" s="391" t="s">
        <v>824</v>
      </c>
      <c r="K70" s="42">
        <f>VLOOKUP($A70&amp;K$93,決統データ!$A$3:$DE$365,$E70+19,FALSE)</f>
        <v>0</v>
      </c>
    </row>
    <row r="71" spans="1:11" ht="14.1" customHeight="1">
      <c r="A71" s="27" t="str">
        <f t="shared" si="1"/>
        <v>0402602</v>
      </c>
      <c r="B71" s="28" t="s">
        <v>1365</v>
      </c>
      <c r="C71" s="29">
        <v>26</v>
      </c>
      <c r="D71" s="28" t="s">
        <v>143</v>
      </c>
      <c r="E71" s="394">
        <v>21</v>
      </c>
      <c r="F71" s="487" t="s">
        <v>823</v>
      </c>
      <c r="G71" s="487"/>
      <c r="H71" s="487"/>
      <c r="I71" s="487"/>
      <c r="J71" s="487"/>
      <c r="K71" s="42">
        <f>VLOOKUP($A71&amp;K$93,決統データ!$A$3:$DE$365,$E71+19,FALSE)</f>
        <v>0</v>
      </c>
    </row>
    <row r="72" spans="1:11" ht="14.1" customHeight="1">
      <c r="A72" s="27" t="str">
        <f t="shared" si="1"/>
        <v>0402602</v>
      </c>
      <c r="B72" s="28" t="s">
        <v>1365</v>
      </c>
      <c r="C72" s="29">
        <v>26</v>
      </c>
      <c r="D72" s="28" t="s">
        <v>143</v>
      </c>
      <c r="E72" s="394">
        <v>22</v>
      </c>
      <c r="F72" s="487" t="s">
        <v>822</v>
      </c>
      <c r="G72" s="487"/>
      <c r="H72" s="487"/>
      <c r="I72" s="487"/>
      <c r="J72" s="487"/>
      <c r="K72" s="42">
        <f>VLOOKUP($A72&amp;K$93,決統データ!$A$3:$DE$365,$E72+19,FALSE)</f>
        <v>0</v>
      </c>
    </row>
    <row r="73" spans="1:11" ht="16.05" customHeight="1">
      <c r="A73" s="27"/>
      <c r="B73" s="28"/>
      <c r="C73" s="29"/>
      <c r="D73" s="28"/>
      <c r="F73" s="496" t="s">
        <v>821</v>
      </c>
      <c r="G73" s="518"/>
      <c r="H73" s="518"/>
      <c r="I73" s="518"/>
      <c r="J73" s="510"/>
      <c r="K73" s="82"/>
    </row>
    <row r="74" spans="1:11" ht="16.05" customHeight="1">
      <c r="A74" s="27" t="str">
        <f t="shared" si="1"/>
        <v>0402602</v>
      </c>
      <c r="B74" s="28" t="s">
        <v>1363</v>
      </c>
      <c r="C74" s="29">
        <v>26</v>
      </c>
      <c r="D74" s="28" t="s">
        <v>143</v>
      </c>
      <c r="E74" s="394">
        <v>51</v>
      </c>
      <c r="F74" s="391" t="s">
        <v>819</v>
      </c>
      <c r="G74" s="391"/>
      <c r="H74" s="391"/>
      <c r="I74" s="391"/>
      <c r="J74" s="391"/>
      <c r="K74" s="42">
        <f>VLOOKUP($A74&amp;K$93,決統データ!$A$3:$DE$365,$E74+19,FALSE)</f>
        <v>0</v>
      </c>
    </row>
    <row r="75" spans="1:11" ht="16.05" customHeight="1">
      <c r="A75" s="27" t="str">
        <f t="shared" si="1"/>
        <v>0402602</v>
      </c>
      <c r="B75" s="28" t="s">
        <v>1363</v>
      </c>
      <c r="C75" s="29">
        <v>26</v>
      </c>
      <c r="D75" s="28" t="s">
        <v>143</v>
      </c>
      <c r="E75" s="394">
        <v>52</v>
      </c>
      <c r="F75" s="391" t="s">
        <v>818</v>
      </c>
      <c r="G75" s="391"/>
      <c r="H75" s="391"/>
      <c r="I75" s="391"/>
      <c r="J75" s="391"/>
      <c r="K75" s="42">
        <f>VLOOKUP($A75&amp;K$93,決統データ!$A$3:$DE$365,$E75+19,FALSE)</f>
        <v>0</v>
      </c>
    </row>
    <row r="76" spans="1:11" ht="16.05" customHeight="1">
      <c r="A76" s="27"/>
      <c r="B76" s="28"/>
      <c r="C76" s="29"/>
      <c r="D76" s="28"/>
      <c r="F76" s="391" t="s">
        <v>820</v>
      </c>
      <c r="G76" s="391"/>
      <c r="H76" s="391"/>
      <c r="I76" s="391"/>
      <c r="J76" s="391"/>
      <c r="K76" s="82"/>
    </row>
    <row r="77" spans="1:11" ht="16.05" customHeight="1">
      <c r="A77" s="27" t="str">
        <f t="shared" si="1"/>
        <v>0402602</v>
      </c>
      <c r="B77" s="28" t="s">
        <v>1363</v>
      </c>
      <c r="C77" s="29">
        <v>26</v>
      </c>
      <c r="D77" s="28" t="s">
        <v>143</v>
      </c>
      <c r="E77" s="394">
        <v>53</v>
      </c>
      <c r="F77" s="391" t="s">
        <v>819</v>
      </c>
      <c r="G77" s="391"/>
      <c r="H77" s="391"/>
      <c r="I77" s="391"/>
      <c r="J77" s="391"/>
      <c r="K77" s="42">
        <f>VLOOKUP($A77&amp;K$93,決統データ!$A$3:$DE$365,$E77+19,FALSE)</f>
        <v>0</v>
      </c>
    </row>
    <row r="78" spans="1:11" ht="16.05" customHeight="1">
      <c r="A78" s="27" t="str">
        <f t="shared" si="1"/>
        <v>0402602</v>
      </c>
      <c r="B78" s="28" t="s">
        <v>1363</v>
      </c>
      <c r="C78" s="29">
        <v>26</v>
      </c>
      <c r="D78" s="28" t="s">
        <v>143</v>
      </c>
      <c r="E78" s="394">
        <v>54</v>
      </c>
      <c r="F78" s="391" t="s">
        <v>818</v>
      </c>
      <c r="G78" s="391"/>
      <c r="H78" s="391"/>
      <c r="I78" s="391"/>
      <c r="J78" s="391"/>
      <c r="K78" s="42">
        <f>VLOOKUP($A78&amp;K$93,決統データ!$A$3:$DE$365,$E78+19,FALSE)</f>
        <v>0</v>
      </c>
    </row>
    <row r="79" spans="1:11" ht="16.05" customHeight="1">
      <c r="A79" s="27" t="str">
        <f t="shared" si="1"/>
        <v>0402602</v>
      </c>
      <c r="B79" s="28" t="s">
        <v>1363</v>
      </c>
      <c r="C79" s="29">
        <v>26</v>
      </c>
      <c r="D79" s="28" t="s">
        <v>143</v>
      </c>
      <c r="E79" s="394">
        <v>55</v>
      </c>
      <c r="F79" s="667" t="s">
        <v>817</v>
      </c>
      <c r="G79" s="668"/>
      <c r="H79" s="668"/>
      <c r="I79" s="674"/>
      <c r="J79" s="391" t="s">
        <v>601</v>
      </c>
      <c r="K79" s="42">
        <f>VLOOKUP($A79&amp;K$93,決統データ!$A$3:$DE$365,$E79+19,FALSE)</f>
        <v>0</v>
      </c>
    </row>
    <row r="80" spans="1:11" ht="16.05" customHeight="1">
      <c r="A80" s="27" t="str">
        <f t="shared" si="1"/>
        <v>0402602</v>
      </c>
      <c r="B80" s="28" t="s">
        <v>1363</v>
      </c>
      <c r="C80" s="29">
        <v>26</v>
      </c>
      <c r="D80" s="28" t="s">
        <v>143</v>
      </c>
      <c r="E80" s="394">
        <v>56</v>
      </c>
      <c r="F80" s="669"/>
      <c r="G80" s="670"/>
      <c r="H80" s="670"/>
      <c r="I80" s="675"/>
      <c r="J80" s="391" t="s">
        <v>816</v>
      </c>
      <c r="K80" s="42">
        <f>VLOOKUP($A80&amp;K$93,決統データ!$A$3:$DE$365,$E80+19,FALSE)</f>
        <v>0</v>
      </c>
    </row>
    <row r="81" spans="1:11" ht="16.05" customHeight="1">
      <c r="A81" s="27" t="str">
        <f t="shared" si="1"/>
        <v>0402602</v>
      </c>
      <c r="B81" s="28" t="s">
        <v>1363</v>
      </c>
      <c r="C81" s="29">
        <v>26</v>
      </c>
      <c r="D81" s="28" t="s">
        <v>143</v>
      </c>
      <c r="E81" s="394">
        <v>57</v>
      </c>
      <c r="F81" s="667" t="s">
        <v>600</v>
      </c>
      <c r="G81" s="668"/>
      <c r="H81" s="668"/>
      <c r="I81" s="674"/>
      <c r="J81" s="391" t="s">
        <v>601</v>
      </c>
      <c r="K81" s="42">
        <f>VLOOKUP($A81&amp;K$93,決統データ!$A$3:$DE$365,$E81+19,FALSE)</f>
        <v>0</v>
      </c>
    </row>
    <row r="82" spans="1:11" ht="16.05" customHeight="1">
      <c r="A82" s="27" t="str">
        <f t="shared" si="1"/>
        <v>0402602</v>
      </c>
      <c r="B82" s="28" t="s">
        <v>1363</v>
      </c>
      <c r="C82" s="29">
        <v>26</v>
      </c>
      <c r="D82" s="28" t="s">
        <v>143</v>
      </c>
      <c r="E82" s="394">
        <v>58</v>
      </c>
      <c r="F82" s="669"/>
      <c r="G82" s="670"/>
      <c r="H82" s="670"/>
      <c r="I82" s="675"/>
      <c r="J82" s="391" t="s">
        <v>816</v>
      </c>
      <c r="K82" s="42">
        <f>VLOOKUP($A82&amp;K$93,決統データ!$A$3:$DE$365,$E82+19,FALSE)</f>
        <v>0</v>
      </c>
    </row>
    <row r="83" spans="1:11" ht="16.05" customHeight="1">
      <c r="A83" s="27" t="str">
        <f t="shared" si="1"/>
        <v>0402602</v>
      </c>
      <c r="B83" s="28" t="s">
        <v>1363</v>
      </c>
      <c r="C83" s="29">
        <v>26</v>
      </c>
      <c r="D83" s="28" t="s">
        <v>143</v>
      </c>
      <c r="E83" s="394">
        <v>59</v>
      </c>
      <c r="F83" s="905" t="s">
        <v>603</v>
      </c>
      <c r="G83" s="907" t="s">
        <v>604</v>
      </c>
      <c r="H83" s="908"/>
      <c r="I83" s="909"/>
      <c r="J83" s="391" t="s">
        <v>601</v>
      </c>
      <c r="K83" s="42">
        <f>VLOOKUP($A83&amp;K$93,決統データ!$A$3:$DE$365,$E83+19,FALSE)</f>
        <v>0</v>
      </c>
    </row>
    <row r="84" spans="1:11" ht="16.05" customHeight="1">
      <c r="A84" s="27" t="str">
        <f t="shared" si="1"/>
        <v>0402602</v>
      </c>
      <c r="B84" s="28" t="s">
        <v>1363</v>
      </c>
      <c r="C84" s="29">
        <v>26</v>
      </c>
      <c r="D84" s="28" t="s">
        <v>143</v>
      </c>
      <c r="E84" s="394">
        <v>60</v>
      </c>
      <c r="F84" s="906"/>
      <c r="G84" s="910"/>
      <c r="H84" s="911"/>
      <c r="I84" s="912"/>
      <c r="J84" s="391" t="s">
        <v>816</v>
      </c>
      <c r="K84" s="42">
        <f>VLOOKUP($A84&amp;K$93,決統データ!$A$3:$DE$365,$E84+19,FALSE)</f>
        <v>0</v>
      </c>
    </row>
    <row r="85" spans="1:11">
      <c r="F85" s="527" t="s">
        <v>516</v>
      </c>
      <c r="G85" s="388" t="s">
        <v>519</v>
      </c>
      <c r="H85" s="390"/>
      <c r="I85" s="390"/>
      <c r="J85" s="389"/>
      <c r="K85" s="39">
        <f>IF(K13=0,0,K3/K13*100)</f>
        <v>235.64585211902616</v>
      </c>
    </row>
    <row r="86" spans="1:11">
      <c r="F86" s="527"/>
      <c r="G86" s="388" t="s">
        <v>517</v>
      </c>
      <c r="H86" s="390"/>
      <c r="I86" s="390"/>
      <c r="J86" s="389"/>
      <c r="K86" s="39">
        <f>K3/(K13+K50)*100</f>
        <v>91.927008904034295</v>
      </c>
    </row>
    <row r="87" spans="1:11">
      <c r="F87" s="527"/>
      <c r="G87" s="388" t="s">
        <v>520</v>
      </c>
      <c r="H87" s="390"/>
      <c r="I87" s="390"/>
      <c r="J87" s="389"/>
      <c r="K87" s="403">
        <f>IF(K4-K6=0,"-",(K4-K6)/(K14-K16)*100)</f>
        <v>509.6010735634988</v>
      </c>
    </row>
    <row r="88" spans="1:11">
      <c r="F88" s="527"/>
      <c r="G88" s="388" t="s">
        <v>518</v>
      </c>
      <c r="H88" s="390"/>
      <c r="I88" s="390"/>
      <c r="J88" s="389"/>
      <c r="K88" s="404" t="str">
        <f>IF(K70=0,"-",K70/(K4-K6)*100)</f>
        <v>-</v>
      </c>
    </row>
    <row r="89" spans="1:11">
      <c r="F89" s="527"/>
      <c r="G89" s="388" t="s">
        <v>528</v>
      </c>
      <c r="H89" s="390"/>
      <c r="I89" s="390"/>
      <c r="J89" s="389"/>
      <c r="K89" s="39">
        <f>(K11+K26+K27)/(K3+K24)*100</f>
        <v>0</v>
      </c>
    </row>
    <row r="93" spans="1:11">
      <c r="K93" s="33">
        <v>262129000</v>
      </c>
    </row>
  </sheetData>
  <customSheetViews>
    <customSheetView guid="{247A5D4D-80F1-4466-92F7-7A3BC78E450F}" printArea="1" topLeftCell="A61">
      <selection activeCell="C43" sqref="C43"/>
      <pageMargins left="1.1811023622047245" right="0.78740157480314965" top="0.78740157480314965" bottom="0.78740157480314965" header="0.51181102362204722" footer="0.51181102362204722"/>
      <pageSetup paperSize="9" scale="58" orientation="portrait" blackAndWhite="1" horizontalDpi="300" verticalDpi="300"/>
      <headerFooter alignWithMargins="0"/>
    </customSheetView>
  </customSheetViews>
  <mergeCells count="83">
    <mergeCell ref="F85:F89"/>
    <mergeCell ref="F71:J71"/>
    <mergeCell ref="F72:J72"/>
    <mergeCell ref="F73:J73"/>
    <mergeCell ref="F79:I80"/>
    <mergeCell ref="F81:I82"/>
    <mergeCell ref="F83:F84"/>
    <mergeCell ref="G83:I84"/>
    <mergeCell ref="G56:J56"/>
    <mergeCell ref="G57:J57"/>
    <mergeCell ref="F58:J58"/>
    <mergeCell ref="F69:I70"/>
    <mergeCell ref="F60:F61"/>
    <mergeCell ref="G60:J60"/>
    <mergeCell ref="G61:J61"/>
    <mergeCell ref="F62:J62"/>
    <mergeCell ref="F63:J63"/>
    <mergeCell ref="F64:J64"/>
    <mergeCell ref="F65:F67"/>
    <mergeCell ref="G65:J65"/>
    <mergeCell ref="G66:J66"/>
    <mergeCell ref="G67:J67"/>
    <mergeCell ref="F68:J68"/>
    <mergeCell ref="F59:J59"/>
    <mergeCell ref="H53:J53"/>
    <mergeCell ref="G42:G49"/>
    <mergeCell ref="H42:H44"/>
    <mergeCell ref="I42:I44"/>
    <mergeCell ref="H45:J45"/>
    <mergeCell ref="H46:J46"/>
    <mergeCell ref="G54:J54"/>
    <mergeCell ref="G55:J55"/>
    <mergeCell ref="I36:J36"/>
    <mergeCell ref="I37:J37"/>
    <mergeCell ref="G38:G41"/>
    <mergeCell ref="H38:J38"/>
    <mergeCell ref="H39:J39"/>
    <mergeCell ref="H40:J40"/>
    <mergeCell ref="H41:J41"/>
    <mergeCell ref="H47:J47"/>
    <mergeCell ref="H48:J48"/>
    <mergeCell ref="H49:J49"/>
    <mergeCell ref="G50:J50"/>
    <mergeCell ref="G51:G53"/>
    <mergeCell ref="H51:J51"/>
    <mergeCell ref="H52:J52"/>
    <mergeCell ref="G21:J21"/>
    <mergeCell ref="G23:J23"/>
    <mergeCell ref="F24:F57"/>
    <mergeCell ref="G24:J24"/>
    <mergeCell ref="G25:J25"/>
    <mergeCell ref="G26:J26"/>
    <mergeCell ref="G27:J27"/>
    <mergeCell ref="G28:J28"/>
    <mergeCell ref="G29:J29"/>
    <mergeCell ref="G30:J30"/>
    <mergeCell ref="G31:J31"/>
    <mergeCell ref="G32:J32"/>
    <mergeCell ref="G33:J33"/>
    <mergeCell ref="G34:J34"/>
    <mergeCell ref="G35:J35"/>
    <mergeCell ref="G36:H37"/>
    <mergeCell ref="G16:J16"/>
    <mergeCell ref="G17:J17"/>
    <mergeCell ref="G18:J18"/>
    <mergeCell ref="G19:J19"/>
    <mergeCell ref="G20:J20"/>
    <mergeCell ref="F2:J2"/>
    <mergeCell ref="F3:F23"/>
    <mergeCell ref="G3:J3"/>
    <mergeCell ref="G4:J4"/>
    <mergeCell ref="G5:J5"/>
    <mergeCell ref="G6:J6"/>
    <mergeCell ref="G7:J7"/>
    <mergeCell ref="G8:J8"/>
    <mergeCell ref="G9:J9"/>
    <mergeCell ref="G10:J10"/>
    <mergeCell ref="G22:J22"/>
    <mergeCell ref="G11:J11"/>
    <mergeCell ref="G12:J12"/>
    <mergeCell ref="G13:J13"/>
    <mergeCell ref="G14:J14"/>
    <mergeCell ref="G15:J15"/>
  </mergeCells>
  <phoneticPr fontId="3"/>
  <pageMargins left="1.1811023622047245" right="0.78740157480314965" top="0.78740157480314965" bottom="0.78740157480314965" header="0.51181102362204722" footer="0.51181102362204722"/>
  <pageSetup paperSize="9" scale="58" orientation="portrait" blackAndWhite="1"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FFC000"/>
    <pageSetUpPr fitToPage="1"/>
  </sheetPr>
  <dimension ref="A1:P56"/>
  <sheetViews>
    <sheetView view="pageBreakPreview" topLeftCell="I1" zoomScaleNormal="100" zoomScaleSheetLayoutView="100" workbookViewId="0">
      <pane ySplit="3" topLeftCell="A37" activePane="bottomLeft" state="frozen"/>
      <selection pane="bottomLeft"/>
    </sheetView>
  </sheetViews>
  <sheetFormatPr defaultColWidth="9" defaultRowHeight="14.4"/>
  <cols>
    <col min="1" max="1" width="9.69921875" style="1" customWidth="1"/>
    <col min="2" max="2" width="4.296875" style="1" customWidth="1"/>
    <col min="3" max="4" width="3.296875" style="1" customWidth="1"/>
    <col min="5" max="5" width="6.296875" style="24" customWidth="1"/>
    <col min="6" max="6" width="5.09765625" style="1" customWidth="1"/>
    <col min="7" max="7" width="5.19921875" style="1" customWidth="1"/>
    <col min="8" max="8" width="4.59765625" style="1" customWidth="1"/>
    <col min="9" max="9" width="9.796875" style="1" customWidth="1"/>
    <col min="10" max="10" width="17" style="1" customWidth="1"/>
    <col min="11" max="11" width="12.09765625" style="1" customWidth="1"/>
    <col min="12" max="15" width="12.09765625" style="152" customWidth="1"/>
    <col min="16" max="16384" width="9" style="1"/>
  </cols>
  <sheetData>
    <row r="1" spans="1:15" ht="16.2">
      <c r="C1" s="1" t="s">
        <v>1581</v>
      </c>
      <c r="F1" s="155" t="s">
        <v>1569</v>
      </c>
    </row>
    <row r="2" spans="1:15" ht="17.25" customHeight="1">
      <c r="F2" s="1" t="s">
        <v>526</v>
      </c>
    </row>
    <row r="3" spans="1:15" ht="34.5" customHeight="1">
      <c r="A3" s="26"/>
      <c r="B3" s="67" t="s">
        <v>778</v>
      </c>
      <c r="C3" s="26" t="s">
        <v>779</v>
      </c>
      <c r="D3" s="26" t="s">
        <v>780</v>
      </c>
      <c r="E3" s="30" t="s">
        <v>781</v>
      </c>
      <c r="F3" s="827"/>
      <c r="G3" s="827"/>
      <c r="H3" s="827"/>
      <c r="I3" s="827"/>
      <c r="J3" s="516"/>
      <c r="K3" s="294" t="s">
        <v>131</v>
      </c>
      <c r="L3" s="165" t="s">
        <v>471</v>
      </c>
      <c r="M3" s="165" t="s">
        <v>473</v>
      </c>
      <c r="N3" s="165" t="s">
        <v>549</v>
      </c>
      <c r="O3" s="165" t="s">
        <v>605</v>
      </c>
    </row>
    <row r="4" spans="1:15" s="99" customFormat="1" ht="16.05" customHeight="1">
      <c r="A4" s="27" t="str">
        <f t="shared" ref="A4:A17" si="0">+B4&amp;C4&amp;D4</f>
        <v>1221801</v>
      </c>
      <c r="B4" s="28" t="s">
        <v>357</v>
      </c>
      <c r="C4" s="29">
        <v>18</v>
      </c>
      <c r="D4" s="28" t="s">
        <v>782</v>
      </c>
      <c r="E4" s="31">
        <v>1</v>
      </c>
      <c r="F4" s="527" t="s">
        <v>350</v>
      </c>
      <c r="G4" s="320" t="s">
        <v>498</v>
      </c>
      <c r="H4" s="320"/>
      <c r="I4" s="321"/>
      <c r="J4" s="322"/>
      <c r="K4" s="35">
        <f>VLOOKUP($A4&amp;K$54,決統データ!$A$3:$DE$365,$E4+19,FALSE)</f>
        <v>4050112</v>
      </c>
      <c r="L4" s="35">
        <f>VLOOKUP($A4&amp;L$54,決統データ!$A$3:$DE$365,$E4+19,FALSE)</f>
        <v>4090401</v>
      </c>
      <c r="M4" s="35">
        <f>VLOOKUP($A4&amp;M$54,決統データ!$A$3:$DE$365,$E4+19,FALSE)</f>
        <v>0</v>
      </c>
      <c r="N4" s="35">
        <f>VLOOKUP($A4&amp;N$54,決統データ!$A$3:$DE$365,$E4+19,FALSE)</f>
        <v>0</v>
      </c>
      <c r="O4" s="318"/>
    </row>
    <row r="5" spans="1:15" ht="16.05" customHeight="1">
      <c r="A5" s="27" t="str">
        <f t="shared" si="0"/>
        <v>1221801</v>
      </c>
      <c r="B5" s="28" t="s">
        <v>357</v>
      </c>
      <c r="C5" s="29">
        <v>18</v>
      </c>
      <c r="D5" s="28" t="s">
        <v>782</v>
      </c>
      <c r="E5" s="24">
        <v>6</v>
      </c>
      <c r="F5" s="527"/>
      <c r="G5" s="527" t="s">
        <v>1013</v>
      </c>
      <c r="H5" s="60" t="s">
        <v>1012</v>
      </c>
      <c r="I5" s="64"/>
      <c r="J5" s="65"/>
      <c r="K5" s="443">
        <f>VLOOKUP($A5&amp;K$54,決統データ!$A$3:$DE$365,$E5+19,FALSE)</f>
        <v>3228311</v>
      </c>
      <c r="L5" s="443">
        <f>VLOOKUP($A5&amp;L$54,決統データ!$A$3:$DE$365,$E5+19,FALSE)</f>
        <v>2757970</v>
      </c>
      <c r="M5" s="443">
        <f>VLOOKUP($A5&amp;M$54,決統データ!$A$3:$DE$365,$E5+19,FALSE)</f>
        <v>0</v>
      </c>
      <c r="N5" s="443">
        <f>VLOOKUP($A5&amp;N$54,決統データ!$A$3:$DE$365,$E5+19,FALSE)</f>
        <v>0</v>
      </c>
      <c r="O5" s="175">
        <f t="shared" ref="O5:O17" si="1">SUM(K5:N5)</f>
        <v>5986281</v>
      </c>
    </row>
    <row r="6" spans="1:15" ht="16.05" customHeight="1">
      <c r="A6" s="27" t="str">
        <f t="shared" si="0"/>
        <v>1221801</v>
      </c>
      <c r="B6" s="28" t="s">
        <v>357</v>
      </c>
      <c r="C6" s="29">
        <v>18</v>
      </c>
      <c r="D6" s="28" t="s">
        <v>782</v>
      </c>
      <c r="E6" s="24">
        <v>7</v>
      </c>
      <c r="F6" s="527"/>
      <c r="G6" s="527"/>
      <c r="H6" s="60" t="s">
        <v>1011</v>
      </c>
      <c r="I6" s="64"/>
      <c r="J6" s="65"/>
      <c r="K6" s="443">
        <f>VLOOKUP($A6&amp;K$54,決統データ!$A$3:$DE$365,$E6+19,FALSE)</f>
        <v>463496</v>
      </c>
      <c r="L6" s="443">
        <f>VLOOKUP($A6&amp;L$54,決統データ!$A$3:$DE$365,$E6+19,FALSE)</f>
        <v>546992</v>
      </c>
      <c r="M6" s="443">
        <f>VLOOKUP($A6&amp;M$54,決統データ!$A$3:$DE$365,$E6+19,FALSE)</f>
        <v>0</v>
      </c>
      <c r="N6" s="443">
        <f>VLOOKUP($A6&amp;N$54,決統データ!$A$3:$DE$365,$E6+19,FALSE)</f>
        <v>0</v>
      </c>
      <c r="O6" s="175">
        <f t="shared" si="1"/>
        <v>1010488</v>
      </c>
    </row>
    <row r="7" spans="1:15" ht="16.05" customHeight="1">
      <c r="A7" s="27" t="str">
        <f t="shared" si="0"/>
        <v>1221801</v>
      </c>
      <c r="B7" s="28" t="s">
        <v>357</v>
      </c>
      <c r="C7" s="29">
        <v>18</v>
      </c>
      <c r="D7" s="28" t="s">
        <v>782</v>
      </c>
      <c r="E7" s="24">
        <v>8</v>
      </c>
      <c r="F7" s="527"/>
      <c r="G7" s="527"/>
      <c r="H7" s="60" t="s">
        <v>345</v>
      </c>
      <c r="I7" s="64"/>
      <c r="J7" s="65"/>
      <c r="K7" s="443">
        <f>VLOOKUP($A7&amp;K$54,決統データ!$A$3:$DE$365,$E7+19,FALSE)</f>
        <v>0</v>
      </c>
      <c r="L7" s="443">
        <f>VLOOKUP($A7&amp;L$54,決統データ!$A$3:$DE$365,$E7+19,FALSE)</f>
        <v>41618</v>
      </c>
      <c r="M7" s="443">
        <f>VLOOKUP($A7&amp;M$54,決統データ!$A$3:$DE$365,$E7+19,FALSE)</f>
        <v>0</v>
      </c>
      <c r="N7" s="443">
        <f>VLOOKUP($A7&amp;N$54,決統データ!$A$3:$DE$365,$E7+19,FALSE)</f>
        <v>0</v>
      </c>
      <c r="O7" s="175">
        <f t="shared" si="1"/>
        <v>41618</v>
      </c>
    </row>
    <row r="8" spans="1:15" ht="16.05" customHeight="1">
      <c r="A8" s="27" t="str">
        <f t="shared" si="0"/>
        <v>1221801</v>
      </c>
      <c r="B8" s="28" t="s">
        <v>357</v>
      </c>
      <c r="C8" s="29">
        <v>18</v>
      </c>
      <c r="D8" s="28" t="s">
        <v>782</v>
      </c>
      <c r="E8" s="24">
        <v>9</v>
      </c>
      <c r="F8" s="527"/>
      <c r="G8" s="527"/>
      <c r="H8" s="60" t="s">
        <v>344</v>
      </c>
      <c r="I8" s="64"/>
      <c r="J8" s="65"/>
      <c r="K8" s="443">
        <f>VLOOKUP($A8&amp;K$54,決統データ!$A$3:$DE$365,$E8+19,FALSE)</f>
        <v>6965</v>
      </c>
      <c r="L8" s="443">
        <f>VLOOKUP($A8&amp;L$54,決統データ!$A$3:$DE$365,$E8+19,FALSE)</f>
        <v>5042</v>
      </c>
      <c r="M8" s="443">
        <f>VLOOKUP($A8&amp;M$54,決統データ!$A$3:$DE$365,$E8+19,FALSE)</f>
        <v>0</v>
      </c>
      <c r="N8" s="443">
        <f>VLOOKUP($A8&amp;N$54,決統データ!$A$3:$DE$365,$E8+19,FALSE)</f>
        <v>0</v>
      </c>
      <c r="O8" s="175">
        <f t="shared" si="1"/>
        <v>12007</v>
      </c>
    </row>
    <row r="9" spans="1:15" ht="16.05" customHeight="1">
      <c r="A9" s="27" t="str">
        <f t="shared" si="0"/>
        <v>1221801</v>
      </c>
      <c r="B9" s="28" t="s">
        <v>357</v>
      </c>
      <c r="C9" s="29">
        <v>18</v>
      </c>
      <c r="D9" s="28" t="s">
        <v>782</v>
      </c>
      <c r="E9" s="24">
        <v>10</v>
      </c>
      <c r="F9" s="527"/>
      <c r="G9" s="527"/>
      <c r="H9" s="658" t="s">
        <v>1007</v>
      </c>
      <c r="I9" s="995"/>
      <c r="J9" s="64" t="s">
        <v>1005</v>
      </c>
      <c r="K9" s="443">
        <f>VLOOKUP($A9&amp;K$54,決統データ!$A$3:$DE$365,$E9+19,FALSE)</f>
        <v>3022200</v>
      </c>
      <c r="L9" s="443">
        <f>VLOOKUP($A9&amp;L$54,決統データ!$A$3:$DE$365,$E9+19,FALSE)</f>
        <v>2757970</v>
      </c>
      <c r="M9" s="443">
        <f>VLOOKUP($A9&amp;M$54,決統データ!$A$3:$DE$365,$E9+19,FALSE)</f>
        <v>0</v>
      </c>
      <c r="N9" s="443">
        <f>VLOOKUP($A9&amp;N$54,決統データ!$A$3:$DE$365,$E9+19,FALSE)</f>
        <v>0</v>
      </c>
      <c r="O9" s="175">
        <f t="shared" si="1"/>
        <v>5780170</v>
      </c>
    </row>
    <row r="10" spans="1:15" ht="16.05" customHeight="1">
      <c r="A10" s="27" t="str">
        <f t="shared" si="0"/>
        <v>1221801</v>
      </c>
      <c r="B10" s="28" t="s">
        <v>357</v>
      </c>
      <c r="C10" s="29">
        <v>18</v>
      </c>
      <c r="D10" s="28" t="s">
        <v>782</v>
      </c>
      <c r="E10" s="24">
        <v>11</v>
      </c>
      <c r="F10" s="527"/>
      <c r="G10" s="527"/>
      <c r="H10" s="1031"/>
      <c r="I10" s="1032"/>
      <c r="J10" s="64" t="s">
        <v>801</v>
      </c>
      <c r="K10" s="443">
        <f>VLOOKUP($A10&amp;K$54,決統データ!$A$3:$DE$365,$E10+19,FALSE)</f>
        <v>433904</v>
      </c>
      <c r="L10" s="443">
        <f>VLOOKUP($A10&amp;L$54,決統データ!$A$3:$DE$365,$E10+19,FALSE)</f>
        <v>546992</v>
      </c>
      <c r="M10" s="443">
        <f>VLOOKUP($A10&amp;M$54,決統データ!$A$3:$DE$365,$E10+19,FALSE)</f>
        <v>0</v>
      </c>
      <c r="N10" s="443">
        <f>VLOOKUP($A10&amp;N$54,決統データ!$A$3:$DE$365,$E10+19,FALSE)</f>
        <v>0</v>
      </c>
      <c r="O10" s="175">
        <f t="shared" si="1"/>
        <v>980896</v>
      </c>
    </row>
    <row r="11" spans="1:15" ht="16.05" customHeight="1">
      <c r="A11" s="27" t="str">
        <f t="shared" si="0"/>
        <v>1221801</v>
      </c>
      <c r="B11" s="28" t="s">
        <v>357</v>
      </c>
      <c r="C11" s="29">
        <v>18</v>
      </c>
      <c r="D11" s="28" t="s">
        <v>782</v>
      </c>
      <c r="E11" s="24">
        <v>12</v>
      </c>
      <c r="F11" s="527"/>
      <c r="G11" s="527"/>
      <c r="H11" s="106"/>
      <c r="I11" s="1035" t="s">
        <v>1006</v>
      </c>
      <c r="J11" s="64" t="s">
        <v>1005</v>
      </c>
      <c r="K11" s="443">
        <f>VLOOKUP($A11&amp;K$54,決統データ!$A$3:$DE$365,$E11+19,FALSE)</f>
        <v>3606</v>
      </c>
      <c r="L11" s="443">
        <f>VLOOKUP($A11&amp;L$54,決統データ!$A$3:$DE$365,$E11+19,FALSE)</f>
        <v>0</v>
      </c>
      <c r="M11" s="443">
        <f>VLOOKUP($A11&amp;M$54,決統データ!$A$3:$DE$365,$E11+19,FALSE)</f>
        <v>0</v>
      </c>
      <c r="N11" s="443">
        <f>VLOOKUP($A11&amp;N$54,決統データ!$A$3:$DE$365,$E11+19,FALSE)</f>
        <v>0</v>
      </c>
      <c r="O11" s="175">
        <f t="shared" si="1"/>
        <v>3606</v>
      </c>
    </row>
    <row r="12" spans="1:15" ht="16.05" customHeight="1">
      <c r="A12" s="27" t="str">
        <f t="shared" si="0"/>
        <v>1221801</v>
      </c>
      <c r="B12" s="28" t="s">
        <v>357</v>
      </c>
      <c r="C12" s="29">
        <v>18</v>
      </c>
      <c r="D12" s="28" t="s">
        <v>782</v>
      </c>
      <c r="E12" s="24">
        <v>13</v>
      </c>
      <c r="F12" s="527"/>
      <c r="G12" s="527"/>
      <c r="H12" s="107"/>
      <c r="I12" s="1035"/>
      <c r="J12" s="64" t="s">
        <v>801</v>
      </c>
      <c r="K12" s="443">
        <f>VLOOKUP($A12&amp;K$54,決統データ!$A$3:$DE$365,$E12+19,FALSE)</f>
        <v>209</v>
      </c>
      <c r="L12" s="443">
        <f>VLOOKUP($A12&amp;L$54,決統データ!$A$3:$DE$365,$E12+19,FALSE)</f>
        <v>0</v>
      </c>
      <c r="M12" s="443">
        <f>VLOOKUP($A12&amp;M$54,決統データ!$A$3:$DE$365,$E12+19,FALSE)</f>
        <v>0</v>
      </c>
      <c r="N12" s="443">
        <f>VLOOKUP($A12&amp;N$54,決統データ!$A$3:$DE$365,$E12+19,FALSE)</f>
        <v>0</v>
      </c>
      <c r="O12" s="175">
        <f t="shared" si="1"/>
        <v>209</v>
      </c>
    </row>
    <row r="13" spans="1:15" ht="16.05" customHeight="1">
      <c r="A13" s="27" t="str">
        <f t="shared" si="0"/>
        <v>1221801</v>
      </c>
      <c r="B13" s="28" t="s">
        <v>357</v>
      </c>
      <c r="C13" s="29">
        <v>18</v>
      </c>
      <c r="D13" s="28" t="s">
        <v>782</v>
      </c>
      <c r="E13" s="24">
        <v>14</v>
      </c>
      <c r="F13" s="527"/>
      <c r="G13" s="527"/>
      <c r="H13" s="930" t="s">
        <v>1022</v>
      </c>
      <c r="I13" s="932"/>
      <c r="J13" s="64" t="s">
        <v>1005</v>
      </c>
      <c r="K13" s="443">
        <f>VLOOKUP($A13&amp;K$54,決統データ!$A$3:$DE$365,$E13+19,FALSE)</f>
        <v>206111</v>
      </c>
      <c r="L13" s="443">
        <f>VLOOKUP($A13&amp;L$54,決統データ!$A$3:$DE$365,$E13+19,FALSE)</f>
        <v>0</v>
      </c>
      <c r="M13" s="443">
        <f>VLOOKUP($A13&amp;M$54,決統データ!$A$3:$DE$365,$E13+19,FALSE)</f>
        <v>0</v>
      </c>
      <c r="N13" s="443">
        <f>VLOOKUP($A13&amp;N$54,決統データ!$A$3:$DE$365,$E13+19,FALSE)</f>
        <v>0</v>
      </c>
      <c r="O13" s="175">
        <f t="shared" si="1"/>
        <v>206111</v>
      </c>
    </row>
    <row r="14" spans="1:15" ht="16.05" customHeight="1">
      <c r="A14" s="27" t="str">
        <f t="shared" si="0"/>
        <v>1221801</v>
      </c>
      <c r="B14" s="28" t="s">
        <v>357</v>
      </c>
      <c r="C14" s="29">
        <v>18</v>
      </c>
      <c r="D14" s="28" t="s">
        <v>782</v>
      </c>
      <c r="E14" s="24">
        <v>15</v>
      </c>
      <c r="F14" s="527"/>
      <c r="G14" s="527"/>
      <c r="H14" s="933"/>
      <c r="I14" s="935"/>
      <c r="J14" s="64" t="s">
        <v>801</v>
      </c>
      <c r="K14" s="443">
        <f>VLOOKUP($A14&amp;K$54,決統データ!$A$3:$DE$365,$E14+19,FALSE)</f>
        <v>29592</v>
      </c>
      <c r="L14" s="443">
        <f>VLOOKUP($A14&amp;L$54,決統データ!$A$3:$DE$365,$E14+19,FALSE)</f>
        <v>0</v>
      </c>
      <c r="M14" s="443">
        <f>VLOOKUP($A14&amp;M$54,決統データ!$A$3:$DE$365,$E14+19,FALSE)</f>
        <v>0</v>
      </c>
      <c r="N14" s="443">
        <f>VLOOKUP($A14&amp;N$54,決統データ!$A$3:$DE$365,$E14+19,FALSE)</f>
        <v>0</v>
      </c>
      <c r="O14" s="175">
        <f t="shared" si="1"/>
        <v>29592</v>
      </c>
    </row>
    <row r="15" spans="1:15" ht="16.05" customHeight="1">
      <c r="A15" s="27" t="str">
        <f t="shared" si="0"/>
        <v>1221801</v>
      </c>
      <c r="B15" s="28" t="s">
        <v>1490</v>
      </c>
      <c r="C15" s="29">
        <v>18</v>
      </c>
      <c r="D15" s="28" t="s">
        <v>564</v>
      </c>
      <c r="E15" s="429">
        <v>16</v>
      </c>
      <c r="F15" s="527"/>
      <c r="G15" s="527" t="s">
        <v>1488</v>
      </c>
      <c r="H15" s="1059" t="s">
        <v>1489</v>
      </c>
      <c r="I15" s="628" t="s">
        <v>1001</v>
      </c>
      <c r="J15" s="628"/>
      <c r="K15" s="443">
        <f>VLOOKUP($A15&amp;K$54,決統データ!$A$3:$DE$365,$E15+19,FALSE)</f>
        <v>5906</v>
      </c>
      <c r="L15" s="443">
        <f>VLOOKUP($A15&amp;L$54,決統データ!$A$3:$DE$365,$E15+19,FALSE)</f>
        <v>0</v>
      </c>
      <c r="M15" s="443">
        <f>VLOOKUP($A15&amp;M$54,決統データ!$A$3:$DE$365,$E15+19,FALSE)</f>
        <v>0</v>
      </c>
      <c r="N15" s="443">
        <f>VLOOKUP($A15&amp;N$54,決統データ!$A$3:$DE$365,$E15+19,FALSE)</f>
        <v>0</v>
      </c>
      <c r="O15" s="426">
        <f t="shared" si="1"/>
        <v>5906</v>
      </c>
    </row>
    <row r="16" spans="1:15" ht="16.05" customHeight="1">
      <c r="A16" s="27" t="str">
        <f t="shared" si="0"/>
        <v>1221801</v>
      </c>
      <c r="B16" s="28" t="s">
        <v>1490</v>
      </c>
      <c r="C16" s="29">
        <v>18</v>
      </c>
      <c r="D16" s="28" t="s">
        <v>564</v>
      </c>
      <c r="E16" s="429">
        <v>17</v>
      </c>
      <c r="F16" s="527"/>
      <c r="G16" s="527"/>
      <c r="H16" s="1059"/>
      <c r="I16" s="628" t="s">
        <v>1000</v>
      </c>
      <c r="J16" s="628"/>
      <c r="K16" s="443">
        <f>VLOOKUP($A16&amp;K$54,決統データ!$A$3:$DE$365,$E16+19,FALSE)</f>
        <v>175950</v>
      </c>
      <c r="L16" s="443">
        <f>VLOOKUP($A16&amp;L$54,決統データ!$A$3:$DE$365,$E16+19,FALSE)</f>
        <v>0</v>
      </c>
      <c r="M16" s="443">
        <f>VLOOKUP($A16&amp;M$54,決統データ!$A$3:$DE$365,$E16+19,FALSE)</f>
        <v>0</v>
      </c>
      <c r="N16" s="443">
        <f>VLOOKUP($A16&amp;N$54,決統データ!$A$3:$DE$365,$E16+19,FALSE)</f>
        <v>0</v>
      </c>
      <c r="O16" s="426">
        <f t="shared" si="1"/>
        <v>175950</v>
      </c>
    </row>
    <row r="17" spans="1:15" ht="16.05" customHeight="1">
      <c r="A17" s="27" t="str">
        <f t="shared" si="0"/>
        <v>1221801</v>
      </c>
      <c r="B17" s="28" t="s">
        <v>1490</v>
      </c>
      <c r="C17" s="29">
        <v>18</v>
      </c>
      <c r="D17" s="28" t="s">
        <v>564</v>
      </c>
      <c r="E17" s="429">
        <v>18</v>
      </c>
      <c r="F17" s="527"/>
      <c r="G17" s="527"/>
      <c r="H17" s="1059"/>
      <c r="I17" s="628" t="s">
        <v>999</v>
      </c>
      <c r="J17" s="628"/>
      <c r="K17" s="443">
        <f>VLOOKUP($A17&amp;K$54,決統データ!$A$3:$DE$365,$E17+19,FALSE)</f>
        <v>29790</v>
      </c>
      <c r="L17" s="443">
        <f>VLOOKUP($A17&amp;L$54,決統データ!$A$3:$DE$365,$E17+19,FALSE)</f>
        <v>0</v>
      </c>
      <c r="M17" s="443">
        <f>VLOOKUP($A17&amp;M$54,決統データ!$A$3:$DE$365,$E17+19,FALSE)</f>
        <v>0</v>
      </c>
      <c r="N17" s="443">
        <f>VLOOKUP($A17&amp;N$54,決統データ!$A$3:$DE$365,$E17+19,FALSE)</f>
        <v>0</v>
      </c>
      <c r="O17" s="426">
        <f t="shared" si="1"/>
        <v>29790</v>
      </c>
    </row>
    <row r="18" spans="1:15" ht="16.05" customHeight="1">
      <c r="A18" s="27"/>
      <c r="B18" s="28"/>
      <c r="C18" s="29"/>
      <c r="D18" s="28"/>
      <c r="E18" s="429"/>
      <c r="F18" s="527"/>
      <c r="G18" s="527"/>
      <c r="H18" s="1059"/>
      <c r="I18" s="1044" t="s">
        <v>998</v>
      </c>
      <c r="J18" s="423" t="s">
        <v>1021</v>
      </c>
      <c r="K18" s="270"/>
      <c r="L18" s="267"/>
      <c r="M18" s="267"/>
      <c r="N18" s="383"/>
      <c r="O18" s="319">
        <f>COUNTA(K18:N18)</f>
        <v>0</v>
      </c>
    </row>
    <row r="19" spans="1:15" ht="16.05" customHeight="1">
      <c r="A19" s="27"/>
      <c r="B19" s="28"/>
      <c r="C19" s="29"/>
      <c r="D19" s="28"/>
      <c r="E19" s="429"/>
      <c r="F19" s="527"/>
      <c r="G19" s="527"/>
      <c r="H19" s="1059"/>
      <c r="I19" s="1060"/>
      <c r="J19" s="423" t="s">
        <v>996</v>
      </c>
      <c r="K19" s="270" t="s">
        <v>1531</v>
      </c>
      <c r="L19" s="383"/>
      <c r="M19" s="270"/>
      <c r="N19" s="383"/>
      <c r="O19" s="319">
        <f>COUNTA(K19:N19)</f>
        <v>1</v>
      </c>
    </row>
    <row r="20" spans="1:15" ht="16.05" customHeight="1">
      <c r="A20" s="27"/>
      <c r="B20" s="28"/>
      <c r="C20" s="29"/>
      <c r="D20" s="28"/>
      <c r="E20" s="429"/>
      <c r="F20" s="527"/>
      <c r="G20" s="527"/>
      <c r="H20" s="1059"/>
      <c r="I20" s="1045"/>
      <c r="J20" s="423" t="s">
        <v>995</v>
      </c>
      <c r="K20" s="270"/>
      <c r="L20" s="383"/>
      <c r="M20" s="267"/>
      <c r="N20" s="267"/>
      <c r="O20" s="319">
        <f>COUNTA(K20:N20)</f>
        <v>0</v>
      </c>
    </row>
    <row r="21" spans="1:15" ht="16.05" customHeight="1">
      <c r="A21" s="27" t="str">
        <f t="shared" ref="A21:A34" si="2">+B21&amp;C21&amp;D21</f>
        <v>1221801</v>
      </c>
      <c r="B21" s="28" t="s">
        <v>1490</v>
      </c>
      <c r="C21" s="29">
        <v>18</v>
      </c>
      <c r="D21" s="28" t="s">
        <v>564</v>
      </c>
      <c r="E21" s="429">
        <v>21</v>
      </c>
      <c r="F21" s="527"/>
      <c r="G21" s="527"/>
      <c r="H21" s="930" t="s">
        <v>1020</v>
      </c>
      <c r="I21" s="932"/>
      <c r="J21" s="423" t="s">
        <v>1019</v>
      </c>
      <c r="K21" s="42">
        <f>VLOOKUP($A21&amp;K$54,決統データ!$A$3:$DE$365,$E21+19,FALSE)</f>
        <v>395071</v>
      </c>
      <c r="L21" s="42">
        <f>VLOOKUP($A21&amp;L$54,決統データ!$A$3:$DE$365,$E21+19,FALSE)</f>
        <v>505374</v>
      </c>
      <c r="M21" s="42">
        <f>VLOOKUP($A21&amp;M$54,決統データ!$A$3:$DE$365,$E21+19,FALSE)</f>
        <v>0</v>
      </c>
      <c r="N21" s="42">
        <f>VLOOKUP($A21&amp;N$54,決統データ!$A$3:$DE$365,$E21+19,FALSE)</f>
        <v>0</v>
      </c>
      <c r="O21" s="426">
        <f t="shared" ref="O21:O26" si="3">SUM(K21:N21)</f>
        <v>900445</v>
      </c>
    </row>
    <row r="22" spans="1:15" ht="16.05" customHeight="1">
      <c r="A22" s="27" t="str">
        <f t="shared" si="2"/>
        <v>1221801</v>
      </c>
      <c r="B22" s="28" t="s">
        <v>1490</v>
      </c>
      <c r="C22" s="29">
        <v>18</v>
      </c>
      <c r="D22" s="28" t="s">
        <v>564</v>
      </c>
      <c r="E22" s="429">
        <v>22</v>
      </c>
      <c r="F22" s="527"/>
      <c r="G22" s="527"/>
      <c r="H22" s="938"/>
      <c r="I22" s="939"/>
      <c r="J22" s="423" t="s">
        <v>1018</v>
      </c>
      <c r="K22" s="42">
        <f>VLOOKUP($A22&amp;K$54,決統データ!$A$3:$DE$365,$E22+19,FALSE)</f>
        <v>31515</v>
      </c>
      <c r="L22" s="42">
        <f>VLOOKUP($A22&amp;L$54,決統データ!$A$3:$DE$365,$E22+19,FALSE)</f>
        <v>41618</v>
      </c>
      <c r="M22" s="42">
        <f>VLOOKUP($A22&amp;M$54,決統データ!$A$3:$DE$365,$E22+19,FALSE)</f>
        <v>0</v>
      </c>
      <c r="N22" s="42">
        <f>VLOOKUP($A22&amp;N$54,決統データ!$A$3:$DE$365,$E22+19,FALSE)</f>
        <v>0</v>
      </c>
      <c r="O22" s="426">
        <f t="shared" si="3"/>
        <v>73133</v>
      </c>
    </row>
    <row r="23" spans="1:15" ht="16.05" customHeight="1">
      <c r="A23" s="27" t="str">
        <f t="shared" si="2"/>
        <v>1221801</v>
      </c>
      <c r="B23" s="28" t="s">
        <v>1490</v>
      </c>
      <c r="C23" s="29">
        <v>18</v>
      </c>
      <c r="D23" s="28" t="s">
        <v>564</v>
      </c>
      <c r="E23" s="429">
        <v>23</v>
      </c>
      <c r="F23" s="527"/>
      <c r="G23" s="527"/>
      <c r="H23" s="933"/>
      <c r="I23" s="935"/>
      <c r="J23" s="423" t="s">
        <v>991</v>
      </c>
      <c r="K23" s="42">
        <f>VLOOKUP($A23&amp;K$54,決統データ!$A$3:$DE$365,$E23+19,FALSE)</f>
        <v>7318</v>
      </c>
      <c r="L23" s="42">
        <f>VLOOKUP($A23&amp;L$54,決統データ!$A$3:$DE$365,$E23+19,FALSE)</f>
        <v>0</v>
      </c>
      <c r="M23" s="42">
        <f>VLOOKUP($A23&amp;M$54,決統データ!$A$3:$DE$365,$E23+19,FALSE)</f>
        <v>0</v>
      </c>
      <c r="N23" s="42">
        <f>VLOOKUP($A23&amp;N$54,決統データ!$A$3:$DE$365,$E23+19,FALSE)</f>
        <v>0</v>
      </c>
      <c r="O23" s="426">
        <f t="shared" si="3"/>
        <v>7318</v>
      </c>
    </row>
    <row r="24" spans="1:15" ht="16.05" customHeight="1">
      <c r="A24" s="27" t="str">
        <f t="shared" si="2"/>
        <v>1221801</v>
      </c>
      <c r="B24" s="28" t="s">
        <v>1490</v>
      </c>
      <c r="C24" s="29">
        <v>18</v>
      </c>
      <c r="D24" s="28" t="s">
        <v>564</v>
      </c>
      <c r="E24" s="429">
        <v>24</v>
      </c>
      <c r="F24" s="527"/>
      <c r="G24" s="552" t="s">
        <v>1017</v>
      </c>
      <c r="H24" s="553"/>
      <c r="I24" s="60" t="s">
        <v>793</v>
      </c>
      <c r="J24" s="64"/>
      <c r="K24" s="42">
        <f>VLOOKUP($A24&amp;K$54,決統データ!$A$3:$DE$365,$E24+19,FALSE)</f>
        <v>0</v>
      </c>
      <c r="L24" s="42">
        <f>VLOOKUP($A24&amp;L$54,決統データ!$A$3:$DE$365,$E24+19,FALSE)</f>
        <v>1</v>
      </c>
      <c r="M24" s="42">
        <f>VLOOKUP($A24&amp;M$54,決統データ!$A$3:$DE$365,$E24+19,FALSE)</f>
        <v>0</v>
      </c>
      <c r="N24" s="42">
        <f>VLOOKUP($A24&amp;N$54,決統データ!$A$3:$DE$365,$E24+19,FALSE)</f>
        <v>0</v>
      </c>
      <c r="O24" s="175">
        <f t="shared" si="3"/>
        <v>1</v>
      </c>
    </row>
    <row r="25" spans="1:15" s="99" customFormat="1" ht="16.05" customHeight="1">
      <c r="A25" s="27" t="str">
        <f t="shared" si="2"/>
        <v>1221801</v>
      </c>
      <c r="B25" s="28" t="s">
        <v>1490</v>
      </c>
      <c r="C25" s="29">
        <v>18</v>
      </c>
      <c r="D25" s="28" t="s">
        <v>564</v>
      </c>
      <c r="E25" s="429">
        <v>25</v>
      </c>
      <c r="F25" s="527"/>
      <c r="G25" s="554"/>
      <c r="H25" s="555"/>
      <c r="I25" s="60" t="s">
        <v>792</v>
      </c>
      <c r="J25" s="64"/>
      <c r="K25" s="42">
        <f>VLOOKUP($A25&amp;K$54,決統データ!$A$3:$DE$365,$E25+19,FALSE)</f>
        <v>0</v>
      </c>
      <c r="L25" s="42">
        <f>VLOOKUP($A25&amp;L$54,決統データ!$A$3:$DE$365,$E25+19,FALSE)</f>
        <v>0</v>
      </c>
      <c r="M25" s="42">
        <f>VLOOKUP($A25&amp;M$54,決統データ!$A$3:$DE$365,$E25+19,FALSE)</f>
        <v>0</v>
      </c>
      <c r="N25" s="42">
        <f>VLOOKUP($A25&amp;N$54,決統データ!$A$3:$DE$365,$E25+19,FALSE)</f>
        <v>0</v>
      </c>
      <c r="O25" s="175">
        <f t="shared" si="3"/>
        <v>0</v>
      </c>
    </row>
    <row r="26" spans="1:15" ht="16.05" customHeight="1">
      <c r="A26" s="27" t="str">
        <f t="shared" si="2"/>
        <v>1221801</v>
      </c>
      <c r="B26" s="28" t="s">
        <v>1490</v>
      </c>
      <c r="C26" s="29">
        <v>18</v>
      </c>
      <c r="D26" s="28" t="s">
        <v>564</v>
      </c>
      <c r="E26" s="429">
        <v>26</v>
      </c>
      <c r="F26" s="527"/>
      <c r="G26" s="556"/>
      <c r="H26" s="557"/>
      <c r="I26" s="64" t="s">
        <v>791</v>
      </c>
      <c r="J26" s="65"/>
      <c r="K26" s="42">
        <f>VLOOKUP($A26&amp;K$54,決統データ!$A$3:$DE$365,$E26+19,FALSE)</f>
        <v>0</v>
      </c>
      <c r="L26" s="42">
        <f>VLOOKUP($A26&amp;L$54,決統データ!$A$3:$DE$365,$E26+19,FALSE)</f>
        <v>1</v>
      </c>
      <c r="M26" s="42">
        <f>VLOOKUP($A26&amp;M$54,決統データ!$A$3:$DE$365,$E26+19,FALSE)</f>
        <v>0</v>
      </c>
      <c r="N26" s="42">
        <f>VLOOKUP($A26&amp;N$54,決統データ!$A$3:$DE$365,$E26+19,FALSE)</f>
        <v>0</v>
      </c>
      <c r="O26" s="175">
        <f t="shared" si="3"/>
        <v>1</v>
      </c>
    </row>
    <row r="27" spans="1:15" s="99" customFormat="1" ht="16.05" customHeight="1">
      <c r="A27" s="27" t="str">
        <f t="shared" si="2"/>
        <v>1221801</v>
      </c>
      <c r="B27" s="28" t="s">
        <v>1490</v>
      </c>
      <c r="C27" s="29">
        <v>18</v>
      </c>
      <c r="D27" s="28" t="s">
        <v>564</v>
      </c>
      <c r="E27" s="429">
        <v>27</v>
      </c>
      <c r="F27" s="678" t="s">
        <v>343</v>
      </c>
      <c r="G27" s="105" t="s">
        <v>498</v>
      </c>
      <c r="H27" s="103"/>
      <c r="I27" s="104"/>
      <c r="J27" s="266"/>
      <c r="K27" s="440">
        <f>VLOOKUP($A27&amp;K$54,決統データ!$A$3:$DE$365,$E27+19,FALSE)</f>
        <v>4141107</v>
      </c>
      <c r="L27" s="440">
        <f>VLOOKUP($A27&amp;L$54,決統データ!$A$3:$DE$365,$E27+19,FALSE)</f>
        <v>4080401</v>
      </c>
      <c r="M27" s="440">
        <f>VLOOKUP($A27&amp;M$54,決統データ!$A$3:$DE$365,$E27+19,FALSE)</f>
        <v>3411201</v>
      </c>
      <c r="N27" s="440">
        <f>VLOOKUP($A27&amp;N$54,決統データ!$A$3:$DE$365,$E27+19,FALSE)</f>
        <v>4120401</v>
      </c>
      <c r="O27" s="318"/>
    </row>
    <row r="28" spans="1:15" ht="16.05" customHeight="1">
      <c r="A28" s="27" t="str">
        <f t="shared" si="2"/>
        <v>1221801</v>
      </c>
      <c r="B28" s="28" t="s">
        <v>357</v>
      </c>
      <c r="C28" s="29">
        <v>18</v>
      </c>
      <c r="D28" s="28" t="s">
        <v>782</v>
      </c>
      <c r="E28" s="24">
        <v>32</v>
      </c>
      <c r="F28" s="678"/>
      <c r="G28" s="1064" t="s">
        <v>1013</v>
      </c>
      <c r="H28" s="60" t="s">
        <v>1012</v>
      </c>
      <c r="I28" s="64"/>
      <c r="J28" s="65"/>
      <c r="K28" s="42">
        <f>VLOOKUP($A28&amp;K$54,決統データ!$A$3:$DE$365,$E28+19,FALSE)</f>
        <v>1465358</v>
      </c>
      <c r="L28" s="42">
        <f>VLOOKUP($A28&amp;L$54,決統データ!$A$3:$DE$365,$E28+19,FALSE)</f>
        <v>6692351</v>
      </c>
      <c r="M28" s="42">
        <f>VLOOKUP($A28&amp;M$54,決統データ!$A$3:$DE$365,$E28+19,FALSE)</f>
        <v>740855</v>
      </c>
      <c r="N28" s="42">
        <f>VLOOKUP($A28&amp;N$54,決統データ!$A$3:$DE$365,$E28+19,FALSE)</f>
        <v>2048849</v>
      </c>
      <c r="O28" s="175">
        <f t="shared" ref="O28:O41" si="4">SUM(K28:N28)</f>
        <v>10947413</v>
      </c>
    </row>
    <row r="29" spans="1:15" ht="16.05" customHeight="1">
      <c r="A29" s="27" t="str">
        <f t="shared" si="2"/>
        <v>1221801</v>
      </c>
      <c r="B29" s="28" t="s">
        <v>357</v>
      </c>
      <c r="C29" s="29">
        <v>18</v>
      </c>
      <c r="D29" s="28" t="s">
        <v>782</v>
      </c>
      <c r="E29" s="24">
        <v>33</v>
      </c>
      <c r="F29" s="678"/>
      <c r="G29" s="1064"/>
      <c r="H29" s="60" t="s">
        <v>1011</v>
      </c>
      <c r="I29" s="64"/>
      <c r="J29" s="65"/>
      <c r="K29" s="42">
        <f>VLOOKUP($A29&amp;K$54,決統データ!$A$3:$DE$365,$E29+19,FALSE)</f>
        <v>128351</v>
      </c>
      <c r="L29" s="42">
        <f>VLOOKUP($A29&amp;L$54,決統データ!$A$3:$DE$365,$E29+19,FALSE)</f>
        <v>546992</v>
      </c>
      <c r="M29" s="42">
        <f>VLOOKUP($A29&amp;M$54,決統データ!$A$3:$DE$365,$E29+19,FALSE)</f>
        <v>15692</v>
      </c>
      <c r="N29" s="42">
        <f>VLOOKUP($A29&amp;N$54,決統データ!$A$3:$DE$365,$E29+19,FALSE)</f>
        <v>206938</v>
      </c>
      <c r="O29" s="175">
        <f t="shared" si="4"/>
        <v>897973</v>
      </c>
    </row>
    <row r="30" spans="1:15" ht="16.05" customHeight="1">
      <c r="A30" s="27" t="str">
        <f t="shared" si="2"/>
        <v>1221801</v>
      </c>
      <c r="B30" s="28" t="s">
        <v>1490</v>
      </c>
      <c r="C30" s="29">
        <v>18</v>
      </c>
      <c r="D30" s="28" t="s">
        <v>564</v>
      </c>
      <c r="E30" s="429">
        <v>34</v>
      </c>
      <c r="F30" s="678"/>
      <c r="G30" s="1064"/>
      <c r="H30" s="60" t="s">
        <v>1010</v>
      </c>
      <c r="I30" s="64"/>
      <c r="J30" s="65"/>
      <c r="K30" s="42">
        <f>VLOOKUP($A30&amp;K$54,決統データ!$A$3:$DE$365,$E30+19,FALSE)</f>
        <v>11417</v>
      </c>
      <c r="L30" s="42">
        <f>VLOOKUP($A30&amp;L$54,決統データ!$A$3:$DE$365,$E30+19,FALSE)</f>
        <v>12235</v>
      </c>
      <c r="M30" s="42">
        <f>VLOOKUP($A30&amp;M$54,決統データ!$A$3:$DE$365,$E30+19,FALSE)</f>
        <v>47212</v>
      </c>
      <c r="N30" s="42">
        <f>VLOOKUP($A30&amp;N$54,決統データ!$A$3:$DE$365,$E30+19,FALSE)</f>
        <v>9900</v>
      </c>
      <c r="O30" s="175">
        <f t="shared" si="4"/>
        <v>80764</v>
      </c>
    </row>
    <row r="31" spans="1:15" ht="16.05" customHeight="1">
      <c r="A31" s="27" t="str">
        <f t="shared" si="2"/>
        <v>1221801</v>
      </c>
      <c r="B31" s="28" t="s">
        <v>1490</v>
      </c>
      <c r="C31" s="29">
        <v>18</v>
      </c>
      <c r="D31" s="28" t="s">
        <v>564</v>
      </c>
      <c r="E31" s="429">
        <v>35</v>
      </c>
      <c r="F31" s="678"/>
      <c r="G31" s="1064"/>
      <c r="H31" s="238" t="s">
        <v>1009</v>
      </c>
      <c r="I31" s="64"/>
      <c r="J31" s="65"/>
      <c r="K31" s="42">
        <f>VLOOKUP($A31&amp;K$54,決統データ!$A$3:$DE$365,$E31+19,FALSE)</f>
        <v>40450</v>
      </c>
      <c r="L31" s="42">
        <f>VLOOKUP($A31&amp;L$54,決統データ!$A$3:$DE$365,$E31+19,FALSE)</f>
        <v>121275</v>
      </c>
      <c r="M31" s="42">
        <f>VLOOKUP($A31&amp;M$54,決統データ!$A$3:$DE$365,$E31+19,FALSE)</f>
        <v>15692</v>
      </c>
      <c r="N31" s="42">
        <f>VLOOKUP($A31&amp;N$54,決統データ!$A$3:$DE$365,$E31+19,FALSE)</f>
        <v>80101</v>
      </c>
      <c r="O31" s="175">
        <f t="shared" si="4"/>
        <v>257518</v>
      </c>
    </row>
    <row r="32" spans="1:15" ht="16.05" customHeight="1">
      <c r="A32" s="27" t="str">
        <f t="shared" si="2"/>
        <v>1221801</v>
      </c>
      <c r="B32" s="28" t="s">
        <v>1490</v>
      </c>
      <c r="C32" s="29">
        <v>18</v>
      </c>
      <c r="D32" s="28" t="s">
        <v>564</v>
      </c>
      <c r="E32" s="429">
        <v>36</v>
      </c>
      <c r="F32" s="678"/>
      <c r="G32" s="1064"/>
      <c r="H32" s="60" t="s">
        <v>1010</v>
      </c>
      <c r="I32" s="323"/>
      <c r="J32" s="65"/>
      <c r="K32" s="42">
        <f>VLOOKUP($A32&amp;K$54,決統データ!$A$3:$DE$365,$E32+19,FALSE)</f>
        <v>28306</v>
      </c>
      <c r="L32" s="42">
        <f>VLOOKUP($A32&amp;L$54,決統データ!$A$3:$DE$365,$E32+19,FALSE)</f>
        <v>39237</v>
      </c>
      <c r="M32" s="42">
        <f>VLOOKUP($A32&amp;M$54,決統データ!$A$3:$DE$365,$E32+19,FALSE)</f>
        <v>39112</v>
      </c>
      <c r="N32" s="42">
        <f>VLOOKUP($A32&amp;N$54,決統データ!$A$3:$DE$365,$E32+19,FALSE)</f>
        <v>11759</v>
      </c>
      <c r="O32" s="175">
        <f t="shared" si="4"/>
        <v>118414</v>
      </c>
    </row>
    <row r="33" spans="1:16" ht="16.05" customHeight="1">
      <c r="A33" s="27" t="str">
        <f t="shared" si="2"/>
        <v>1221801</v>
      </c>
      <c r="B33" s="28" t="s">
        <v>357</v>
      </c>
      <c r="C33" s="29">
        <v>18</v>
      </c>
      <c r="D33" s="28" t="s">
        <v>782</v>
      </c>
      <c r="E33" s="24">
        <v>38</v>
      </c>
      <c r="F33" s="678"/>
      <c r="G33" s="1064"/>
      <c r="H33" s="658" t="s">
        <v>1007</v>
      </c>
      <c r="I33" s="995"/>
      <c r="J33" s="64" t="s">
        <v>1005</v>
      </c>
      <c r="K33" s="42">
        <f>VLOOKUP($A33&amp;K$54,決統データ!$A$3:$DE$365,$E33+19,FALSE)</f>
        <v>1465358</v>
      </c>
      <c r="L33" s="42">
        <f>VLOOKUP($A33&amp;L$54,決統データ!$A$3:$DE$365,$E33+19,FALSE)</f>
        <v>6632100</v>
      </c>
      <c r="M33" s="42">
        <f>VLOOKUP($A33&amp;M$54,決統データ!$A$3:$DE$365,$E33+19,FALSE)</f>
        <v>740855</v>
      </c>
      <c r="N33" s="42">
        <f>VLOOKUP($A33&amp;N$54,決統データ!$A$3:$DE$365,$E33+19,FALSE)</f>
        <v>2028849</v>
      </c>
      <c r="O33" s="175">
        <f t="shared" si="4"/>
        <v>10867162</v>
      </c>
    </row>
    <row r="34" spans="1:16" ht="16.05" customHeight="1">
      <c r="A34" s="27" t="str">
        <f t="shared" si="2"/>
        <v>1221801</v>
      </c>
      <c r="B34" s="28" t="s">
        <v>357</v>
      </c>
      <c r="C34" s="29">
        <v>18</v>
      </c>
      <c r="D34" s="28" t="s">
        <v>782</v>
      </c>
      <c r="E34" s="24">
        <v>39</v>
      </c>
      <c r="F34" s="678"/>
      <c r="G34" s="1064"/>
      <c r="H34" s="1031"/>
      <c r="I34" s="1032"/>
      <c r="J34" s="64" t="s">
        <v>801</v>
      </c>
      <c r="K34" s="42">
        <f>VLOOKUP($A34&amp;K$54,決統データ!$A$3:$DE$365,$E34+19,FALSE)</f>
        <v>128351</v>
      </c>
      <c r="L34" s="42">
        <f>VLOOKUP($A34&amp;L$54,決統データ!$A$3:$DE$365,$E34+19,FALSE)</f>
        <v>546992</v>
      </c>
      <c r="M34" s="42">
        <f>VLOOKUP($A34&amp;M$54,決統データ!$A$3:$DE$365,$E34+19,FALSE)</f>
        <v>15692</v>
      </c>
      <c r="N34" s="42">
        <f>VLOOKUP($A34&amp;N$54,決統データ!$A$3:$DE$365,$E34+19,FALSE)</f>
        <v>205068</v>
      </c>
      <c r="O34" s="175">
        <f t="shared" si="4"/>
        <v>896103</v>
      </c>
    </row>
    <row r="35" spans="1:16" ht="16.05" customHeight="1">
      <c r="A35" s="27" t="str">
        <f t="shared" ref="A35:A41" si="5">+B35&amp;C35&amp;D35</f>
        <v>1221801</v>
      </c>
      <c r="B35" s="28" t="s">
        <v>1490</v>
      </c>
      <c r="C35" s="29">
        <v>18</v>
      </c>
      <c r="D35" s="28" t="s">
        <v>564</v>
      </c>
      <c r="E35" s="429">
        <v>40</v>
      </c>
      <c r="F35" s="678"/>
      <c r="G35" s="1064"/>
      <c r="H35" s="106"/>
      <c r="I35" s="1035" t="s">
        <v>1006</v>
      </c>
      <c r="J35" s="64" t="s">
        <v>1005</v>
      </c>
      <c r="K35" s="42">
        <f>VLOOKUP($A35&amp;K$54,決統データ!$A$3:$DE$365,$E35+19,FALSE)</f>
        <v>0</v>
      </c>
      <c r="L35" s="42">
        <f>VLOOKUP($A35&amp;L$54,決統データ!$A$3:$DE$365,$E35+19,FALSE)</f>
        <v>0</v>
      </c>
      <c r="M35" s="42">
        <f>VLOOKUP($A35&amp;M$54,決統データ!$A$3:$DE$365,$E35+19,FALSE)</f>
        <v>0</v>
      </c>
      <c r="N35" s="42">
        <f>VLOOKUP($A35&amp;N$54,決統データ!$A$3:$DE$365,$E35+19,FALSE)</f>
        <v>0</v>
      </c>
      <c r="O35" s="175">
        <f t="shared" si="4"/>
        <v>0</v>
      </c>
    </row>
    <row r="36" spans="1:16" ht="16.05" customHeight="1">
      <c r="A36" s="27" t="str">
        <f t="shared" si="5"/>
        <v>1221801</v>
      </c>
      <c r="B36" s="28" t="s">
        <v>1490</v>
      </c>
      <c r="C36" s="29">
        <v>18</v>
      </c>
      <c r="D36" s="28" t="s">
        <v>564</v>
      </c>
      <c r="E36" s="429">
        <v>41</v>
      </c>
      <c r="F36" s="678"/>
      <c r="G36" s="1064"/>
      <c r="H36" s="107"/>
      <c r="I36" s="1035"/>
      <c r="J36" s="64" t="s">
        <v>801</v>
      </c>
      <c r="K36" s="42">
        <f>VLOOKUP($A36&amp;K$54,決統データ!$A$3:$DE$365,$E36+19,FALSE)</f>
        <v>0</v>
      </c>
      <c r="L36" s="42">
        <f>VLOOKUP($A36&amp;L$54,決統データ!$A$3:$DE$365,$E36+19,FALSE)</f>
        <v>0</v>
      </c>
      <c r="M36" s="42">
        <f>VLOOKUP($A36&amp;M$54,決統データ!$A$3:$DE$365,$E36+19,FALSE)</f>
        <v>0</v>
      </c>
      <c r="N36" s="42">
        <f>VLOOKUP($A36&amp;N$54,決統データ!$A$3:$DE$365,$E36+19,FALSE)</f>
        <v>0</v>
      </c>
      <c r="O36" s="175">
        <f t="shared" si="4"/>
        <v>0</v>
      </c>
    </row>
    <row r="37" spans="1:16" ht="16.05" customHeight="1">
      <c r="A37" s="27" t="str">
        <f t="shared" si="5"/>
        <v>1221801</v>
      </c>
      <c r="B37" s="28" t="s">
        <v>1490</v>
      </c>
      <c r="C37" s="29">
        <v>18</v>
      </c>
      <c r="D37" s="28" t="s">
        <v>564</v>
      </c>
      <c r="E37" s="429">
        <v>42</v>
      </c>
      <c r="F37" s="678"/>
      <c r="G37" s="1064"/>
      <c r="H37" s="930" t="s">
        <v>1022</v>
      </c>
      <c r="I37" s="932"/>
      <c r="J37" s="64" t="s">
        <v>1005</v>
      </c>
      <c r="K37" s="42">
        <f>VLOOKUP($A37&amp;K$54,決統データ!$A$3:$DE$365,$E37+19,FALSE)</f>
        <v>0</v>
      </c>
      <c r="L37" s="42">
        <f>VLOOKUP($A37&amp;L$54,決統データ!$A$3:$DE$365,$E37+19,FALSE)</f>
        <v>60251</v>
      </c>
      <c r="M37" s="42">
        <f>VLOOKUP($A37&amp;M$54,決統データ!$A$3:$DE$365,$E37+19,FALSE)</f>
        <v>0</v>
      </c>
      <c r="N37" s="42">
        <f>VLOOKUP($A37&amp;N$54,決統データ!$A$3:$DE$365,$E37+19,FALSE)</f>
        <v>20000</v>
      </c>
      <c r="O37" s="175">
        <f t="shared" si="4"/>
        <v>80251</v>
      </c>
    </row>
    <row r="38" spans="1:16" ht="16.05" customHeight="1">
      <c r="A38" s="27" t="str">
        <f t="shared" si="5"/>
        <v>1221801</v>
      </c>
      <c r="B38" s="28" t="s">
        <v>1490</v>
      </c>
      <c r="C38" s="29">
        <v>18</v>
      </c>
      <c r="D38" s="28" t="s">
        <v>564</v>
      </c>
      <c r="E38" s="429">
        <v>43</v>
      </c>
      <c r="F38" s="678"/>
      <c r="G38" s="1064"/>
      <c r="H38" s="933"/>
      <c r="I38" s="935"/>
      <c r="J38" s="64" t="s">
        <v>801</v>
      </c>
      <c r="K38" s="42">
        <f>VLOOKUP($A38&amp;K$54,決統データ!$A$3:$DE$365,$E38+19,FALSE)</f>
        <v>0</v>
      </c>
      <c r="L38" s="42">
        <f>VLOOKUP($A38&amp;L$54,決統データ!$A$3:$DE$365,$E38+19,FALSE)</f>
        <v>0</v>
      </c>
      <c r="M38" s="42">
        <f>VLOOKUP($A38&amp;M$54,決統データ!$A$3:$DE$365,$E38+19,FALSE)</f>
        <v>0</v>
      </c>
      <c r="N38" s="42">
        <f>VLOOKUP($A38&amp;N$54,決統データ!$A$3:$DE$365,$E38+19,FALSE)</f>
        <v>1870</v>
      </c>
      <c r="O38" s="175">
        <f t="shared" si="4"/>
        <v>1870</v>
      </c>
    </row>
    <row r="39" spans="1:16" ht="16.05" customHeight="1">
      <c r="A39" s="27" t="str">
        <f t="shared" si="5"/>
        <v>1221801</v>
      </c>
      <c r="B39" s="28" t="s">
        <v>1490</v>
      </c>
      <c r="C39" s="29">
        <v>18</v>
      </c>
      <c r="D39" s="28" t="s">
        <v>564</v>
      </c>
      <c r="E39" s="429">
        <v>44</v>
      </c>
      <c r="F39" s="678"/>
      <c r="G39" s="1064" t="s">
        <v>1481</v>
      </c>
      <c r="H39" s="527" t="s">
        <v>1002</v>
      </c>
      <c r="I39" s="60" t="s">
        <v>1001</v>
      </c>
      <c r="J39" s="64"/>
      <c r="K39" s="42">
        <f>VLOOKUP($A39&amp;K$54,決統データ!$A$3:$DE$365,$E39+19,FALSE)</f>
        <v>549</v>
      </c>
      <c r="L39" s="42">
        <f>VLOOKUP($A39&amp;L$54,決統データ!$A$3:$DE$365,$E39+19,FALSE)</f>
        <v>637</v>
      </c>
      <c r="M39" s="42">
        <f>VLOOKUP($A39&amp;M$54,決統データ!$A$3:$DE$365,$E39+19,FALSE)</f>
        <v>0</v>
      </c>
      <c r="N39" s="42">
        <f>VLOOKUP($A39&amp;N$54,決統データ!$A$3:$DE$365,$E39+19,FALSE)</f>
        <v>0</v>
      </c>
      <c r="O39" s="175">
        <f t="shared" si="4"/>
        <v>1186</v>
      </c>
    </row>
    <row r="40" spans="1:16" ht="16.05" customHeight="1">
      <c r="A40" s="27" t="str">
        <f t="shared" si="5"/>
        <v>1221801</v>
      </c>
      <c r="B40" s="28" t="s">
        <v>1490</v>
      </c>
      <c r="C40" s="29">
        <v>18</v>
      </c>
      <c r="D40" s="28" t="s">
        <v>564</v>
      </c>
      <c r="E40" s="429">
        <v>45</v>
      </c>
      <c r="F40" s="678"/>
      <c r="G40" s="1064"/>
      <c r="H40" s="527"/>
      <c r="I40" s="60" t="s">
        <v>1000</v>
      </c>
      <c r="J40" s="64"/>
      <c r="K40" s="42">
        <f>VLOOKUP($A40&amp;K$54,決統データ!$A$3:$DE$365,$E40+19,FALSE)</f>
        <v>11909</v>
      </c>
      <c r="L40" s="42">
        <f>VLOOKUP($A40&amp;L$54,決統データ!$A$3:$DE$365,$E40+19,FALSE)</f>
        <v>26706</v>
      </c>
      <c r="M40" s="42">
        <f>VLOOKUP($A40&amp;M$54,決統データ!$A$3:$DE$365,$E40+19,FALSE)</f>
        <v>0</v>
      </c>
      <c r="N40" s="42">
        <f>VLOOKUP($A40&amp;N$54,決統データ!$A$3:$DE$365,$E40+19,FALSE)</f>
        <v>0</v>
      </c>
      <c r="O40" s="175">
        <f t="shared" si="4"/>
        <v>38615</v>
      </c>
    </row>
    <row r="41" spans="1:16" ht="16.05" customHeight="1">
      <c r="A41" s="27" t="str">
        <f t="shared" si="5"/>
        <v>1221801</v>
      </c>
      <c r="B41" s="28" t="s">
        <v>1490</v>
      </c>
      <c r="C41" s="29">
        <v>18</v>
      </c>
      <c r="D41" s="28" t="s">
        <v>564</v>
      </c>
      <c r="E41" s="429">
        <v>46</v>
      </c>
      <c r="F41" s="678"/>
      <c r="G41" s="1064"/>
      <c r="H41" s="527"/>
      <c r="I41" s="60" t="s">
        <v>999</v>
      </c>
      <c r="J41" s="64"/>
      <c r="K41" s="42">
        <f>VLOOKUP($A41&amp;K$54,決統データ!$A$3:$DE$365,$E41+19,FALSE)</f>
        <v>21691</v>
      </c>
      <c r="L41" s="42">
        <f>VLOOKUP($A41&amp;L$54,決統データ!$A$3:$DE$365,$E41+19,FALSE)</f>
        <v>41925</v>
      </c>
      <c r="M41" s="42">
        <f>VLOOKUP($A41&amp;M$54,決統データ!$A$3:$DE$365,$E41+19,FALSE)</f>
        <v>0</v>
      </c>
      <c r="N41" s="42">
        <f>VLOOKUP($A41&amp;N$54,決統データ!$A$3:$DE$365,$E41+19,FALSE)</f>
        <v>0</v>
      </c>
      <c r="O41" s="175">
        <f t="shared" si="4"/>
        <v>63616</v>
      </c>
    </row>
    <row r="42" spans="1:16" ht="16.05" customHeight="1">
      <c r="A42" s="27"/>
      <c r="B42" s="28"/>
      <c r="C42" s="29"/>
      <c r="D42" s="28"/>
      <c r="F42" s="678"/>
      <c r="G42" s="1064"/>
      <c r="H42" s="527"/>
      <c r="I42" s="628" t="s">
        <v>998</v>
      </c>
      <c r="J42" s="64" t="s">
        <v>1021</v>
      </c>
      <c r="K42" s="270"/>
      <c r="L42" s="267"/>
      <c r="M42" s="267"/>
      <c r="N42" s="383"/>
      <c r="O42" s="319">
        <f>COUNTA(K42:N42)</f>
        <v>0</v>
      </c>
    </row>
    <row r="43" spans="1:16" ht="16.05" customHeight="1">
      <c r="A43" s="27"/>
      <c r="B43" s="28"/>
      <c r="C43" s="29"/>
      <c r="D43" s="28"/>
      <c r="F43" s="678"/>
      <c r="G43" s="1064"/>
      <c r="H43" s="527"/>
      <c r="I43" s="628"/>
      <c r="J43" s="64" t="s">
        <v>996</v>
      </c>
      <c r="K43" s="270"/>
      <c r="L43" s="383"/>
      <c r="M43" s="383"/>
      <c r="N43" s="383"/>
      <c r="O43" s="319">
        <f>COUNTA(K43:N43)</f>
        <v>0</v>
      </c>
    </row>
    <row r="44" spans="1:16" ht="16.05" customHeight="1">
      <c r="A44" s="27"/>
      <c r="B44" s="28"/>
      <c r="C44" s="29"/>
      <c r="D44" s="28"/>
      <c r="F44" s="678"/>
      <c r="G44" s="1064"/>
      <c r="H44" s="527"/>
      <c r="I44" s="628"/>
      <c r="J44" s="64" t="s">
        <v>995</v>
      </c>
      <c r="K44" s="270"/>
      <c r="L44" s="383" t="s">
        <v>19</v>
      </c>
      <c r="M44" s="267"/>
      <c r="N44" s="267"/>
      <c r="O44" s="319">
        <f>COUNTA(K44:N44)</f>
        <v>1</v>
      </c>
    </row>
    <row r="45" spans="1:16" ht="16.05" customHeight="1">
      <c r="A45" s="27" t="str">
        <f t="shared" ref="A45:A50" si="6">+B45&amp;C45&amp;D45</f>
        <v>1221801</v>
      </c>
      <c r="B45" s="28" t="s">
        <v>357</v>
      </c>
      <c r="C45" s="29">
        <v>18</v>
      </c>
      <c r="D45" s="28" t="s">
        <v>782</v>
      </c>
      <c r="E45" s="24">
        <v>49</v>
      </c>
      <c r="F45" s="678"/>
      <c r="G45" s="1064"/>
      <c r="H45" s="487" t="s">
        <v>1020</v>
      </c>
      <c r="I45" s="487"/>
      <c r="J45" s="64" t="s">
        <v>1019</v>
      </c>
      <c r="K45" s="42">
        <f>VLOOKUP($A45&amp;K$54,決統データ!$A$3:$DE$365,$E45+19,FALSE)</f>
        <v>87901</v>
      </c>
      <c r="L45" s="42">
        <f>VLOOKUP($A45&amp;L$54,決統データ!$A$3:$DE$365,$E45+19,FALSE)</f>
        <v>425717</v>
      </c>
      <c r="M45" s="42">
        <f>VLOOKUP($A45&amp;M$54,決統データ!$A$3:$DE$365,$E45+19,FALSE)</f>
        <v>0</v>
      </c>
      <c r="N45" s="42">
        <f>VLOOKUP($A45&amp;N$54,決統データ!$A$3:$DE$365,$E45+19,FALSE)</f>
        <v>126837</v>
      </c>
      <c r="O45" s="175">
        <f t="shared" ref="O45:O50" si="7">SUM(K45:N45)</f>
        <v>640455</v>
      </c>
    </row>
    <row r="46" spans="1:16" ht="16.05" customHeight="1">
      <c r="A46" s="27" t="str">
        <f t="shared" si="6"/>
        <v>1221801</v>
      </c>
      <c r="B46" s="28" t="s">
        <v>357</v>
      </c>
      <c r="C46" s="29">
        <v>18</v>
      </c>
      <c r="D46" s="28" t="s">
        <v>782</v>
      </c>
      <c r="E46" s="24">
        <v>50</v>
      </c>
      <c r="F46" s="678"/>
      <c r="G46" s="1064"/>
      <c r="H46" s="487"/>
      <c r="I46" s="487"/>
      <c r="J46" s="64" t="s">
        <v>1018</v>
      </c>
      <c r="K46" s="42">
        <f>VLOOKUP($A46&amp;K$54,決統データ!$A$3:$DE$365,$E46+19,FALSE)</f>
        <v>36993</v>
      </c>
      <c r="L46" s="42">
        <f>VLOOKUP($A46&amp;L$54,決統データ!$A$3:$DE$365,$E46+19,FALSE)</f>
        <v>83455</v>
      </c>
      <c r="M46" s="42">
        <f>VLOOKUP($A46&amp;M$54,決統データ!$A$3:$DE$365,$E46+19,FALSE)</f>
        <v>8862</v>
      </c>
      <c r="N46" s="42">
        <f>VLOOKUP($A46&amp;N$54,決統データ!$A$3:$DE$365,$E46+19,FALSE)</f>
        <v>31173</v>
      </c>
      <c r="O46" s="175">
        <f t="shared" si="7"/>
        <v>160483</v>
      </c>
    </row>
    <row r="47" spans="1:16" ht="16.05" customHeight="1">
      <c r="A47" s="27" t="str">
        <f t="shared" si="6"/>
        <v>1221801</v>
      </c>
      <c r="B47" s="28" t="s">
        <v>357</v>
      </c>
      <c r="C47" s="29">
        <v>18</v>
      </c>
      <c r="D47" s="28" t="s">
        <v>782</v>
      </c>
      <c r="E47" s="24">
        <v>51</v>
      </c>
      <c r="F47" s="678"/>
      <c r="G47" s="1064"/>
      <c r="H47" s="487"/>
      <c r="I47" s="487"/>
      <c r="J47" s="64" t="s">
        <v>991</v>
      </c>
      <c r="K47" s="42">
        <f>VLOOKUP($A47&amp;K$54,決統データ!$A$3:$DE$365,$E47+19,FALSE)</f>
        <v>3457</v>
      </c>
      <c r="L47" s="42">
        <f>VLOOKUP($A47&amp;L$54,決統データ!$A$3:$DE$365,$E47+19,FALSE)</f>
        <v>37820</v>
      </c>
      <c r="M47" s="42">
        <f>VLOOKUP($A47&amp;M$54,決統データ!$A$3:$DE$365,$E47+19,FALSE)</f>
        <v>6830</v>
      </c>
      <c r="N47" s="42">
        <f>VLOOKUP($A47&amp;N$54,決統データ!$A$3:$DE$365,$E47+19,FALSE)</f>
        <v>47058</v>
      </c>
      <c r="O47" s="175">
        <f t="shared" si="7"/>
        <v>95165</v>
      </c>
    </row>
    <row r="48" spans="1:16" ht="16.05" customHeight="1">
      <c r="A48" s="27" t="str">
        <f t="shared" si="6"/>
        <v>1221801</v>
      </c>
      <c r="B48" s="28" t="s">
        <v>357</v>
      </c>
      <c r="C48" s="29">
        <v>18</v>
      </c>
      <c r="D48" s="28" t="s">
        <v>782</v>
      </c>
      <c r="E48" s="24">
        <v>52</v>
      </c>
      <c r="F48" s="678"/>
      <c r="G48" s="1061" t="s">
        <v>1017</v>
      </c>
      <c r="H48" s="553"/>
      <c r="I48" s="60" t="s">
        <v>793</v>
      </c>
      <c r="J48" s="64"/>
      <c r="K48" s="42">
        <f>VLOOKUP($A48&amp;K$54,決統データ!$A$3:$DE$365,$E48+19,FALSE)</f>
        <v>0</v>
      </c>
      <c r="L48" s="42">
        <f>VLOOKUP($A48&amp;L$54,決統データ!$A$3:$DE$365,$E48+19,FALSE)</f>
        <v>0</v>
      </c>
      <c r="M48" s="42">
        <f>VLOOKUP($A48&amp;M$54,決統データ!$A$3:$DE$365,$E48+19,FALSE)</f>
        <v>0</v>
      </c>
      <c r="N48" s="42">
        <f>VLOOKUP($A48&amp;N$54,決統データ!$A$3:$DE$365,$E48+19,FALSE)</f>
        <v>0</v>
      </c>
      <c r="O48" s="175">
        <f t="shared" si="7"/>
        <v>0</v>
      </c>
      <c r="P48" s="100"/>
    </row>
    <row r="49" spans="1:15" ht="16.05" customHeight="1">
      <c r="A49" s="27" t="str">
        <f t="shared" si="6"/>
        <v>1221801</v>
      </c>
      <c r="B49" s="28" t="s">
        <v>357</v>
      </c>
      <c r="C49" s="29">
        <v>18</v>
      </c>
      <c r="D49" s="28" t="s">
        <v>782</v>
      </c>
      <c r="E49" s="24">
        <v>53</v>
      </c>
      <c r="F49" s="678"/>
      <c r="G49" s="1062"/>
      <c r="H49" s="555"/>
      <c r="I49" s="60" t="s">
        <v>792</v>
      </c>
      <c r="J49" s="64"/>
      <c r="K49" s="42">
        <f>VLOOKUP($A49&amp;K$54,決統データ!$A$3:$DE$365,$E49+19,FALSE)</f>
        <v>0</v>
      </c>
      <c r="L49" s="42">
        <f>VLOOKUP($A49&amp;L$54,決統データ!$A$3:$DE$365,$E49+19,FALSE)</f>
        <v>0</v>
      </c>
      <c r="M49" s="42">
        <f>VLOOKUP($A49&amp;M$54,決統データ!$A$3:$DE$365,$E49+19,FALSE)</f>
        <v>0</v>
      </c>
      <c r="N49" s="42">
        <f>VLOOKUP($A49&amp;N$54,決統データ!$A$3:$DE$365,$E49+19,FALSE)</f>
        <v>0</v>
      </c>
      <c r="O49" s="175">
        <f t="shared" si="7"/>
        <v>0</v>
      </c>
    </row>
    <row r="50" spans="1:15" ht="16.05" customHeight="1">
      <c r="A50" s="27" t="str">
        <f t="shared" si="6"/>
        <v>1221801</v>
      </c>
      <c r="B50" s="28" t="s">
        <v>357</v>
      </c>
      <c r="C50" s="29">
        <v>18</v>
      </c>
      <c r="D50" s="28" t="s">
        <v>782</v>
      </c>
      <c r="E50" s="24">
        <v>54</v>
      </c>
      <c r="F50" s="678"/>
      <c r="G50" s="1063"/>
      <c r="H50" s="557"/>
      <c r="I50" s="64" t="s">
        <v>791</v>
      </c>
      <c r="J50" s="65"/>
      <c r="K50" s="42">
        <f>VLOOKUP($A50&amp;K$54,決統データ!$A$3:$DE$365,$E50+19,FALSE)</f>
        <v>0</v>
      </c>
      <c r="L50" s="42">
        <f>VLOOKUP($A50&amp;L$54,決統データ!$A$3:$DE$365,$E50+19,FALSE)</f>
        <v>0</v>
      </c>
      <c r="M50" s="42">
        <f>VLOOKUP($A50&amp;M$54,決統データ!$A$3:$DE$365,$E50+19,FALSE)</f>
        <v>0</v>
      </c>
      <c r="N50" s="42">
        <f>VLOOKUP($A50&amp;N$54,決統データ!$A$3:$DE$365,$E50+19,FALSE)</f>
        <v>0</v>
      </c>
      <c r="O50" s="175">
        <f t="shared" si="7"/>
        <v>0</v>
      </c>
    </row>
    <row r="51" spans="1:15">
      <c r="K51" s="78" t="s">
        <v>1602</v>
      </c>
      <c r="L51" s="78" t="s">
        <v>1602</v>
      </c>
      <c r="M51" s="78" t="s">
        <v>1602</v>
      </c>
      <c r="N51" s="78" t="s">
        <v>1602</v>
      </c>
    </row>
    <row r="54" spans="1:15">
      <c r="K54" s="12" t="str">
        <f>+K55&amp;"000"</f>
        <v>262013000</v>
      </c>
      <c r="L54" s="12" t="str">
        <f>+L55&amp;"000"</f>
        <v>262030000</v>
      </c>
      <c r="M54" s="12" t="str">
        <f>+M55&amp;"000"</f>
        <v>262056000</v>
      </c>
      <c r="N54" s="12" t="str">
        <f>+N55&amp;"000"</f>
        <v>262129000</v>
      </c>
    </row>
    <row r="55" spans="1:15">
      <c r="K55" s="12" t="s">
        <v>580</v>
      </c>
      <c r="L55" s="263" t="s">
        <v>582</v>
      </c>
      <c r="M55" s="263" t="s">
        <v>584</v>
      </c>
      <c r="N55" s="263" t="s">
        <v>585</v>
      </c>
    </row>
    <row r="56" spans="1:15">
      <c r="K56" s="12" t="s">
        <v>469</v>
      </c>
      <c r="L56" s="263" t="s">
        <v>471</v>
      </c>
      <c r="M56" s="263" t="s">
        <v>473</v>
      </c>
      <c r="N56" s="263" t="s">
        <v>586</v>
      </c>
    </row>
  </sheetData>
  <customSheetViews>
    <customSheetView guid="{247A5D4D-80F1-4466-92F7-7A3BC78E450F}" printArea="1" topLeftCell="A37">
      <selection activeCell="C43" sqref="C43"/>
      <pageMargins left="0.59055118110236227" right="0.59055118110236227" top="0.78740157480314965" bottom="0.78740157480314965" header="0.51181102362204722" footer="0.51181102362204722"/>
      <pageSetup paperSize="9" scale="70" orientation="portrait" blackAndWhite="1" horizontalDpi="300" verticalDpi="300"/>
      <headerFooter alignWithMargins="0"/>
    </customSheetView>
  </customSheetViews>
  <mergeCells count="24">
    <mergeCell ref="F27:F50"/>
    <mergeCell ref="H39:H44"/>
    <mergeCell ref="I35:I36"/>
    <mergeCell ref="H37:I38"/>
    <mergeCell ref="G48:H50"/>
    <mergeCell ref="G28:G38"/>
    <mergeCell ref="G39:G47"/>
    <mergeCell ref="I42:I44"/>
    <mergeCell ref="H45:I47"/>
    <mergeCell ref="H33:I34"/>
    <mergeCell ref="F3:J3"/>
    <mergeCell ref="F4:F26"/>
    <mergeCell ref="G5:G14"/>
    <mergeCell ref="I11:I12"/>
    <mergeCell ref="H13:I14"/>
    <mergeCell ref="H9:I10"/>
    <mergeCell ref="G24:H26"/>
    <mergeCell ref="G15:G23"/>
    <mergeCell ref="H21:I23"/>
    <mergeCell ref="H15:H20"/>
    <mergeCell ref="I15:J15"/>
    <mergeCell ref="I16:J16"/>
    <mergeCell ref="I17:J17"/>
    <mergeCell ref="I18:I20"/>
  </mergeCells>
  <phoneticPr fontId="3"/>
  <pageMargins left="0.59055118110236227" right="0.59055118110236227" top="0.78740157480314965" bottom="0.78740157480314965" header="0.51181102362204722" footer="0.51181102362204722"/>
  <pageSetup paperSize="9" scale="97" fitToWidth="0" orientation="portrait" blackAndWhite="1"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FFC000"/>
    <pageSetUpPr fitToPage="1"/>
  </sheetPr>
  <dimension ref="A1:GS98"/>
  <sheetViews>
    <sheetView view="pageBreakPreview" topLeftCell="L1" zoomScale="85" zoomScaleNormal="100" zoomScaleSheetLayoutView="85" zoomScalePageLayoutView="90" workbookViewId="0">
      <pane ySplit="2" topLeftCell="A81" activePane="bottomLeft" state="frozen"/>
      <selection pane="bottomLeft"/>
    </sheetView>
  </sheetViews>
  <sheetFormatPr defaultColWidth="9" defaultRowHeight="14.4"/>
  <cols>
    <col min="1" max="1" width="9.69921875" style="1" customWidth="1"/>
    <col min="2" max="2" width="4.296875" style="1" customWidth="1"/>
    <col min="3" max="4" width="3.296875" style="1" customWidth="1"/>
    <col min="5" max="5" width="6.296875" style="24" customWidth="1"/>
    <col min="6" max="6" width="5.09765625" style="1" customWidth="1"/>
    <col min="7" max="7" width="5.19921875" style="1" customWidth="1"/>
    <col min="8" max="8" width="4.59765625" style="1" customWidth="1"/>
    <col min="9" max="9" width="9.796875" style="1" customWidth="1"/>
    <col min="10" max="10" width="17" style="1" customWidth="1"/>
    <col min="11" max="12" width="12.59765625" style="1" customWidth="1"/>
    <col min="13" max="18" width="12.59765625" style="157" customWidth="1"/>
    <col min="19" max="16384" width="9" style="1"/>
  </cols>
  <sheetData>
    <row r="1" spans="1:18">
      <c r="F1" s="1" t="s">
        <v>1016</v>
      </c>
    </row>
    <row r="2" spans="1:18" ht="34.5" customHeight="1">
      <c r="F2" s="827"/>
      <c r="G2" s="827"/>
      <c r="H2" s="827"/>
      <c r="I2" s="827"/>
      <c r="J2" s="516"/>
      <c r="K2" s="294" t="s">
        <v>469</v>
      </c>
      <c r="L2" s="294" t="s">
        <v>469</v>
      </c>
      <c r="M2" s="184" t="s">
        <v>471</v>
      </c>
      <c r="N2" s="184" t="s">
        <v>471</v>
      </c>
      <c r="O2" s="184" t="s">
        <v>473</v>
      </c>
      <c r="P2" s="184" t="s">
        <v>586</v>
      </c>
      <c r="Q2" s="184" t="s">
        <v>586</v>
      </c>
      <c r="R2" s="184" t="s">
        <v>605</v>
      </c>
    </row>
    <row r="3" spans="1:18" s="79" customFormat="1" ht="26.4">
      <c r="A3" s="26"/>
      <c r="B3" s="67" t="s">
        <v>778</v>
      </c>
      <c r="C3" s="26" t="s">
        <v>779</v>
      </c>
      <c r="D3" s="26" t="s">
        <v>780</v>
      </c>
      <c r="E3" s="30" t="s">
        <v>781</v>
      </c>
      <c r="F3" s="1043" t="s">
        <v>353</v>
      </c>
      <c r="G3" s="1049"/>
      <c r="H3" s="1049"/>
      <c r="I3" s="1049"/>
      <c r="J3" s="1049"/>
      <c r="K3" s="327" t="s">
        <v>352</v>
      </c>
      <c r="L3" s="327" t="s">
        <v>351</v>
      </c>
      <c r="M3" s="328" t="s">
        <v>770</v>
      </c>
      <c r="N3" s="328" t="s">
        <v>770</v>
      </c>
      <c r="O3" s="328" t="s">
        <v>764</v>
      </c>
      <c r="P3" s="329" t="s">
        <v>757</v>
      </c>
      <c r="Q3" s="330" t="s">
        <v>754</v>
      </c>
      <c r="R3" s="325"/>
    </row>
    <row r="4" spans="1:18" s="99" customFormat="1" ht="14.25" customHeight="1">
      <c r="A4" s="27" t="str">
        <f>+B4&amp;C4&amp;D4</f>
        <v>1223401</v>
      </c>
      <c r="B4" s="28" t="s">
        <v>357</v>
      </c>
      <c r="C4" s="29">
        <v>34</v>
      </c>
      <c r="D4" s="28" t="s">
        <v>782</v>
      </c>
      <c r="E4" s="31">
        <v>1</v>
      </c>
      <c r="F4" s="604" t="s">
        <v>350</v>
      </c>
      <c r="G4" s="320" t="s">
        <v>1014</v>
      </c>
      <c r="H4" s="320"/>
      <c r="I4" s="321"/>
      <c r="J4" s="322"/>
      <c r="K4" s="35">
        <f>VLOOKUP($A4&amp;K$95,決統データ!$A$3:$DE$365,$E4+19,FALSE)</f>
        <v>0</v>
      </c>
      <c r="L4" s="35">
        <f>VLOOKUP($A4&amp;L$95,決統データ!$A$3:$DE$365,$E4+19,)</f>
        <v>4050112</v>
      </c>
      <c r="M4" s="35">
        <f>VLOOKUP($A4&amp;M$95,決統データ!$A$3:$DE$365,$E4+19,)</f>
        <v>0</v>
      </c>
      <c r="N4" s="35">
        <f>VLOOKUP($A4&amp;N$95,決統データ!$A$3:$DE$365,$E4+19,)</f>
        <v>4090401</v>
      </c>
      <c r="O4" s="35">
        <f>VLOOKUP($A4&amp;O$95,決統データ!$A$3:$DE$365,$E4+19,)</f>
        <v>0</v>
      </c>
      <c r="P4" s="35">
        <f>VLOOKUP($A4&amp;P$95,決統データ!$A$3:$DE$365,$E4+19,)</f>
        <v>0</v>
      </c>
      <c r="Q4" s="35">
        <f>VLOOKUP($A4&amp;Q$95,決統データ!$A$3:$DE$365,$E4+19,)</f>
        <v>0</v>
      </c>
      <c r="R4" s="264"/>
    </row>
    <row r="5" spans="1:18" ht="14.25" customHeight="1">
      <c r="A5" s="27" t="str">
        <f t="shared" ref="A5:A15" si="0">+B5&amp;C5&amp;D5</f>
        <v>1223401</v>
      </c>
      <c r="B5" s="28" t="s">
        <v>357</v>
      </c>
      <c r="C5" s="29">
        <v>34</v>
      </c>
      <c r="D5" s="28" t="s">
        <v>782</v>
      </c>
      <c r="E5" s="24">
        <v>2</v>
      </c>
      <c r="F5" s="605"/>
      <c r="G5" s="604" t="s">
        <v>1013</v>
      </c>
      <c r="H5" s="60" t="s">
        <v>1012</v>
      </c>
      <c r="I5" s="64"/>
      <c r="J5" s="65"/>
      <c r="K5" s="443">
        <f>VLOOKUP($A5&amp;K$95,決統データ!$A$3:$DE$365,$E5+19,FALSE)</f>
        <v>0</v>
      </c>
      <c r="L5" s="443">
        <f>VLOOKUP($A5&amp;L$95,決統データ!$A$3:$DE$365,$E5+19,)</f>
        <v>3228311</v>
      </c>
      <c r="M5" s="443">
        <f>VLOOKUP($A5&amp;M$95,決統データ!$A$3:$DE$365,$E5+19,)</f>
        <v>0</v>
      </c>
      <c r="N5" s="443">
        <f>VLOOKUP($A5&amp;N$95,決統データ!$A$3:$DE$365,$E5+19,)</f>
        <v>2757970</v>
      </c>
      <c r="O5" s="443">
        <f>VLOOKUP($A5&amp;O$95,決統データ!$A$3:$DE$365,$E5+19,)</f>
        <v>0</v>
      </c>
      <c r="P5" s="443">
        <f>VLOOKUP($A5&amp;P$95,決統データ!$A$3:$DE$365,$E5+19,)</f>
        <v>0</v>
      </c>
      <c r="Q5" s="443">
        <f>VLOOKUP($A5&amp;Q$95,決統データ!$A$3:$DE$365,$E5+19,)</f>
        <v>0</v>
      </c>
      <c r="R5" s="188">
        <f t="shared" ref="R5:R22" si="1">SUM(K5:Q5)</f>
        <v>5986281</v>
      </c>
    </row>
    <row r="6" spans="1:18" ht="14.25" customHeight="1">
      <c r="A6" s="27" t="str">
        <f t="shared" si="0"/>
        <v>1223401</v>
      </c>
      <c r="B6" s="28" t="s">
        <v>357</v>
      </c>
      <c r="C6" s="29">
        <v>34</v>
      </c>
      <c r="D6" s="28" t="s">
        <v>782</v>
      </c>
      <c r="E6" s="24">
        <v>3</v>
      </c>
      <c r="F6" s="605"/>
      <c r="G6" s="605"/>
      <c r="H6" s="60" t="s">
        <v>1011</v>
      </c>
      <c r="I6" s="64"/>
      <c r="J6" s="65"/>
      <c r="K6" s="443">
        <f>VLOOKUP($A6&amp;K$95,決統データ!$A$3:$DE$365,$E6+19,FALSE)</f>
        <v>0</v>
      </c>
      <c r="L6" s="443">
        <f>VLOOKUP($A6&amp;L$95,決統データ!$A$3:$DE$365,$E6+19,)</f>
        <v>463496</v>
      </c>
      <c r="M6" s="443">
        <f>VLOOKUP($A6&amp;M$95,決統データ!$A$3:$DE$365,$E6+19,)</f>
        <v>0</v>
      </c>
      <c r="N6" s="443">
        <f>VLOOKUP($A6&amp;N$95,決統データ!$A$3:$DE$365,$E6+19,)</f>
        <v>546992</v>
      </c>
      <c r="O6" s="443">
        <f>VLOOKUP($A6&amp;O$95,決統データ!$A$3:$DE$365,$E6+19,)</f>
        <v>0</v>
      </c>
      <c r="P6" s="443">
        <f>VLOOKUP($A6&amp;P$95,決統データ!$A$3:$DE$365,$E6+19,)</f>
        <v>0</v>
      </c>
      <c r="Q6" s="443">
        <f>VLOOKUP($A6&amp;Q$95,決統データ!$A$3:$DE$365,$E6+19,)</f>
        <v>0</v>
      </c>
      <c r="R6" s="188">
        <f t="shared" si="1"/>
        <v>1010488</v>
      </c>
    </row>
    <row r="7" spans="1:18" ht="14.25" customHeight="1">
      <c r="A7" s="27" t="str">
        <f t="shared" si="0"/>
        <v>1223401</v>
      </c>
      <c r="B7" s="28" t="s">
        <v>357</v>
      </c>
      <c r="C7" s="29">
        <v>34</v>
      </c>
      <c r="D7" s="28" t="s">
        <v>782</v>
      </c>
      <c r="E7" s="24">
        <v>4</v>
      </c>
      <c r="F7" s="605"/>
      <c r="G7" s="605"/>
      <c r="H7" s="60" t="s">
        <v>1010</v>
      </c>
      <c r="I7" s="64"/>
      <c r="J7" s="65"/>
      <c r="K7" s="443">
        <f>VLOOKUP($A7&amp;K$95,決統データ!$A$3:$DE$365,$E7+19,FALSE)</f>
        <v>0</v>
      </c>
      <c r="L7" s="443">
        <f>VLOOKUP($A7&amp;L$95,決統データ!$A$3:$DE$365,$E7+19,)</f>
        <v>6965</v>
      </c>
      <c r="M7" s="443">
        <f>VLOOKUP($A7&amp;M$95,決統データ!$A$3:$DE$365,$E7+19,)</f>
        <v>0</v>
      </c>
      <c r="N7" s="443">
        <f>VLOOKUP($A7&amp;N$95,決統データ!$A$3:$DE$365,$E7+19,)</f>
        <v>5042</v>
      </c>
      <c r="O7" s="443">
        <f>VLOOKUP($A7&amp;O$95,決統データ!$A$3:$DE$365,$E7+19,)</f>
        <v>0</v>
      </c>
      <c r="P7" s="443">
        <f>VLOOKUP($A7&amp;P$95,決統データ!$A$3:$DE$365,$E7+19,)</f>
        <v>0</v>
      </c>
      <c r="Q7" s="443">
        <f>VLOOKUP($A7&amp;Q$95,決統データ!$A$3:$DE$365,$E7+19,)</f>
        <v>0</v>
      </c>
      <c r="R7" s="188">
        <f t="shared" si="1"/>
        <v>12007</v>
      </c>
    </row>
    <row r="8" spans="1:18" ht="14.25" customHeight="1">
      <c r="A8" s="27" t="str">
        <f t="shared" si="0"/>
        <v>1223401</v>
      </c>
      <c r="B8" s="28" t="s">
        <v>357</v>
      </c>
      <c r="C8" s="29">
        <v>34</v>
      </c>
      <c r="D8" s="28" t="s">
        <v>782</v>
      </c>
      <c r="E8" s="24">
        <v>5</v>
      </c>
      <c r="F8" s="605"/>
      <c r="G8" s="605"/>
      <c r="H8" s="238" t="s">
        <v>1009</v>
      </c>
      <c r="I8" s="64"/>
      <c r="J8" s="65"/>
      <c r="K8" s="443">
        <f>VLOOKUP($A8&amp;K$95,決統データ!$A$3:$DE$365,$E8+19,FALSE)</f>
        <v>0</v>
      </c>
      <c r="L8" s="443">
        <f>VLOOKUP($A8&amp;L$95,決統データ!$A$3:$DE$365,$E8+19,)</f>
        <v>38833</v>
      </c>
      <c r="M8" s="443">
        <f>VLOOKUP($A8&amp;M$95,決統データ!$A$3:$DE$365,$E8+19,)</f>
        <v>0</v>
      </c>
      <c r="N8" s="443">
        <f>VLOOKUP($A8&amp;N$95,決統データ!$A$3:$DE$365,$E8+19,)</f>
        <v>41618</v>
      </c>
      <c r="O8" s="443">
        <f>VLOOKUP($A8&amp;O$95,決統データ!$A$3:$DE$365,$E8+19,)</f>
        <v>0</v>
      </c>
      <c r="P8" s="443">
        <f>VLOOKUP($A8&amp;P$95,決統データ!$A$3:$DE$365,$E8+19,)</f>
        <v>0</v>
      </c>
      <c r="Q8" s="443">
        <f>VLOOKUP($A8&amp;Q$95,決統データ!$A$3:$DE$365,$E8+19,)</f>
        <v>0</v>
      </c>
      <c r="R8" s="188">
        <f t="shared" si="1"/>
        <v>80451</v>
      </c>
    </row>
    <row r="9" spans="1:18" ht="14.25" customHeight="1">
      <c r="A9" s="27" t="str">
        <f t="shared" si="0"/>
        <v>1223401</v>
      </c>
      <c r="B9" s="28" t="s">
        <v>357</v>
      </c>
      <c r="C9" s="29">
        <v>34</v>
      </c>
      <c r="D9" s="28" t="s">
        <v>782</v>
      </c>
      <c r="E9" s="24">
        <v>6</v>
      </c>
      <c r="F9" s="605"/>
      <c r="G9" s="605"/>
      <c r="H9" s="60" t="s">
        <v>1008</v>
      </c>
      <c r="I9" s="238"/>
      <c r="J9" s="238"/>
      <c r="K9" s="443">
        <f>VLOOKUP($A9&amp;K$95,決統データ!$A$3:$DE$365,$E9+19,FALSE)</f>
        <v>0</v>
      </c>
      <c r="L9" s="443">
        <f>VLOOKUP($A9&amp;L$95,決統データ!$A$3:$DE$365,$E9+19,)</f>
        <v>45264</v>
      </c>
      <c r="M9" s="443">
        <f>VLOOKUP($A9&amp;M$95,決統データ!$A$3:$DE$365,$E9+19,)</f>
        <v>0</v>
      </c>
      <c r="N9" s="443">
        <f>VLOOKUP($A9&amp;N$95,決統データ!$A$3:$DE$365,$E9+19,)</f>
        <v>51715</v>
      </c>
      <c r="O9" s="443">
        <f>VLOOKUP($A9&amp;O$95,決統データ!$A$3:$DE$365,$E9+19,)</f>
        <v>0</v>
      </c>
      <c r="P9" s="443">
        <f>VLOOKUP($A9&amp;P$95,決統データ!$A$3:$DE$365,$E9+19,)</f>
        <v>0</v>
      </c>
      <c r="Q9" s="443">
        <f>VLOOKUP($A9&amp;Q$95,決統データ!$A$3:$DE$365,$E9+19,)</f>
        <v>0</v>
      </c>
      <c r="R9" s="188">
        <f t="shared" si="1"/>
        <v>96979</v>
      </c>
    </row>
    <row r="10" spans="1:18">
      <c r="A10" s="27" t="str">
        <f t="shared" si="0"/>
        <v>1223401</v>
      </c>
      <c r="B10" s="28" t="s">
        <v>357</v>
      </c>
      <c r="C10" s="29">
        <v>34</v>
      </c>
      <c r="D10" s="28" t="s">
        <v>782</v>
      </c>
      <c r="E10" s="24">
        <v>8</v>
      </c>
      <c r="F10" s="605"/>
      <c r="G10" s="605"/>
      <c r="H10" s="658" t="s">
        <v>1007</v>
      </c>
      <c r="I10" s="995"/>
      <c r="J10" s="64" t="s">
        <v>1005</v>
      </c>
      <c r="K10" s="443">
        <f>VLOOKUP($A10&amp;K$95,決統データ!$A$3:$DE$365,$E10+19,FALSE)</f>
        <v>0</v>
      </c>
      <c r="L10" s="443">
        <f>VLOOKUP($A10&amp;L$95,決統データ!$A$3:$DE$365,$E10+19,)</f>
        <v>3022200</v>
      </c>
      <c r="M10" s="443">
        <f>VLOOKUP($A10&amp;M$95,決統データ!$A$3:$DE$365,$E10+19,)</f>
        <v>0</v>
      </c>
      <c r="N10" s="443">
        <f>VLOOKUP($A10&amp;N$95,決統データ!$A$3:$DE$365,$E10+19,)</f>
        <v>2757970</v>
      </c>
      <c r="O10" s="443">
        <f>VLOOKUP($A10&amp;O$95,決統データ!$A$3:$DE$365,$E10+19,)</f>
        <v>0</v>
      </c>
      <c r="P10" s="443">
        <f>VLOOKUP($A10&amp;P$95,決統データ!$A$3:$DE$365,$E10+19,)</f>
        <v>0</v>
      </c>
      <c r="Q10" s="443">
        <f>VLOOKUP($A10&amp;Q$95,決統データ!$A$3:$DE$365,$E10+19,)</f>
        <v>0</v>
      </c>
      <c r="R10" s="188">
        <f t="shared" si="1"/>
        <v>5780170</v>
      </c>
    </row>
    <row r="11" spans="1:18">
      <c r="A11" s="27" t="str">
        <f t="shared" si="0"/>
        <v>1223401</v>
      </c>
      <c r="B11" s="28" t="s">
        <v>357</v>
      </c>
      <c r="C11" s="29">
        <v>34</v>
      </c>
      <c r="D11" s="28" t="s">
        <v>782</v>
      </c>
      <c r="E11" s="24">
        <v>9</v>
      </c>
      <c r="F11" s="605"/>
      <c r="G11" s="605"/>
      <c r="H11" s="1031"/>
      <c r="I11" s="1032"/>
      <c r="J11" s="64" t="s">
        <v>801</v>
      </c>
      <c r="K11" s="443">
        <f>VLOOKUP($A11&amp;K$95,決統データ!$A$3:$DE$365,$E11+19,FALSE)</f>
        <v>0</v>
      </c>
      <c r="L11" s="443">
        <f>VLOOKUP($A11&amp;L$95,決統データ!$A$3:$DE$365,$E11+19,)</f>
        <v>433904</v>
      </c>
      <c r="M11" s="443">
        <f>VLOOKUP($A11&amp;M$95,決統データ!$A$3:$DE$365,$E11+19,)</f>
        <v>0</v>
      </c>
      <c r="N11" s="443">
        <f>VLOOKUP($A11&amp;N$95,決統データ!$A$3:$DE$365,$E11+19,)</f>
        <v>546992</v>
      </c>
      <c r="O11" s="443">
        <f>VLOOKUP($A11&amp;O$95,決統データ!$A$3:$DE$365,$E11+19,)</f>
        <v>0</v>
      </c>
      <c r="P11" s="443">
        <f>VLOOKUP($A11&amp;P$95,決統データ!$A$3:$DE$365,$E11+19,)</f>
        <v>0</v>
      </c>
      <c r="Q11" s="443">
        <f>VLOOKUP($A11&amp;Q$95,決統データ!$A$3:$DE$365,$E11+19,)</f>
        <v>0</v>
      </c>
      <c r="R11" s="188">
        <f t="shared" si="1"/>
        <v>980896</v>
      </c>
    </row>
    <row r="12" spans="1:18">
      <c r="A12" s="27" t="str">
        <f t="shared" si="0"/>
        <v>1223401</v>
      </c>
      <c r="B12" s="28" t="s">
        <v>357</v>
      </c>
      <c r="C12" s="29">
        <v>34</v>
      </c>
      <c r="D12" s="28" t="s">
        <v>782</v>
      </c>
      <c r="E12" s="24">
        <v>10</v>
      </c>
      <c r="F12" s="605"/>
      <c r="G12" s="605"/>
      <c r="H12" s="106"/>
      <c r="I12" s="1073" t="s">
        <v>1006</v>
      </c>
      <c r="J12" s="64" t="s">
        <v>1005</v>
      </c>
      <c r="K12" s="443">
        <f>VLOOKUP($A12&amp;K$95,決統データ!$A$3:$DE$365,$E12+19,FALSE)</f>
        <v>0</v>
      </c>
      <c r="L12" s="443">
        <f>VLOOKUP($A12&amp;L$95,決統データ!$A$3:$DE$365,$E12+19,)</f>
        <v>3606</v>
      </c>
      <c r="M12" s="443">
        <f>VLOOKUP($A12&amp;M$95,決統データ!$A$3:$DE$365,$E12+19,)</f>
        <v>0</v>
      </c>
      <c r="N12" s="443">
        <f>VLOOKUP($A12&amp;N$95,決統データ!$A$3:$DE$365,$E12+19,)</f>
        <v>0</v>
      </c>
      <c r="O12" s="443">
        <f>VLOOKUP($A12&amp;O$95,決統データ!$A$3:$DE$365,$E12+19,)</f>
        <v>0</v>
      </c>
      <c r="P12" s="443">
        <f>VLOOKUP($A12&amp;P$95,決統データ!$A$3:$DE$365,$E12+19,)</f>
        <v>0</v>
      </c>
      <c r="Q12" s="443">
        <f>VLOOKUP($A12&amp;Q$95,決統データ!$A$3:$DE$365,$E12+19,)</f>
        <v>0</v>
      </c>
      <c r="R12" s="188">
        <f t="shared" si="1"/>
        <v>3606</v>
      </c>
    </row>
    <row r="13" spans="1:18">
      <c r="A13" s="27" t="str">
        <f t="shared" si="0"/>
        <v>1223401</v>
      </c>
      <c r="B13" s="28" t="s">
        <v>357</v>
      </c>
      <c r="C13" s="29">
        <v>34</v>
      </c>
      <c r="D13" s="28" t="s">
        <v>782</v>
      </c>
      <c r="E13" s="24">
        <v>11</v>
      </c>
      <c r="F13" s="605"/>
      <c r="G13" s="606"/>
      <c r="H13" s="107"/>
      <c r="I13" s="1074"/>
      <c r="J13" s="64" t="s">
        <v>801</v>
      </c>
      <c r="K13" s="443">
        <f>VLOOKUP($A13&amp;K$95,決統データ!$A$3:$DE$365,$E13+19,FALSE)</f>
        <v>0</v>
      </c>
      <c r="L13" s="443">
        <f>VLOOKUP($A13&amp;L$95,決統データ!$A$3:$DE$365,$E13+19,)</f>
        <v>209</v>
      </c>
      <c r="M13" s="443">
        <f>VLOOKUP($A13&amp;M$95,決統データ!$A$3:$DE$365,$E13+19,)</f>
        <v>0</v>
      </c>
      <c r="N13" s="443">
        <f>VLOOKUP($A13&amp;N$95,決統データ!$A$3:$DE$365,$E13+19,)</f>
        <v>0</v>
      </c>
      <c r="O13" s="443">
        <f>VLOOKUP($A13&amp;O$95,決統データ!$A$3:$DE$365,$E13+19,)</f>
        <v>0</v>
      </c>
      <c r="P13" s="443">
        <f>VLOOKUP($A13&amp;P$95,決統データ!$A$3:$DE$365,$E13+19,)</f>
        <v>0</v>
      </c>
      <c r="Q13" s="443">
        <f>VLOOKUP($A13&amp;Q$95,決統データ!$A$3:$DE$365,$E13+19,)</f>
        <v>0</v>
      </c>
      <c r="R13" s="188">
        <f t="shared" si="1"/>
        <v>209</v>
      </c>
    </row>
    <row r="14" spans="1:18" ht="14.25" customHeight="1">
      <c r="A14" s="27" t="str">
        <f t="shared" si="0"/>
        <v>1223401</v>
      </c>
      <c r="B14" s="28" t="s">
        <v>357</v>
      </c>
      <c r="C14" s="29">
        <v>34</v>
      </c>
      <c r="D14" s="28" t="s">
        <v>782</v>
      </c>
      <c r="E14" s="24">
        <v>12</v>
      </c>
      <c r="F14" s="605"/>
      <c r="G14" s="658" t="s">
        <v>1004</v>
      </c>
      <c r="H14" s="1068"/>
      <c r="I14" s="1068"/>
      <c r="J14" s="1068"/>
      <c r="K14" s="443">
        <f>VLOOKUP($A14&amp;K$95,決統データ!$A$3:$DE$365,$E14+19,FALSE)</f>
        <v>0</v>
      </c>
      <c r="L14" s="443">
        <f>VLOOKUP($A14&amp;L$95,決統データ!$A$3:$DE$365,$E14+19,)</f>
        <v>3022200</v>
      </c>
      <c r="M14" s="443">
        <f>VLOOKUP($A14&amp;M$95,決統データ!$A$3:$DE$365,$E14+19,)</f>
        <v>0</v>
      </c>
      <c r="N14" s="443">
        <f>VLOOKUP($A14&amp;N$95,決統データ!$A$3:$DE$365,$E14+19,)</f>
        <v>2757970</v>
      </c>
      <c r="O14" s="443">
        <f>VLOOKUP($A14&amp;O$95,決統データ!$A$3:$DE$365,$E14+19,)</f>
        <v>0</v>
      </c>
      <c r="P14" s="443">
        <f>VLOOKUP($A14&amp;P$95,決統データ!$A$3:$DE$365,$E14+19,)</f>
        <v>0</v>
      </c>
      <c r="Q14" s="443">
        <f>VLOOKUP($A14&amp;Q$95,決統データ!$A$3:$DE$365,$E14+19,)</f>
        <v>0</v>
      </c>
      <c r="R14" s="188">
        <f t="shared" si="1"/>
        <v>5780170</v>
      </c>
    </row>
    <row r="15" spans="1:18" ht="14.25" customHeight="1">
      <c r="A15" s="27" t="str">
        <f t="shared" si="0"/>
        <v>1223401</v>
      </c>
      <c r="B15" s="28" t="s">
        <v>357</v>
      </c>
      <c r="C15" s="29">
        <v>34</v>
      </c>
      <c r="D15" s="28" t="s">
        <v>782</v>
      </c>
      <c r="E15" s="24">
        <v>13</v>
      </c>
      <c r="F15" s="605"/>
      <c r="G15" s="295" t="s">
        <v>1003</v>
      </c>
      <c r="H15" s="323"/>
      <c r="I15" s="323"/>
      <c r="J15" s="323"/>
      <c r="K15" s="443">
        <f>VLOOKUP($A15&amp;K$95,決統データ!$A$3:$DE$365,$E15+19,FALSE)</f>
        <v>0</v>
      </c>
      <c r="L15" s="443">
        <f>VLOOKUP($A15&amp;L$95,決統データ!$A$3:$DE$365,$E15+19,)</f>
        <v>50973</v>
      </c>
      <c r="M15" s="443">
        <f>VLOOKUP($A15&amp;M$95,決統データ!$A$3:$DE$365,$E15+19,)</f>
        <v>0</v>
      </c>
      <c r="N15" s="443">
        <f>VLOOKUP($A15&amp;N$95,決統データ!$A$3:$DE$365,$E15+19,)</f>
        <v>0</v>
      </c>
      <c r="O15" s="443">
        <f>VLOOKUP($A15&amp;O$95,決統データ!$A$3:$DE$365,$E15+19,)</f>
        <v>0</v>
      </c>
      <c r="P15" s="443">
        <f>VLOOKUP($A15&amp;P$95,決統データ!$A$3:$DE$365,$E15+19,)</f>
        <v>0</v>
      </c>
      <c r="Q15" s="443">
        <f>VLOOKUP($A15&amp;Q$95,決統データ!$A$3:$DE$365,$E15+19,)</f>
        <v>0</v>
      </c>
      <c r="R15" s="188">
        <f t="shared" si="1"/>
        <v>50973</v>
      </c>
    </row>
    <row r="16" spans="1:18" ht="14.25" customHeight="1">
      <c r="A16" s="27" t="str">
        <f t="shared" ref="A16:A22" si="2">+B16&amp;C16&amp;D16</f>
        <v>1223401</v>
      </c>
      <c r="B16" s="28" t="s">
        <v>1490</v>
      </c>
      <c r="C16" s="29">
        <v>34</v>
      </c>
      <c r="D16" s="28" t="s">
        <v>564</v>
      </c>
      <c r="E16" s="429">
        <v>14</v>
      </c>
      <c r="F16" s="605"/>
      <c r="G16" s="600" t="s">
        <v>1482</v>
      </c>
      <c r="H16" s="666"/>
      <c r="I16" s="666"/>
      <c r="J16" s="601"/>
      <c r="K16" s="443">
        <f>VLOOKUP($A16&amp;K$95,決統データ!$A$3:$DE$365,$E16+19,FALSE)</f>
        <v>0</v>
      </c>
      <c r="L16" s="443">
        <f>VLOOKUP($A16&amp;L$95,決統データ!$A$3:$DE$365,$E16+19,)</f>
        <v>50973</v>
      </c>
      <c r="M16" s="443">
        <f>VLOOKUP($A16&amp;M$95,決統データ!$A$3:$DE$365,$E16+19,)</f>
        <v>0</v>
      </c>
      <c r="N16" s="443">
        <f>VLOOKUP($A16&amp;N$95,決統データ!$A$3:$DE$365,$E16+19,)</f>
        <v>0</v>
      </c>
      <c r="O16" s="443">
        <f>VLOOKUP($A16&amp;O$95,決統データ!$A$3:$DE$365,$E16+19,)</f>
        <v>0</v>
      </c>
      <c r="P16" s="443">
        <f>VLOOKUP($A16&amp;P$95,決統データ!$A$3:$DE$365,$E16+19,)</f>
        <v>0</v>
      </c>
      <c r="Q16" s="443">
        <f>VLOOKUP($A16&amp;Q$95,決統データ!$A$3:$DE$365,$E16+19,)</f>
        <v>0</v>
      </c>
      <c r="R16" s="188">
        <f t="shared" si="1"/>
        <v>50973</v>
      </c>
    </row>
    <row r="17" spans="1:18" ht="14.25" customHeight="1">
      <c r="A17" s="27" t="str">
        <f t="shared" si="2"/>
        <v>1223401</v>
      </c>
      <c r="B17" s="28" t="s">
        <v>1490</v>
      </c>
      <c r="C17" s="29">
        <v>34</v>
      </c>
      <c r="D17" s="28" t="s">
        <v>564</v>
      </c>
      <c r="E17" s="429">
        <v>15</v>
      </c>
      <c r="F17" s="605"/>
      <c r="G17" s="600" t="s">
        <v>1483</v>
      </c>
      <c r="H17" s="666"/>
      <c r="I17" s="666"/>
      <c r="J17" s="601"/>
      <c r="K17" s="443">
        <f>VLOOKUP($A17&amp;K$95,決統データ!$A$3:$DE$365,$E17+19,FALSE)</f>
        <v>0</v>
      </c>
      <c r="L17" s="443">
        <f>VLOOKUP($A17&amp;L$95,決統データ!$A$3:$DE$365,$E17+19,)</f>
        <v>50973</v>
      </c>
      <c r="M17" s="443">
        <f>VLOOKUP($A17&amp;M$95,決統データ!$A$3:$DE$365,$E17+19,)</f>
        <v>0</v>
      </c>
      <c r="N17" s="443">
        <f>VLOOKUP($A17&amp;N$95,決統データ!$A$3:$DE$365,$E17+19,)</f>
        <v>0</v>
      </c>
      <c r="O17" s="443">
        <f>VLOOKUP($A17&amp;O$95,決統データ!$A$3:$DE$365,$E17+19,)</f>
        <v>0</v>
      </c>
      <c r="P17" s="443">
        <f>VLOOKUP($A17&amp;P$95,決統データ!$A$3:$DE$365,$E17+19,)</f>
        <v>0</v>
      </c>
      <c r="Q17" s="443">
        <f>VLOOKUP($A17&amp;Q$95,決統データ!$A$3:$DE$365,$E17+19,)</f>
        <v>0</v>
      </c>
      <c r="R17" s="188">
        <f t="shared" si="1"/>
        <v>50973</v>
      </c>
    </row>
    <row r="18" spans="1:18" ht="14.25" customHeight="1">
      <c r="A18" s="27" t="str">
        <f t="shared" si="2"/>
        <v>1223401</v>
      </c>
      <c r="B18" s="28" t="s">
        <v>1490</v>
      </c>
      <c r="C18" s="29">
        <v>34</v>
      </c>
      <c r="D18" s="28" t="s">
        <v>564</v>
      </c>
      <c r="E18" s="429">
        <v>16</v>
      </c>
      <c r="F18" s="605"/>
      <c r="G18" s="1055" t="s">
        <v>1481</v>
      </c>
      <c r="H18" s="1070" t="s">
        <v>1484</v>
      </c>
      <c r="I18" s="1071"/>
      <c r="J18" s="1072"/>
      <c r="K18" s="443">
        <f>VLOOKUP($A18&amp;K$95,決統データ!$A$3:$DE$365,$E18+19,FALSE)</f>
        <v>0</v>
      </c>
      <c r="L18" s="443">
        <f>VLOOKUP($A18&amp;L$95,決統データ!$A$3:$DE$365,$E18+19,)</f>
        <v>38833</v>
      </c>
      <c r="M18" s="443">
        <f>VLOOKUP($A18&amp;M$95,決統データ!$A$3:$DE$365,$E18+19,)</f>
        <v>0</v>
      </c>
      <c r="N18" s="443">
        <f>VLOOKUP($A18&amp;N$95,決統データ!$A$3:$DE$365,$E18+19,)</f>
        <v>41618</v>
      </c>
      <c r="O18" s="443">
        <f>VLOOKUP($A18&amp;O$95,決統データ!$A$3:$DE$365,$E18+19,)</f>
        <v>0</v>
      </c>
      <c r="P18" s="443">
        <f>VLOOKUP($A18&amp;P$95,決統データ!$A$3:$DE$365,$E18+19,)</f>
        <v>0</v>
      </c>
      <c r="Q18" s="443">
        <f>VLOOKUP($A18&amp;Q$95,決統データ!$A$3:$DE$365,$E18+19,)</f>
        <v>0</v>
      </c>
      <c r="R18" s="188">
        <f t="shared" si="1"/>
        <v>80451</v>
      </c>
    </row>
    <row r="19" spans="1:18" ht="14.25" customHeight="1">
      <c r="A19" s="27" t="str">
        <f t="shared" si="2"/>
        <v>1223401</v>
      </c>
      <c r="B19" s="28" t="s">
        <v>1490</v>
      </c>
      <c r="C19" s="29">
        <v>34</v>
      </c>
      <c r="D19" s="28" t="s">
        <v>564</v>
      </c>
      <c r="E19" s="429">
        <v>17</v>
      </c>
      <c r="F19" s="605"/>
      <c r="G19" s="1039"/>
      <c r="H19" s="678" t="s">
        <v>1002</v>
      </c>
      <c r="I19" s="607" t="s">
        <v>1485</v>
      </c>
      <c r="J19" s="608"/>
      <c r="K19" s="443">
        <f>VLOOKUP($A19&amp;K$95,決統データ!$A$3:$DE$365,$E19+19,FALSE)</f>
        <v>0</v>
      </c>
      <c r="L19" s="443">
        <f>VLOOKUP($A19&amp;L$95,決統データ!$A$3:$DE$365,$E19+19,)</f>
        <v>5906</v>
      </c>
      <c r="M19" s="443">
        <f>VLOOKUP($A19&amp;M$95,決統データ!$A$3:$DE$365,$E19+19,)</f>
        <v>0</v>
      </c>
      <c r="N19" s="443">
        <f>VLOOKUP($A19&amp;N$95,決統データ!$A$3:$DE$365,$E19+19,)</f>
        <v>0</v>
      </c>
      <c r="O19" s="443">
        <f>VLOOKUP($A19&amp;O$95,決統データ!$A$3:$DE$365,$E19+19,)</f>
        <v>0</v>
      </c>
      <c r="P19" s="443">
        <f>VLOOKUP($A19&amp;P$95,決統データ!$A$3:$DE$365,$E19+19,)</f>
        <v>0</v>
      </c>
      <c r="Q19" s="443">
        <f>VLOOKUP($A19&amp;Q$95,決統データ!$A$3:$DE$365,$E19+19,)</f>
        <v>0</v>
      </c>
      <c r="R19" s="188">
        <f t="shared" si="1"/>
        <v>5906</v>
      </c>
    </row>
    <row r="20" spans="1:18">
      <c r="A20" s="27" t="str">
        <f t="shared" si="2"/>
        <v>1223401</v>
      </c>
      <c r="B20" s="28" t="s">
        <v>1490</v>
      </c>
      <c r="C20" s="29">
        <v>34</v>
      </c>
      <c r="D20" s="28" t="s">
        <v>564</v>
      </c>
      <c r="E20" s="429">
        <v>18</v>
      </c>
      <c r="F20" s="605"/>
      <c r="G20" s="1039"/>
      <c r="H20" s="678"/>
      <c r="I20" s="60" t="s">
        <v>1001</v>
      </c>
      <c r="J20" s="64"/>
      <c r="K20" s="443">
        <f>VLOOKUP($A20&amp;K$95,決統データ!$A$3:$DE$365,$E20+19,FALSE)</f>
        <v>0</v>
      </c>
      <c r="L20" s="443">
        <f>VLOOKUP($A20&amp;L$95,決統データ!$A$3:$DE$365,$E20+19,)</f>
        <v>5906</v>
      </c>
      <c r="M20" s="443">
        <f>VLOOKUP($A20&amp;M$95,決統データ!$A$3:$DE$365,$E20+19,)</f>
        <v>0</v>
      </c>
      <c r="N20" s="443">
        <f>VLOOKUP($A20&amp;N$95,決統データ!$A$3:$DE$365,$E20+19,)</f>
        <v>0</v>
      </c>
      <c r="O20" s="443">
        <f>VLOOKUP($A20&amp;O$95,決統データ!$A$3:$DE$365,$E20+19,)</f>
        <v>0</v>
      </c>
      <c r="P20" s="443">
        <f>VLOOKUP($A20&amp;P$95,決統データ!$A$3:$DE$365,$E20+19,)</f>
        <v>0</v>
      </c>
      <c r="Q20" s="443">
        <f>VLOOKUP($A20&amp;Q$95,決統データ!$A$3:$DE$365,$E20+19,)</f>
        <v>0</v>
      </c>
      <c r="R20" s="188">
        <f t="shared" si="1"/>
        <v>5906</v>
      </c>
    </row>
    <row r="21" spans="1:18" ht="14.25" customHeight="1">
      <c r="A21" s="27" t="str">
        <f t="shared" si="2"/>
        <v>1223401</v>
      </c>
      <c r="B21" s="28" t="s">
        <v>1490</v>
      </c>
      <c r="C21" s="29">
        <v>34</v>
      </c>
      <c r="D21" s="28" t="s">
        <v>564</v>
      </c>
      <c r="E21" s="429">
        <v>19</v>
      </c>
      <c r="F21" s="605"/>
      <c r="G21" s="1039"/>
      <c r="H21" s="678"/>
      <c r="I21" s="60" t="s">
        <v>1000</v>
      </c>
      <c r="J21" s="64"/>
      <c r="K21" s="443">
        <f>VLOOKUP($A21&amp;K$95,決統データ!$A$3:$DE$365,$E21+19,FALSE)</f>
        <v>0</v>
      </c>
      <c r="L21" s="443">
        <f>VLOOKUP($A21&amp;L$95,決統データ!$A$3:$DE$365,$E21+19,)</f>
        <v>175950</v>
      </c>
      <c r="M21" s="443">
        <f>VLOOKUP($A21&amp;M$95,決統データ!$A$3:$DE$365,$E21+19,)</f>
        <v>0</v>
      </c>
      <c r="N21" s="443">
        <f>VLOOKUP($A21&amp;N$95,決統データ!$A$3:$DE$365,$E21+19,)</f>
        <v>0</v>
      </c>
      <c r="O21" s="443">
        <f>VLOOKUP($A21&amp;O$95,決統データ!$A$3:$DE$365,$E21+19,)</f>
        <v>0</v>
      </c>
      <c r="P21" s="443">
        <f>VLOOKUP($A21&amp;P$95,決統データ!$A$3:$DE$365,$E21+19,)</f>
        <v>0</v>
      </c>
      <c r="Q21" s="443">
        <f>VLOOKUP($A21&amp;Q$95,決統データ!$A$3:$DE$365,$E21+19,)</f>
        <v>0</v>
      </c>
      <c r="R21" s="188">
        <f t="shared" si="1"/>
        <v>175950</v>
      </c>
    </row>
    <row r="22" spans="1:18" s="99" customFormat="1">
      <c r="A22" s="27" t="str">
        <f t="shared" si="2"/>
        <v>1223401</v>
      </c>
      <c r="B22" s="28" t="s">
        <v>1490</v>
      </c>
      <c r="C22" s="29">
        <v>34</v>
      </c>
      <c r="D22" s="28" t="s">
        <v>564</v>
      </c>
      <c r="E22" s="429">
        <v>20</v>
      </c>
      <c r="F22" s="605"/>
      <c r="G22" s="1039"/>
      <c r="H22" s="678"/>
      <c r="I22" s="60" t="s">
        <v>999</v>
      </c>
      <c r="J22" s="64"/>
      <c r="K22" s="443">
        <f>VLOOKUP($A22&amp;K$95,決統データ!$A$3:$DE$365,$E22+19,FALSE)</f>
        <v>0</v>
      </c>
      <c r="L22" s="443">
        <f>VLOOKUP($A22&amp;L$95,決統データ!$A$3:$DE$365,$E22+19,)</f>
        <v>29790</v>
      </c>
      <c r="M22" s="443">
        <f>VLOOKUP($A22&amp;M$95,決統データ!$A$3:$DE$365,$E22+19,)</f>
        <v>0</v>
      </c>
      <c r="N22" s="443">
        <f>VLOOKUP($A22&amp;N$95,決統データ!$A$3:$DE$365,$E22+19,)</f>
        <v>0</v>
      </c>
      <c r="O22" s="443">
        <f>VLOOKUP($A22&amp;O$95,決統データ!$A$3:$DE$365,$E22+19,)</f>
        <v>0</v>
      </c>
      <c r="P22" s="443">
        <f>VLOOKUP($A22&amp;P$95,決統データ!$A$3:$DE$365,$E22+19,)</f>
        <v>0</v>
      </c>
      <c r="Q22" s="443">
        <f>VLOOKUP($A22&amp;Q$95,決統データ!$A$3:$DE$365,$E22+19,)</f>
        <v>0</v>
      </c>
      <c r="R22" s="188">
        <f t="shared" si="1"/>
        <v>29790</v>
      </c>
    </row>
    <row r="23" spans="1:18" s="99" customFormat="1" ht="14.25" customHeight="1">
      <c r="E23" s="24"/>
      <c r="F23" s="605"/>
      <c r="G23" s="1039"/>
      <c r="H23" s="678"/>
      <c r="I23" s="628" t="s">
        <v>998</v>
      </c>
      <c r="J23" s="64" t="s">
        <v>997</v>
      </c>
      <c r="K23" s="271"/>
      <c r="L23" s="268"/>
      <c r="M23" s="272"/>
      <c r="N23" s="269"/>
      <c r="O23" s="272"/>
      <c r="P23" s="272"/>
      <c r="Q23" s="272"/>
      <c r="R23" s="188">
        <f>COUNTA(K23:Q23)</f>
        <v>0</v>
      </c>
    </row>
    <row r="24" spans="1:18" ht="14.25" customHeight="1">
      <c r="F24" s="605"/>
      <c r="G24" s="1039"/>
      <c r="H24" s="678"/>
      <c r="I24" s="628"/>
      <c r="J24" s="64" t="s">
        <v>996</v>
      </c>
      <c r="K24" s="271"/>
      <c r="L24" s="268"/>
      <c r="M24" s="268"/>
      <c r="N24" s="268"/>
      <c r="O24" s="272"/>
      <c r="P24" s="272"/>
      <c r="Q24" s="272"/>
      <c r="R24" s="188">
        <f>COUNTA(K24:Q24)</f>
        <v>0</v>
      </c>
    </row>
    <row r="25" spans="1:18" ht="14.25" customHeight="1">
      <c r="F25" s="605"/>
      <c r="G25" s="1039"/>
      <c r="H25" s="678"/>
      <c r="I25" s="628"/>
      <c r="J25" s="64" t="s">
        <v>995</v>
      </c>
      <c r="K25" s="271"/>
      <c r="L25" s="268"/>
      <c r="M25" s="268"/>
      <c r="N25" s="268"/>
      <c r="O25" s="272"/>
      <c r="P25" s="272"/>
      <c r="Q25" s="272"/>
      <c r="R25" s="188">
        <f>COUNTA(K25:Q25)</f>
        <v>0</v>
      </c>
    </row>
    <row r="26" spans="1:18" ht="14.25" customHeight="1">
      <c r="A26" s="27" t="str">
        <f>+B26&amp;C26&amp;D26</f>
        <v>1223401</v>
      </c>
      <c r="B26" s="28" t="s">
        <v>357</v>
      </c>
      <c r="C26" s="29">
        <v>34</v>
      </c>
      <c r="D26" s="28" t="s">
        <v>782</v>
      </c>
      <c r="E26" s="24">
        <v>23</v>
      </c>
      <c r="F26" s="605"/>
      <c r="G26" s="1039"/>
      <c r="H26" s="487" t="s">
        <v>994</v>
      </c>
      <c r="I26" s="487"/>
      <c r="J26" s="424" t="s">
        <v>993</v>
      </c>
      <c r="K26" s="42">
        <f>VLOOKUP($A26&amp;K$95,決統データ!$A$3:$DE$365,$E26+19,)</f>
        <v>0</v>
      </c>
      <c r="L26" s="42">
        <f>VLOOKUP($A26&amp;L$95,決統データ!$A$3:$DE$365,$E26+19,)</f>
        <v>395071</v>
      </c>
      <c r="M26" s="42">
        <f>VLOOKUP($A26&amp;M$95,決統データ!$A$3:$DE$365,$E26+19,)</f>
        <v>0</v>
      </c>
      <c r="N26" s="42">
        <f>VLOOKUP($A26&amp;N$95,決統データ!$A$3:$DE$365,$E26+19,)</f>
        <v>505374</v>
      </c>
      <c r="O26" s="42">
        <f>VLOOKUP($A26&amp;O$95,決統データ!$A$3:$DE$365,$E26+19,)</f>
        <v>0</v>
      </c>
      <c r="P26" s="42">
        <f>VLOOKUP($A26&amp;P$95,決統データ!$A$3:$DE$365,$E26+19,)</f>
        <v>0</v>
      </c>
      <c r="Q26" s="42">
        <f>VLOOKUP($A26&amp;Q$95,決統データ!$A$3:$DE$365,$E26+19,)</f>
        <v>0</v>
      </c>
      <c r="R26" s="188">
        <f>SUM(K26:Q26)</f>
        <v>900445</v>
      </c>
    </row>
    <row r="27" spans="1:18" ht="14.25" customHeight="1">
      <c r="A27" s="27" t="str">
        <f>+B27&amp;C27&amp;D27</f>
        <v>1223401</v>
      </c>
      <c r="B27" s="28" t="s">
        <v>357</v>
      </c>
      <c r="C27" s="29">
        <v>34</v>
      </c>
      <c r="D27" s="28" t="s">
        <v>782</v>
      </c>
      <c r="E27" s="24">
        <v>24</v>
      </c>
      <c r="F27" s="605"/>
      <c r="G27" s="1039"/>
      <c r="H27" s="487"/>
      <c r="I27" s="487"/>
      <c r="J27" s="424" t="s">
        <v>992</v>
      </c>
      <c r="K27" s="42">
        <f>VLOOKUP($A27&amp;K$95,決統データ!$A$3:$DE$365,$E27+19,)</f>
        <v>0</v>
      </c>
      <c r="L27" s="42">
        <f>VLOOKUP($A27&amp;L$95,決統データ!$A$3:$DE$365,$E27+19,)</f>
        <v>31515</v>
      </c>
      <c r="M27" s="42">
        <f>VLOOKUP($A27&amp;M$95,決統データ!$A$3:$DE$365,$E27+19,)</f>
        <v>0</v>
      </c>
      <c r="N27" s="42">
        <f>VLOOKUP($A27&amp;N$95,決統データ!$A$3:$DE$365,$E27+19,)</f>
        <v>41618</v>
      </c>
      <c r="O27" s="42">
        <f>VLOOKUP($A27&amp;O$95,決統データ!$A$3:$DE$365,$E27+19,)</f>
        <v>0</v>
      </c>
      <c r="P27" s="42">
        <f>VLOOKUP($A27&amp;P$95,決統データ!$A$3:$DE$365,$E27+19,)</f>
        <v>0</v>
      </c>
      <c r="Q27" s="42">
        <f>VLOOKUP($A27&amp;Q$95,決統データ!$A$3:$DE$365,$E27+19,)</f>
        <v>0</v>
      </c>
      <c r="R27" s="188">
        <f>SUM(K27:Q27)</f>
        <v>73133</v>
      </c>
    </row>
    <row r="28" spans="1:18" ht="14.25" customHeight="1">
      <c r="A28" s="27" t="str">
        <f>+B28&amp;C28&amp;D28</f>
        <v>1223401</v>
      </c>
      <c r="B28" s="28" t="s">
        <v>357</v>
      </c>
      <c r="C28" s="29">
        <v>34</v>
      </c>
      <c r="D28" s="28" t="s">
        <v>782</v>
      </c>
      <c r="E28" s="24">
        <v>25</v>
      </c>
      <c r="F28" s="605"/>
      <c r="G28" s="1039"/>
      <c r="H28" s="487"/>
      <c r="I28" s="487"/>
      <c r="J28" s="424" t="s">
        <v>991</v>
      </c>
      <c r="K28" s="42">
        <f>VLOOKUP($A28&amp;K$95,決統データ!$A$3:$DE$365,$E28+19,)</f>
        <v>0</v>
      </c>
      <c r="L28" s="42">
        <f>VLOOKUP($A28&amp;L$95,決統データ!$A$3:$DE$365,$E28+19,)</f>
        <v>7318</v>
      </c>
      <c r="M28" s="42">
        <f>VLOOKUP($A28&amp;M$95,決統データ!$A$3:$DE$365,$E28+19,)</f>
        <v>0</v>
      </c>
      <c r="N28" s="42">
        <f>VLOOKUP($A28&amp;N$95,決統データ!$A$3:$DE$365,$E28+19,)</f>
        <v>0</v>
      </c>
      <c r="O28" s="42">
        <f>VLOOKUP($A28&amp;O$95,決統データ!$A$3:$DE$365,$E28+19,)</f>
        <v>0</v>
      </c>
      <c r="P28" s="42">
        <f>VLOOKUP($A28&amp;P$95,決統データ!$A$3:$DE$365,$E28+19,)</f>
        <v>0</v>
      </c>
      <c r="Q28" s="42">
        <f>VLOOKUP($A28&amp;Q$95,決統データ!$A$3:$DE$365,$E28+19,)</f>
        <v>0</v>
      </c>
      <c r="R28" s="188">
        <f>SUM(K28:Q28)</f>
        <v>7318</v>
      </c>
    </row>
    <row r="29" spans="1:18" ht="14.25" customHeight="1">
      <c r="A29" s="27" t="str">
        <f>+B29&amp;C29&amp;D29</f>
        <v>1223401</v>
      </c>
      <c r="B29" s="28" t="s">
        <v>1490</v>
      </c>
      <c r="C29" s="29">
        <v>34</v>
      </c>
      <c r="D29" s="28" t="s">
        <v>564</v>
      </c>
      <c r="E29" s="429">
        <v>26</v>
      </c>
      <c r="F29" s="605"/>
      <c r="G29" s="1039"/>
      <c r="H29" s="487"/>
      <c r="I29" s="487"/>
      <c r="J29" s="428" t="s">
        <v>1486</v>
      </c>
      <c r="K29" s="42">
        <f>VLOOKUP($A29&amp;K$95,決統データ!$A$3:$DE$365,$E29+19,)</f>
        <v>0</v>
      </c>
      <c r="L29" s="42">
        <f>VLOOKUP($A29&amp;L$95,決統データ!$A$3:$DE$365,$E29+19,)</f>
        <v>7318</v>
      </c>
      <c r="M29" s="42">
        <f>VLOOKUP($A29&amp;M$95,決統データ!$A$3:$DE$365,$E29+19,)</f>
        <v>0</v>
      </c>
      <c r="N29" s="42">
        <f>VLOOKUP($A29&amp;N$95,決統データ!$A$3:$DE$365,$E29+19,)</f>
        <v>0</v>
      </c>
      <c r="O29" s="42">
        <f>VLOOKUP($A29&amp;O$95,決統データ!$A$3:$DE$365,$E29+19,)</f>
        <v>0</v>
      </c>
      <c r="P29" s="42">
        <f>VLOOKUP($A29&amp;P$95,決統データ!$A$3:$DE$365,$E29+19,)</f>
        <v>0</v>
      </c>
      <c r="Q29" s="42">
        <f>VLOOKUP($A29&amp;Q$95,決統データ!$A$3:$DE$365,$E29+19,)</f>
        <v>0</v>
      </c>
      <c r="R29" s="188">
        <f>SUM(K29:Q29)</f>
        <v>7318</v>
      </c>
    </row>
    <row r="30" spans="1:18" ht="14.25" customHeight="1">
      <c r="A30" s="27" t="str">
        <f>+B30&amp;C30&amp;D30</f>
        <v>1223401</v>
      </c>
      <c r="B30" s="28" t="s">
        <v>1490</v>
      </c>
      <c r="C30" s="29">
        <v>34</v>
      </c>
      <c r="D30" s="28" t="s">
        <v>564</v>
      </c>
      <c r="E30" s="429">
        <v>27</v>
      </c>
      <c r="F30" s="606"/>
      <c r="G30" s="1040"/>
      <c r="H30" s="487"/>
      <c r="I30" s="487"/>
      <c r="J30" s="428" t="s">
        <v>1487</v>
      </c>
      <c r="K30" s="42">
        <f>VLOOKUP($A30&amp;K$95,決統データ!$A$3:$DE$365,$E30+19,)</f>
        <v>0</v>
      </c>
      <c r="L30" s="42">
        <f>VLOOKUP($A30&amp;L$95,決統データ!$A$3:$DE$365,$E30+19,)</f>
        <v>7318</v>
      </c>
      <c r="M30" s="42">
        <f>VLOOKUP($A30&amp;M$95,決統データ!$A$3:$DE$365,$E30+19,)</f>
        <v>0</v>
      </c>
      <c r="N30" s="42">
        <f>VLOOKUP($A30&amp;N$95,決統データ!$A$3:$DE$365,$E30+19,)</f>
        <v>0</v>
      </c>
      <c r="O30" s="42">
        <f>VLOOKUP($A30&amp;O$95,決統データ!$A$3:$DE$365,$E30+19,)</f>
        <v>0</v>
      </c>
      <c r="P30" s="42">
        <f>VLOOKUP($A30&amp;P$95,決統データ!$A$3:$DE$365,$E30+19,)</f>
        <v>0</v>
      </c>
      <c r="Q30" s="42">
        <f>VLOOKUP($A30&amp;Q$95,決統データ!$A$3:$DE$365,$E30+19,)</f>
        <v>0</v>
      </c>
      <c r="R30" s="188">
        <f>SUM(K30:Q30)</f>
        <v>7318</v>
      </c>
    </row>
    <row r="31" spans="1:18" ht="14.25" customHeight="1">
      <c r="F31" s="1065" t="s">
        <v>343</v>
      </c>
      <c r="G31" s="795" t="s">
        <v>349</v>
      </c>
      <c r="H31" s="1069"/>
      <c r="I31" s="1069"/>
      <c r="J31" s="1069"/>
      <c r="K31" s="326" t="s">
        <v>347</v>
      </c>
      <c r="L31" s="326" t="s">
        <v>1356</v>
      </c>
      <c r="M31" s="326" t="s">
        <v>348</v>
      </c>
      <c r="N31" s="326" t="s">
        <v>1356</v>
      </c>
      <c r="O31" s="326" t="s">
        <v>347</v>
      </c>
      <c r="P31" s="326" t="s">
        <v>347</v>
      </c>
      <c r="Q31" s="326" t="s">
        <v>348</v>
      </c>
      <c r="R31" s="188"/>
    </row>
    <row r="32" spans="1:18" s="99" customFormat="1" ht="14.25" customHeight="1">
      <c r="A32" s="27" t="str">
        <f t="shared" ref="A32:A39" si="3">+B32&amp;C32&amp;D32</f>
        <v>1223401</v>
      </c>
      <c r="B32" s="28" t="s">
        <v>357</v>
      </c>
      <c r="C32" s="29">
        <v>34</v>
      </c>
      <c r="D32" s="28" t="s">
        <v>782</v>
      </c>
      <c r="E32" s="250">
        <v>28</v>
      </c>
      <c r="F32" s="1066"/>
      <c r="G32" s="320" t="s">
        <v>1014</v>
      </c>
      <c r="H32" s="320"/>
      <c r="I32" s="321"/>
      <c r="J32" s="322"/>
      <c r="K32" s="35">
        <f>VLOOKUP($A32&amp;K$95,決統データ!$A$3:$DE$365,$E32+19,)</f>
        <v>4141107</v>
      </c>
      <c r="L32" s="35">
        <f>VLOOKUP($A32&amp;L$95,決統データ!$A$3:$DE$365,$E32+19,)</f>
        <v>0</v>
      </c>
      <c r="M32" s="35">
        <f>VLOOKUP($A32&amp;M$95,決統データ!$A$3:$DE$365,$E32+19,)</f>
        <v>4080401</v>
      </c>
      <c r="N32" s="35">
        <f>VLOOKUP($A32&amp;N$95,決統データ!$A$3:$DE$365,$E32+19,)</f>
        <v>0</v>
      </c>
      <c r="O32" s="35">
        <f>VLOOKUP($A32&amp;O$95,決統データ!$A$3:$DE$365,$E32+19,)</f>
        <v>4170317</v>
      </c>
      <c r="P32" s="35">
        <f>VLOOKUP($A32&amp;P$95,決統データ!$A$3:$DE$365,$E32+19,)</f>
        <v>4120401</v>
      </c>
      <c r="Q32" s="35">
        <f>VLOOKUP($A32&amp;Q$95,決統データ!$A$3:$DE$365,$E32+19,)</f>
        <v>4180401</v>
      </c>
      <c r="R32" s="264"/>
    </row>
    <row r="33" spans="1:18">
      <c r="A33" s="27" t="str">
        <f t="shared" si="3"/>
        <v>1223401</v>
      </c>
      <c r="B33" s="28" t="s">
        <v>357</v>
      </c>
      <c r="C33" s="29">
        <v>34</v>
      </c>
      <c r="D33" s="28" t="s">
        <v>782</v>
      </c>
      <c r="E33" s="24">
        <v>29</v>
      </c>
      <c r="F33" s="1066"/>
      <c r="G33" s="604" t="s">
        <v>1013</v>
      </c>
      <c r="H33" s="60" t="s">
        <v>1012</v>
      </c>
      <c r="I33" s="64"/>
      <c r="J33" s="65"/>
      <c r="K33" s="443">
        <f>VLOOKUP($A33&amp;K$95,決統データ!$A$3:$DE$365,$E33+19,)</f>
        <v>1465358</v>
      </c>
      <c r="L33" s="443">
        <f>VLOOKUP($A33&amp;L$95,決統データ!$A$3:$DE$365,$E33+19,)</f>
        <v>0</v>
      </c>
      <c r="M33" s="443">
        <f>VLOOKUP($A33&amp;M$95,決統データ!$A$3:$DE$365,$E33+19,)</f>
        <v>6692351</v>
      </c>
      <c r="N33" s="443">
        <f>VLOOKUP($A33&amp;N$95,決統データ!$A$3:$DE$365,$E33+19,)</f>
        <v>0</v>
      </c>
      <c r="O33" s="443">
        <f>VLOOKUP($A33&amp;O$95,決統データ!$A$3:$DE$365,$E33+19,)</f>
        <v>740855</v>
      </c>
      <c r="P33" s="443">
        <f>VLOOKUP($A33&amp;P$95,決統データ!$A$3:$DE$365,$E33+19,)</f>
        <v>285346</v>
      </c>
      <c r="Q33" s="443">
        <f>VLOOKUP($A33&amp;Q$95,決統データ!$A$3:$DE$365,$E33+19,)</f>
        <v>1763503</v>
      </c>
      <c r="R33" s="188">
        <f t="shared" ref="R33:R50" si="4">SUM(K33:Q33)</f>
        <v>10947413</v>
      </c>
    </row>
    <row r="34" spans="1:18" ht="14.25" customHeight="1">
      <c r="A34" s="27" t="str">
        <f>+B34&amp;C34&amp;D34</f>
        <v>1223401</v>
      </c>
      <c r="B34" s="28" t="s">
        <v>1490</v>
      </c>
      <c r="C34" s="29">
        <v>34</v>
      </c>
      <c r="D34" s="28" t="s">
        <v>564</v>
      </c>
      <c r="E34" s="250">
        <v>30</v>
      </c>
      <c r="F34" s="1066"/>
      <c r="G34" s="605"/>
      <c r="H34" s="60" t="s">
        <v>1011</v>
      </c>
      <c r="I34" s="64"/>
      <c r="J34" s="65"/>
      <c r="K34" s="443">
        <f>VLOOKUP($A34&amp;K$95,決統データ!$A$3:$DE$365,$E34+19,)</f>
        <v>128351</v>
      </c>
      <c r="L34" s="443">
        <f>VLOOKUP($A34&amp;L$95,決統データ!$A$3:$DE$365,$E34+19,)</f>
        <v>0</v>
      </c>
      <c r="M34" s="443">
        <f>VLOOKUP($A34&amp;M$95,決統データ!$A$3:$DE$365,$E34+19,)</f>
        <v>546992</v>
      </c>
      <c r="N34" s="443">
        <f>VLOOKUP($A34&amp;N$95,決統データ!$A$3:$DE$365,$E34+19,)</f>
        <v>0</v>
      </c>
      <c r="O34" s="443">
        <f>VLOOKUP($A34&amp;O$95,決統データ!$A$3:$DE$365,$E34+19,)</f>
        <v>15692</v>
      </c>
      <c r="P34" s="443">
        <f>VLOOKUP($A34&amp;P$95,決統データ!$A$3:$DE$365,$E34+19,)</f>
        <v>10830</v>
      </c>
      <c r="Q34" s="443">
        <f>VLOOKUP($A34&amp;Q$95,決統データ!$A$3:$DE$365,$E34+19,)</f>
        <v>196108</v>
      </c>
      <c r="R34" s="188">
        <f t="shared" si="4"/>
        <v>897973</v>
      </c>
    </row>
    <row r="35" spans="1:18" ht="14.25" customHeight="1">
      <c r="A35" s="27" t="str">
        <f>+B35&amp;C35&amp;D35</f>
        <v>1223401</v>
      </c>
      <c r="B35" s="28" t="s">
        <v>1490</v>
      </c>
      <c r="C35" s="29">
        <v>34</v>
      </c>
      <c r="D35" s="28" t="s">
        <v>564</v>
      </c>
      <c r="E35" s="429">
        <v>31</v>
      </c>
      <c r="F35" s="1066"/>
      <c r="G35" s="605"/>
      <c r="H35" s="60" t="s">
        <v>1010</v>
      </c>
      <c r="I35" s="64"/>
      <c r="J35" s="65"/>
      <c r="K35" s="443">
        <f>VLOOKUP($A35&amp;K$95,決統データ!$A$3:$DE$365,$E35+19,)</f>
        <v>11417</v>
      </c>
      <c r="L35" s="443">
        <f>VLOOKUP($A35&amp;L$95,決統データ!$A$3:$DE$365,$E35+19,)</f>
        <v>0</v>
      </c>
      <c r="M35" s="443">
        <f>VLOOKUP($A35&amp;M$95,決統データ!$A$3:$DE$365,$E35+19,)</f>
        <v>12235</v>
      </c>
      <c r="N35" s="443">
        <f>VLOOKUP($A35&amp;N$95,決統データ!$A$3:$DE$365,$E35+19,)</f>
        <v>0</v>
      </c>
      <c r="O35" s="443">
        <f>VLOOKUP($A35&amp;O$95,決統データ!$A$3:$DE$365,$E35+19,)</f>
        <v>47212</v>
      </c>
      <c r="P35" s="443">
        <f>VLOOKUP($A35&amp;P$95,決統データ!$A$3:$DE$365,$E35+19,)</f>
        <v>26347</v>
      </c>
      <c r="Q35" s="443">
        <f>VLOOKUP($A35&amp;Q$95,決統データ!$A$3:$DE$365,$E35+19,)</f>
        <v>8993</v>
      </c>
      <c r="R35" s="188">
        <f t="shared" si="4"/>
        <v>106204</v>
      </c>
    </row>
    <row r="36" spans="1:18" ht="14.25" customHeight="1">
      <c r="A36" s="27" t="str">
        <f>+B36&amp;C36&amp;D36</f>
        <v>1223401</v>
      </c>
      <c r="B36" s="28" t="s">
        <v>1490</v>
      </c>
      <c r="C36" s="29">
        <v>34</v>
      </c>
      <c r="D36" s="28" t="s">
        <v>564</v>
      </c>
      <c r="E36" s="250">
        <v>32</v>
      </c>
      <c r="F36" s="1066"/>
      <c r="G36" s="605"/>
      <c r="H36" s="238" t="s">
        <v>1009</v>
      </c>
      <c r="I36" s="64"/>
      <c r="J36" s="65"/>
      <c r="K36" s="443">
        <f>VLOOKUP($A36&amp;K$95,決統データ!$A$3:$DE$365,$E36+19,)</f>
        <v>40450</v>
      </c>
      <c r="L36" s="443">
        <f>VLOOKUP($A36&amp;L$95,決統データ!$A$3:$DE$365,$E36+19,)</f>
        <v>0</v>
      </c>
      <c r="M36" s="443">
        <f>VLOOKUP($A36&amp;M$95,決統データ!$A$3:$DE$365,$E36+19,)</f>
        <v>121275</v>
      </c>
      <c r="N36" s="443">
        <f>VLOOKUP($A36&amp;N$95,決統データ!$A$3:$DE$365,$E36+19,)</f>
        <v>0</v>
      </c>
      <c r="O36" s="443">
        <f>VLOOKUP($A36&amp;O$95,決統データ!$A$3:$DE$365,$E36+19,)</f>
        <v>15692</v>
      </c>
      <c r="P36" s="443">
        <f>VLOOKUP($A36&amp;P$95,決統データ!$A$3:$DE$365,$E36+19,)</f>
        <v>7846</v>
      </c>
      <c r="Q36" s="443">
        <f>VLOOKUP($A36&amp;Q$95,決統データ!$A$3:$DE$365,$E36+19,)</f>
        <v>72255</v>
      </c>
      <c r="R36" s="188">
        <f t="shared" si="4"/>
        <v>257518</v>
      </c>
    </row>
    <row r="37" spans="1:18">
      <c r="A37" s="27" t="str">
        <f>+B37&amp;C37&amp;D37</f>
        <v>1223401</v>
      </c>
      <c r="B37" s="28" t="s">
        <v>1490</v>
      </c>
      <c r="C37" s="29">
        <v>34</v>
      </c>
      <c r="D37" s="28" t="s">
        <v>564</v>
      </c>
      <c r="E37" s="429">
        <v>33</v>
      </c>
      <c r="F37" s="1066"/>
      <c r="G37" s="605"/>
      <c r="H37" s="60" t="s">
        <v>1008</v>
      </c>
      <c r="I37" s="238"/>
      <c r="J37" s="238"/>
      <c r="K37" s="443">
        <f>VLOOKUP($A37&amp;K$95,決統データ!$A$3:$DE$365,$E37+19,)</f>
        <v>28306</v>
      </c>
      <c r="L37" s="443">
        <f>VLOOKUP($A37&amp;L$95,決統データ!$A$3:$DE$365,$E37+19,)</f>
        <v>0</v>
      </c>
      <c r="M37" s="443">
        <f>VLOOKUP($A37&amp;M$95,決統データ!$A$3:$DE$365,$E37+19,)</f>
        <v>39237</v>
      </c>
      <c r="N37" s="443">
        <f>VLOOKUP($A37&amp;N$95,決統データ!$A$3:$DE$365,$E37+19,)</f>
        <v>0</v>
      </c>
      <c r="O37" s="443">
        <f>VLOOKUP($A37&amp;O$95,決統データ!$A$3:$DE$365,$E37+19,)</f>
        <v>39112</v>
      </c>
      <c r="P37" s="443">
        <f>VLOOKUP($A37&amp;P$95,決統データ!$A$3:$DE$365,$E37+19,)</f>
        <v>19100</v>
      </c>
      <c r="Q37" s="443">
        <f>VLOOKUP($A37&amp;Q$95,決統データ!$A$3:$DE$365,$E37+19,)</f>
        <v>9760</v>
      </c>
      <c r="R37" s="188">
        <f t="shared" si="4"/>
        <v>135515</v>
      </c>
    </row>
    <row r="38" spans="1:18" ht="14.25" customHeight="1">
      <c r="A38" s="27" t="str">
        <f t="shared" si="3"/>
        <v>1223401</v>
      </c>
      <c r="B38" s="28" t="s">
        <v>357</v>
      </c>
      <c r="C38" s="29">
        <v>34</v>
      </c>
      <c r="D38" s="28" t="s">
        <v>782</v>
      </c>
      <c r="E38" s="24">
        <v>35</v>
      </c>
      <c r="F38" s="1066"/>
      <c r="G38" s="605"/>
      <c r="H38" s="658" t="s">
        <v>1007</v>
      </c>
      <c r="I38" s="995"/>
      <c r="J38" s="64" t="s">
        <v>1005</v>
      </c>
      <c r="K38" s="443">
        <f>VLOOKUP($A38&amp;K$95,決統データ!$A$3:$DE$365,$E38+19,)</f>
        <v>1465358</v>
      </c>
      <c r="L38" s="443">
        <f>VLOOKUP($A38&amp;L$95,決統データ!$A$3:$DE$365,$E38+19,)</f>
        <v>0</v>
      </c>
      <c r="M38" s="443">
        <f>VLOOKUP($A38&amp;M$95,決統データ!$A$3:$DE$365,$E38+19,)</f>
        <v>6632100</v>
      </c>
      <c r="N38" s="443">
        <f>VLOOKUP($A38&amp;N$95,決統データ!$A$3:$DE$365,$E38+19,)</f>
        <v>0</v>
      </c>
      <c r="O38" s="443">
        <f>VLOOKUP($A38&amp;O$95,決統データ!$A$3:$DE$365,$E38+19,)</f>
        <v>740855</v>
      </c>
      <c r="P38" s="443">
        <f>VLOOKUP($A38&amp;P$95,決統データ!$A$3:$DE$365,$E38+19,)</f>
        <v>265346</v>
      </c>
      <c r="Q38" s="443">
        <f>VLOOKUP($A38&amp;Q$95,決統データ!$A$3:$DE$365,$E38+19,)</f>
        <v>1763503</v>
      </c>
      <c r="R38" s="188">
        <f t="shared" si="4"/>
        <v>10867162</v>
      </c>
    </row>
    <row r="39" spans="1:18">
      <c r="A39" s="27" t="str">
        <f t="shared" si="3"/>
        <v>1223401</v>
      </c>
      <c r="B39" s="28" t="s">
        <v>357</v>
      </c>
      <c r="C39" s="29">
        <v>34</v>
      </c>
      <c r="D39" s="28" t="s">
        <v>782</v>
      </c>
      <c r="E39" s="24">
        <v>36</v>
      </c>
      <c r="F39" s="1066"/>
      <c r="G39" s="605"/>
      <c r="H39" s="1031"/>
      <c r="I39" s="1032"/>
      <c r="J39" s="64" t="s">
        <v>801</v>
      </c>
      <c r="K39" s="443">
        <f>VLOOKUP($A39&amp;K$95,決統データ!$A$3:$DE$365,$E39+19,)</f>
        <v>128351</v>
      </c>
      <c r="L39" s="443">
        <f>VLOOKUP($A39&amp;L$95,決統データ!$A$3:$DE$365,$E39+19,)</f>
        <v>0</v>
      </c>
      <c r="M39" s="443">
        <f>VLOOKUP($A39&amp;M$95,決統データ!$A$3:$DE$365,$E39+19,)</f>
        <v>546992</v>
      </c>
      <c r="N39" s="443">
        <f>VLOOKUP($A39&amp;N$95,決統データ!$A$3:$DE$365,$E39+19,)</f>
        <v>0</v>
      </c>
      <c r="O39" s="443">
        <f>VLOOKUP($A39&amp;O$95,決統データ!$A$3:$DE$365,$E39+19,)</f>
        <v>15692</v>
      </c>
      <c r="P39" s="443">
        <f>VLOOKUP($A39&amp;P$95,決統データ!$A$3:$DE$365,$E39+19,)</f>
        <v>8960</v>
      </c>
      <c r="Q39" s="443">
        <f>VLOOKUP($A39&amp;Q$95,決統データ!$A$3:$DE$365,$E39+19,)</f>
        <v>196108</v>
      </c>
      <c r="R39" s="188">
        <f t="shared" si="4"/>
        <v>896103</v>
      </c>
    </row>
    <row r="40" spans="1:18" ht="14.25" customHeight="1">
      <c r="A40" s="27" t="str">
        <f t="shared" ref="A40:A50" si="5">+B40&amp;C40&amp;D40</f>
        <v>1223401</v>
      </c>
      <c r="B40" s="28" t="s">
        <v>1490</v>
      </c>
      <c r="C40" s="29">
        <v>34</v>
      </c>
      <c r="D40" s="28" t="s">
        <v>564</v>
      </c>
      <c r="E40" s="429">
        <v>37</v>
      </c>
      <c r="F40" s="1066"/>
      <c r="G40" s="605"/>
      <c r="H40" s="106"/>
      <c r="I40" s="1073" t="s">
        <v>1006</v>
      </c>
      <c r="J40" s="64" t="s">
        <v>1005</v>
      </c>
      <c r="K40" s="443">
        <f>VLOOKUP($A40&amp;K$95,決統データ!$A$3:$DE$365,$E40+19,)</f>
        <v>0</v>
      </c>
      <c r="L40" s="443">
        <f>VLOOKUP($A40&amp;L$95,決統データ!$A$3:$DE$365,$E40+19,)</f>
        <v>0</v>
      </c>
      <c r="M40" s="443">
        <f>VLOOKUP($A40&amp;M$95,決統データ!$A$3:$DE$365,$E40+19,)</f>
        <v>0</v>
      </c>
      <c r="N40" s="443">
        <f>VLOOKUP($A40&amp;N$95,決統データ!$A$3:$DE$365,$E40+19,)</f>
        <v>0</v>
      </c>
      <c r="O40" s="443">
        <f>VLOOKUP($A40&amp;O$95,決統データ!$A$3:$DE$365,$E40+19,)</f>
        <v>0</v>
      </c>
      <c r="P40" s="443">
        <f>VLOOKUP($A40&amp;P$95,決統データ!$A$3:$DE$365,$E40+19,)</f>
        <v>0</v>
      </c>
      <c r="Q40" s="443">
        <f>VLOOKUP($A40&amp;Q$95,決統データ!$A$3:$DE$365,$E40+19,)</f>
        <v>0</v>
      </c>
      <c r="R40" s="188">
        <f t="shared" si="4"/>
        <v>0</v>
      </c>
    </row>
    <row r="41" spans="1:18">
      <c r="A41" s="27" t="str">
        <f t="shared" si="5"/>
        <v>1223401</v>
      </c>
      <c r="B41" s="28" t="s">
        <v>1490</v>
      </c>
      <c r="C41" s="29">
        <v>34</v>
      </c>
      <c r="D41" s="28" t="s">
        <v>564</v>
      </c>
      <c r="E41" s="429">
        <v>38</v>
      </c>
      <c r="F41" s="1066"/>
      <c r="G41" s="606"/>
      <c r="H41" s="107"/>
      <c r="I41" s="1074"/>
      <c r="J41" s="64" t="s">
        <v>801</v>
      </c>
      <c r="K41" s="443">
        <f>VLOOKUP($A41&amp;K$95,決統データ!$A$3:$DE$365,$E41+19,)</f>
        <v>0</v>
      </c>
      <c r="L41" s="443">
        <f>VLOOKUP($A41&amp;L$95,決統データ!$A$3:$DE$365,$E41+19,)</f>
        <v>0</v>
      </c>
      <c r="M41" s="443">
        <f>VLOOKUP($A41&amp;M$95,決統データ!$A$3:$DE$365,$E41+19,)</f>
        <v>0</v>
      </c>
      <c r="N41" s="443">
        <f>VLOOKUP($A41&amp;N$95,決統データ!$A$3:$DE$365,$E41+19,)</f>
        <v>0</v>
      </c>
      <c r="O41" s="443">
        <f>VLOOKUP($A41&amp;O$95,決統データ!$A$3:$DE$365,$E41+19,)</f>
        <v>0</v>
      </c>
      <c r="P41" s="443">
        <f>VLOOKUP($A41&amp;P$95,決統データ!$A$3:$DE$365,$E41+19,)</f>
        <v>0</v>
      </c>
      <c r="Q41" s="443">
        <f>VLOOKUP($A41&amp;Q$95,決統データ!$A$3:$DE$365,$E41+19,)</f>
        <v>0</v>
      </c>
      <c r="R41" s="188">
        <f t="shared" si="4"/>
        <v>0</v>
      </c>
    </row>
    <row r="42" spans="1:18" ht="14.25" customHeight="1">
      <c r="A42" s="27" t="str">
        <f t="shared" si="5"/>
        <v>1223401</v>
      </c>
      <c r="B42" s="28" t="s">
        <v>1490</v>
      </c>
      <c r="C42" s="29">
        <v>34</v>
      </c>
      <c r="D42" s="28" t="s">
        <v>564</v>
      </c>
      <c r="E42" s="429">
        <v>39</v>
      </c>
      <c r="F42" s="1066"/>
      <c r="G42" s="658" t="s">
        <v>1004</v>
      </c>
      <c r="H42" s="1068"/>
      <c r="I42" s="1068"/>
      <c r="J42" s="1068"/>
      <c r="K42" s="443">
        <f>VLOOKUP($A42&amp;K$95,決統データ!$A$3:$DE$365,$E42+19,)</f>
        <v>1465358</v>
      </c>
      <c r="L42" s="443">
        <f>VLOOKUP($A42&amp;L$95,決統データ!$A$3:$DE$365,$E42+19,)</f>
        <v>0</v>
      </c>
      <c r="M42" s="443">
        <f>VLOOKUP($A42&amp;M$95,決統データ!$A$3:$DE$365,$E42+19,)</f>
        <v>6632100</v>
      </c>
      <c r="N42" s="443">
        <f>VLOOKUP($A42&amp;N$95,決統データ!$A$3:$DE$365,$E42+19,)</f>
        <v>0</v>
      </c>
      <c r="O42" s="443">
        <f>VLOOKUP($A42&amp;O$95,決統データ!$A$3:$DE$365,$E42+19,)</f>
        <v>740855</v>
      </c>
      <c r="P42" s="443">
        <f>VLOOKUP($A42&amp;P$95,決統データ!$A$3:$DE$365,$E42+19,)</f>
        <v>265346</v>
      </c>
      <c r="Q42" s="443">
        <f>VLOOKUP($A42&amp;Q$95,決統データ!$A$3:$DE$365,$E42+19,)</f>
        <v>1763503</v>
      </c>
      <c r="R42" s="188">
        <f t="shared" si="4"/>
        <v>10867162</v>
      </c>
    </row>
    <row r="43" spans="1:18">
      <c r="A43" s="27" t="str">
        <f t="shared" si="5"/>
        <v>1223401</v>
      </c>
      <c r="B43" s="28" t="s">
        <v>1490</v>
      </c>
      <c r="C43" s="29">
        <v>34</v>
      </c>
      <c r="D43" s="28" t="s">
        <v>564</v>
      </c>
      <c r="E43" s="429">
        <v>40</v>
      </c>
      <c r="F43" s="1066"/>
      <c r="G43" s="295" t="s">
        <v>1003</v>
      </c>
      <c r="H43" s="323"/>
      <c r="I43" s="323"/>
      <c r="J43" s="323"/>
      <c r="K43" s="443">
        <f>VLOOKUP($A43&amp;K$95,決統データ!$A$3:$DE$365,$E43+19,)</f>
        <v>39468</v>
      </c>
      <c r="L43" s="443">
        <f>VLOOKUP($A43&amp;L$95,決統データ!$A$3:$DE$365,$E43+19,)</f>
        <v>0</v>
      </c>
      <c r="M43" s="443">
        <f>VLOOKUP($A43&amp;M$95,決統データ!$A$3:$DE$365,$E43+19,)</f>
        <v>60251</v>
      </c>
      <c r="N43" s="443">
        <f>VLOOKUP($A43&amp;N$95,決統データ!$A$3:$DE$365,$E43+19,)</f>
        <v>0</v>
      </c>
      <c r="O43" s="443">
        <f>VLOOKUP($A43&amp;O$95,決統データ!$A$3:$DE$365,$E43+19,)</f>
        <v>332713</v>
      </c>
      <c r="P43" s="443">
        <f>VLOOKUP($A43&amp;P$95,決統データ!$A$3:$DE$365,$E43+19,)</f>
        <v>6045</v>
      </c>
      <c r="Q43" s="443">
        <f>VLOOKUP($A43&amp;Q$95,決統データ!$A$3:$DE$365,$E43+19,)</f>
        <v>420328</v>
      </c>
      <c r="R43" s="188">
        <f t="shared" si="4"/>
        <v>858805</v>
      </c>
    </row>
    <row r="44" spans="1:18">
      <c r="A44" s="27" t="str">
        <f t="shared" si="5"/>
        <v>1223401</v>
      </c>
      <c r="B44" s="28" t="s">
        <v>1490</v>
      </c>
      <c r="C44" s="29">
        <v>34</v>
      </c>
      <c r="D44" s="28" t="s">
        <v>564</v>
      </c>
      <c r="E44" s="429">
        <v>41</v>
      </c>
      <c r="F44" s="1066"/>
      <c r="G44" s="600" t="s">
        <v>1482</v>
      </c>
      <c r="H44" s="666"/>
      <c r="I44" s="666"/>
      <c r="J44" s="601"/>
      <c r="K44" s="443">
        <f>VLOOKUP($A44&amp;K$95,決統データ!$A$3:$DE$365,$E44+19,)</f>
        <v>39468</v>
      </c>
      <c r="L44" s="443">
        <f>VLOOKUP($A44&amp;L$95,決統データ!$A$3:$DE$365,$E44+19,)</f>
        <v>0</v>
      </c>
      <c r="M44" s="443">
        <f>VLOOKUP($A44&amp;M$95,決統データ!$A$3:$DE$365,$E44+19,)</f>
        <v>60251</v>
      </c>
      <c r="N44" s="443">
        <f>VLOOKUP($A44&amp;N$95,決統データ!$A$3:$DE$365,$E44+19,)</f>
        <v>0</v>
      </c>
      <c r="O44" s="443">
        <f>VLOOKUP($A44&amp;O$95,決統データ!$A$3:$DE$365,$E44+19,)</f>
        <v>332713</v>
      </c>
      <c r="P44" s="443">
        <f>VLOOKUP($A44&amp;P$95,決統データ!$A$3:$DE$365,$E44+19,)</f>
        <v>0</v>
      </c>
      <c r="Q44" s="443">
        <f>VLOOKUP($A44&amp;Q$95,決統データ!$A$3:$DE$365,$E44+19,)</f>
        <v>420328</v>
      </c>
      <c r="R44" s="188">
        <f t="shared" si="4"/>
        <v>852760</v>
      </c>
    </row>
    <row r="45" spans="1:18">
      <c r="A45" s="27" t="str">
        <f t="shared" si="5"/>
        <v>1223401</v>
      </c>
      <c r="B45" s="28" t="s">
        <v>1490</v>
      </c>
      <c r="C45" s="29">
        <v>34</v>
      </c>
      <c r="D45" s="28" t="s">
        <v>564</v>
      </c>
      <c r="E45" s="429">
        <v>42</v>
      </c>
      <c r="F45" s="1066"/>
      <c r="G45" s="600" t="s">
        <v>1483</v>
      </c>
      <c r="H45" s="666"/>
      <c r="I45" s="666"/>
      <c r="J45" s="601"/>
      <c r="K45" s="443">
        <f>VLOOKUP($A45&amp;K$95,決統データ!$A$3:$DE$365,$E45+19,)</f>
        <v>39468</v>
      </c>
      <c r="L45" s="443">
        <f>VLOOKUP($A45&amp;L$95,決統データ!$A$3:$DE$365,$E45+19,)</f>
        <v>0</v>
      </c>
      <c r="M45" s="443">
        <f>VLOOKUP($A45&amp;M$95,決統データ!$A$3:$DE$365,$E45+19,)</f>
        <v>60251</v>
      </c>
      <c r="N45" s="443">
        <f>VLOOKUP($A45&amp;N$95,決統データ!$A$3:$DE$365,$E45+19,)</f>
        <v>0</v>
      </c>
      <c r="O45" s="443">
        <f>VLOOKUP($A45&amp;O$95,決統データ!$A$3:$DE$365,$E45+19,)</f>
        <v>332713</v>
      </c>
      <c r="P45" s="443">
        <f>VLOOKUP($A45&amp;P$95,決統データ!$A$3:$DE$365,$E45+19,)</f>
        <v>0</v>
      </c>
      <c r="Q45" s="443">
        <f>VLOOKUP($A45&amp;Q$95,決統データ!$A$3:$DE$365,$E45+19,)</f>
        <v>420328</v>
      </c>
      <c r="R45" s="188">
        <f t="shared" si="4"/>
        <v>852760</v>
      </c>
    </row>
    <row r="46" spans="1:18" ht="14.25" customHeight="1">
      <c r="A46" s="27" t="str">
        <f t="shared" si="5"/>
        <v>1223401</v>
      </c>
      <c r="B46" s="28" t="s">
        <v>1490</v>
      </c>
      <c r="C46" s="29">
        <v>34</v>
      </c>
      <c r="D46" s="28" t="s">
        <v>564</v>
      </c>
      <c r="E46" s="429">
        <v>43</v>
      </c>
      <c r="F46" s="1066"/>
      <c r="G46" s="604" t="s">
        <v>1481</v>
      </c>
      <c r="H46" s="1070" t="s">
        <v>1484</v>
      </c>
      <c r="I46" s="1071"/>
      <c r="J46" s="1072"/>
      <c r="K46" s="443">
        <f>VLOOKUP($A46&amp;K$95,決統データ!$A$3:$DE$365,$E46+19,)</f>
        <v>36993</v>
      </c>
      <c r="L46" s="443">
        <f>VLOOKUP($A46&amp;L$95,決統データ!$A$3:$DE$365,$E46+19,)</f>
        <v>0</v>
      </c>
      <c r="M46" s="443">
        <f>VLOOKUP($A46&amp;M$95,決統データ!$A$3:$DE$365,$E46+19,)</f>
        <v>0</v>
      </c>
      <c r="N46" s="443">
        <f>VLOOKUP($A46&amp;N$95,決統データ!$A$3:$DE$365,$E46+19,)</f>
        <v>0</v>
      </c>
      <c r="O46" s="443">
        <f>VLOOKUP($A46&amp;O$95,決統データ!$A$3:$DE$365,$E46+19,)</f>
        <v>15692</v>
      </c>
      <c r="P46" s="443">
        <f>VLOOKUP($A46&amp;P$95,決統データ!$A$3:$DE$365,$E46+19,)</f>
        <v>5976</v>
      </c>
      <c r="Q46" s="443">
        <f>VLOOKUP($A46&amp;Q$95,決統データ!$A$3:$DE$365,$E46+19,)</f>
        <v>192843</v>
      </c>
      <c r="R46" s="188">
        <f t="shared" si="4"/>
        <v>251504</v>
      </c>
    </row>
    <row r="47" spans="1:18" ht="14.25" customHeight="1">
      <c r="A47" s="27" t="str">
        <f t="shared" si="5"/>
        <v>1223401</v>
      </c>
      <c r="B47" s="28" t="s">
        <v>1490</v>
      </c>
      <c r="C47" s="29">
        <v>34</v>
      </c>
      <c r="D47" s="28" t="s">
        <v>564</v>
      </c>
      <c r="E47" s="429">
        <v>44</v>
      </c>
      <c r="F47" s="1066"/>
      <c r="G47" s="605"/>
      <c r="H47" s="678" t="s">
        <v>1002</v>
      </c>
      <c r="I47" s="607" t="s">
        <v>1485</v>
      </c>
      <c r="J47" s="608"/>
      <c r="K47" s="443">
        <f>VLOOKUP($A47&amp;K$95,決統データ!$A$3:$DE$365,$E47+19,)</f>
        <v>3457</v>
      </c>
      <c r="L47" s="443">
        <f>VLOOKUP($A47&amp;L$95,決統データ!$A$3:$DE$365,$E47+19,)</f>
        <v>0</v>
      </c>
      <c r="M47" s="443">
        <f>VLOOKUP($A47&amp;M$95,決統データ!$A$3:$DE$365,$E47+19,)</f>
        <v>0</v>
      </c>
      <c r="N47" s="443">
        <f>VLOOKUP($A47&amp;N$95,決統データ!$A$3:$DE$365,$E47+19,)</f>
        <v>0</v>
      </c>
      <c r="O47" s="443">
        <f>VLOOKUP($A47&amp;O$95,決統データ!$A$3:$DE$365,$E47+19,)</f>
        <v>0</v>
      </c>
      <c r="P47" s="443">
        <f>VLOOKUP($A47&amp;P$95,決統データ!$A$3:$DE$365,$E47+19,)</f>
        <v>316</v>
      </c>
      <c r="Q47" s="443">
        <f>VLOOKUP($A47&amp;Q$95,決統データ!$A$3:$DE$365,$E47+19,)</f>
        <v>0</v>
      </c>
      <c r="R47" s="188">
        <f t="shared" si="4"/>
        <v>3773</v>
      </c>
    </row>
    <row r="48" spans="1:18" ht="14.25" customHeight="1">
      <c r="A48" s="27" t="str">
        <f t="shared" si="5"/>
        <v>1223401</v>
      </c>
      <c r="B48" s="28" t="s">
        <v>1490</v>
      </c>
      <c r="C48" s="29">
        <v>34</v>
      </c>
      <c r="D48" s="28" t="s">
        <v>564</v>
      </c>
      <c r="E48" s="429">
        <v>45</v>
      </c>
      <c r="F48" s="1066"/>
      <c r="G48" s="605"/>
      <c r="H48" s="678"/>
      <c r="I48" s="60" t="s">
        <v>1001</v>
      </c>
      <c r="J48" s="64"/>
      <c r="K48" s="443">
        <f>VLOOKUP($A48&amp;K$95,決統データ!$A$3:$DE$365,$E48+19,)</f>
        <v>549</v>
      </c>
      <c r="L48" s="443">
        <f>VLOOKUP($A48&amp;L$95,決統データ!$A$3:$DE$365,$E48+19,)</f>
        <v>0</v>
      </c>
      <c r="M48" s="443">
        <f>VLOOKUP($A48&amp;M$95,決統データ!$A$3:$DE$365,$E48+19,)</f>
        <v>637</v>
      </c>
      <c r="N48" s="443">
        <f>VLOOKUP($A48&amp;N$95,決統データ!$A$3:$DE$365,$E48+19,)</f>
        <v>0</v>
      </c>
      <c r="O48" s="443">
        <f>VLOOKUP($A48&amp;O$95,決統データ!$A$3:$DE$365,$E48+19,)</f>
        <v>0</v>
      </c>
      <c r="P48" s="443">
        <f>VLOOKUP($A48&amp;P$95,決統データ!$A$3:$DE$365,$E48+19,)</f>
        <v>0</v>
      </c>
      <c r="Q48" s="443">
        <f>VLOOKUP($A48&amp;Q$95,決統データ!$A$3:$DE$365,$E48+19,)</f>
        <v>0</v>
      </c>
      <c r="R48" s="188">
        <f t="shared" si="4"/>
        <v>1186</v>
      </c>
    </row>
    <row r="49" spans="1:201">
      <c r="A49" s="27" t="str">
        <f t="shared" si="5"/>
        <v>1223401</v>
      </c>
      <c r="B49" s="28" t="s">
        <v>1490</v>
      </c>
      <c r="C49" s="29">
        <v>34</v>
      </c>
      <c r="D49" s="28" t="s">
        <v>564</v>
      </c>
      <c r="E49" s="429">
        <v>46</v>
      </c>
      <c r="F49" s="1066"/>
      <c r="G49" s="605"/>
      <c r="H49" s="678"/>
      <c r="I49" s="60" t="s">
        <v>1000</v>
      </c>
      <c r="J49" s="64"/>
      <c r="K49" s="443">
        <f>VLOOKUP($A49&amp;K$95,決統データ!$A$3:$DE$365,$E49+19,)</f>
        <v>11909</v>
      </c>
      <c r="L49" s="443">
        <f>VLOOKUP($A49&amp;L$95,決統データ!$A$3:$DE$365,$E49+19,)</f>
        <v>0</v>
      </c>
      <c r="M49" s="443">
        <f>VLOOKUP($A49&amp;M$95,決統データ!$A$3:$DE$365,$E49+19,)</f>
        <v>26706</v>
      </c>
      <c r="N49" s="443">
        <f>VLOOKUP($A49&amp;N$95,決統データ!$A$3:$DE$365,$E49+19,)</f>
        <v>0</v>
      </c>
      <c r="O49" s="443">
        <f>VLOOKUP($A49&amp;O$95,決統データ!$A$3:$DE$365,$E49+19,)</f>
        <v>0</v>
      </c>
      <c r="P49" s="443">
        <f>VLOOKUP($A49&amp;P$95,決統データ!$A$3:$DE$365,$E49+19,)</f>
        <v>0</v>
      </c>
      <c r="Q49" s="443">
        <f>VLOOKUP($A49&amp;Q$95,決統データ!$A$3:$DE$365,$E49+19,)</f>
        <v>0</v>
      </c>
      <c r="R49" s="188">
        <f t="shared" si="4"/>
        <v>38615</v>
      </c>
    </row>
    <row r="50" spans="1:201">
      <c r="A50" s="27" t="str">
        <f t="shared" si="5"/>
        <v>1223401</v>
      </c>
      <c r="B50" s="28" t="s">
        <v>1490</v>
      </c>
      <c r="C50" s="29">
        <v>34</v>
      </c>
      <c r="D50" s="28" t="s">
        <v>564</v>
      </c>
      <c r="E50" s="429">
        <v>47</v>
      </c>
      <c r="F50" s="1066"/>
      <c r="G50" s="605"/>
      <c r="H50" s="678"/>
      <c r="I50" s="60" t="s">
        <v>999</v>
      </c>
      <c r="J50" s="64"/>
      <c r="K50" s="443">
        <f>VLOOKUP($A50&amp;K$95,決統データ!$A$3:$DE$365,$E50+19,)</f>
        <v>21691</v>
      </c>
      <c r="L50" s="443">
        <f>VLOOKUP($A50&amp;L$95,決統データ!$A$3:$DE$365,$E50+19,)</f>
        <v>0</v>
      </c>
      <c r="M50" s="443">
        <f>VLOOKUP($A50&amp;M$95,決統データ!$A$3:$DE$365,$E50+19,)</f>
        <v>41925</v>
      </c>
      <c r="N50" s="443">
        <f>VLOOKUP($A50&amp;N$95,決統データ!$A$3:$DE$365,$E50+19,)</f>
        <v>0</v>
      </c>
      <c r="O50" s="443">
        <f>VLOOKUP($A50&amp;O$95,決統データ!$A$3:$DE$365,$E50+19,)</f>
        <v>0</v>
      </c>
      <c r="P50" s="443">
        <f>VLOOKUP($A50&amp;P$95,決統データ!$A$3:$DE$365,$E50+19,)</f>
        <v>0</v>
      </c>
      <c r="Q50" s="443">
        <f>VLOOKUP($A50&amp;Q$95,決統データ!$A$3:$DE$365,$E50+19,)</f>
        <v>0</v>
      </c>
      <c r="R50" s="188">
        <f t="shared" si="4"/>
        <v>63616</v>
      </c>
    </row>
    <row r="51" spans="1:201">
      <c r="F51" s="1066"/>
      <c r="G51" s="605"/>
      <c r="H51" s="678"/>
      <c r="I51" s="628" t="s">
        <v>998</v>
      </c>
      <c r="J51" s="64" t="s">
        <v>997</v>
      </c>
      <c r="K51" s="269"/>
      <c r="L51" s="272"/>
      <c r="M51" s="269"/>
      <c r="N51" s="272"/>
      <c r="O51" s="272"/>
      <c r="P51" s="386"/>
      <c r="Q51" s="272"/>
      <c r="R51" s="188">
        <f>(COUNTIF(K51:Q51,"○"))</f>
        <v>0</v>
      </c>
      <c r="V51" s="1">
        <v>0</v>
      </c>
      <c r="W51" s="1">
        <v>0</v>
      </c>
      <c r="AV51" s="1">
        <v>23</v>
      </c>
      <c r="AW51" s="1">
        <v>0</v>
      </c>
      <c r="AX51" s="1">
        <v>0</v>
      </c>
      <c r="AY51" s="1">
        <v>0</v>
      </c>
      <c r="AZ51" s="1">
        <v>11830</v>
      </c>
      <c r="BO51" s="1">
        <v>0</v>
      </c>
      <c r="BP51" s="1">
        <v>0</v>
      </c>
      <c r="CO51" s="1">
        <v>20</v>
      </c>
      <c r="CP51" s="1">
        <v>0</v>
      </c>
      <c r="CQ51" s="1">
        <v>0</v>
      </c>
      <c r="CR51" s="1">
        <v>0</v>
      </c>
      <c r="CS51" s="1">
        <v>0</v>
      </c>
      <c r="CT51" s="1">
        <v>0</v>
      </c>
      <c r="CU51" s="1">
        <v>0</v>
      </c>
      <c r="CV51" s="1">
        <v>0</v>
      </c>
      <c r="CW51" s="1">
        <v>0</v>
      </c>
      <c r="CX51" s="1">
        <v>0</v>
      </c>
      <c r="CY51" s="1">
        <v>20</v>
      </c>
      <c r="CZ51" s="1">
        <v>0</v>
      </c>
      <c r="DA51" s="1">
        <v>0</v>
      </c>
      <c r="DB51" s="1">
        <v>0</v>
      </c>
      <c r="DC51" s="1">
        <v>633</v>
      </c>
      <c r="DR51" s="1">
        <v>545000</v>
      </c>
      <c r="DS51" s="1">
        <v>0</v>
      </c>
      <c r="ER51" s="1">
        <v>0</v>
      </c>
      <c r="ES51" s="1">
        <v>0</v>
      </c>
      <c r="ET51" s="1">
        <v>0</v>
      </c>
      <c r="EU51" s="1">
        <v>0</v>
      </c>
      <c r="EV51" s="1">
        <v>0</v>
      </c>
      <c r="EW51" s="1">
        <v>0</v>
      </c>
      <c r="EX51" s="1">
        <v>0</v>
      </c>
      <c r="EY51" s="1">
        <v>0</v>
      </c>
      <c r="EZ51" s="1">
        <v>4045</v>
      </c>
      <c r="FO51" s="1">
        <v>0</v>
      </c>
      <c r="FP51" s="1">
        <v>0</v>
      </c>
      <c r="GO51" s="1">
        <v>0</v>
      </c>
      <c r="GP51" s="1">
        <v>0</v>
      </c>
      <c r="GQ51" s="1">
        <v>20</v>
      </c>
      <c r="GR51" s="1">
        <v>0</v>
      </c>
      <c r="GS51" s="1">
        <v>20</v>
      </c>
    </row>
    <row r="52" spans="1:201">
      <c r="F52" s="1066"/>
      <c r="G52" s="605"/>
      <c r="H52" s="678"/>
      <c r="I52" s="628"/>
      <c r="J52" s="64" t="s">
        <v>996</v>
      </c>
      <c r="K52" s="269"/>
      <c r="L52" s="269"/>
      <c r="M52" s="269"/>
      <c r="N52" s="272"/>
      <c r="O52" s="386"/>
      <c r="P52" s="269"/>
      <c r="Q52" s="272"/>
      <c r="R52" s="188">
        <f>(COUNTIF(K52:Q52,"○"))</f>
        <v>0</v>
      </c>
    </row>
    <row r="53" spans="1:201" ht="14.25" customHeight="1">
      <c r="F53" s="1066"/>
      <c r="G53" s="605"/>
      <c r="H53" s="678"/>
      <c r="I53" s="628"/>
      <c r="J53" s="64" t="s">
        <v>995</v>
      </c>
      <c r="K53" s="269"/>
      <c r="L53" s="269"/>
      <c r="M53" s="386" t="s">
        <v>1587</v>
      </c>
      <c r="N53" s="272"/>
      <c r="O53" s="272"/>
      <c r="P53" s="272"/>
      <c r="Q53" s="272"/>
      <c r="R53" s="188">
        <f>(COUNTIF(K53:Q53,"○"))</f>
        <v>1</v>
      </c>
    </row>
    <row r="54" spans="1:201">
      <c r="A54" s="27" t="str">
        <f>+B54&amp;C54&amp;D54</f>
        <v>1223401</v>
      </c>
      <c r="B54" s="28" t="s">
        <v>357</v>
      </c>
      <c r="C54" s="29">
        <v>34</v>
      </c>
      <c r="D54" s="28" t="s">
        <v>782</v>
      </c>
      <c r="E54" s="24">
        <v>50</v>
      </c>
      <c r="F54" s="1066"/>
      <c r="G54" s="605"/>
      <c r="H54" s="487" t="s">
        <v>994</v>
      </c>
      <c r="I54" s="487"/>
      <c r="J54" s="424" t="s">
        <v>993</v>
      </c>
      <c r="K54" s="42">
        <f>VLOOKUP($A54&amp;K$95,決統データ!$A$3:$DE$365,$E54+19,)</f>
        <v>87901</v>
      </c>
      <c r="L54" s="42">
        <f>VLOOKUP($A54&amp;L$95,決統データ!$A$3:$DE$365,$E54+19,)</f>
        <v>0</v>
      </c>
      <c r="M54" s="42">
        <f>VLOOKUP($A54&amp;M$95,決統データ!$A$3:$DE$365,$E54+19,)</f>
        <v>425717</v>
      </c>
      <c r="N54" s="42">
        <f>VLOOKUP($A54&amp;N$95,決統データ!$A$3:$DE$365,$E54+19,)</f>
        <v>0</v>
      </c>
      <c r="O54" s="42">
        <f>VLOOKUP($A54&amp;O$95,決統データ!$A$3:$DE$365,$E54+19,)</f>
        <v>0</v>
      </c>
      <c r="P54" s="42">
        <f>VLOOKUP($A54&amp;P$95,決統データ!$A$3:$DE$365,$E54+19,)</f>
        <v>2984</v>
      </c>
      <c r="Q54" s="42">
        <f>VLOOKUP($A54&amp;Q$95,決統データ!$A$3:$DE$365,$E54+19,)</f>
        <v>123853</v>
      </c>
      <c r="R54" s="188">
        <f t="shared" ref="R54:R92" si="6">SUM(K54:Q54)</f>
        <v>640455</v>
      </c>
    </row>
    <row r="55" spans="1:201">
      <c r="A55" s="27" t="str">
        <f>+B55&amp;C55&amp;D55</f>
        <v>1223401</v>
      </c>
      <c r="B55" s="28" t="s">
        <v>357</v>
      </c>
      <c r="C55" s="29">
        <v>34</v>
      </c>
      <c r="D55" s="28" t="s">
        <v>782</v>
      </c>
      <c r="E55" s="24">
        <v>51</v>
      </c>
      <c r="F55" s="1066"/>
      <c r="G55" s="605"/>
      <c r="H55" s="487"/>
      <c r="I55" s="487"/>
      <c r="J55" s="424" t="s">
        <v>992</v>
      </c>
      <c r="K55" s="42">
        <f>VLOOKUP($A55&amp;K$95,決統データ!$A$3:$DE$365,$E55+19,)</f>
        <v>36993</v>
      </c>
      <c r="L55" s="42">
        <f>VLOOKUP($A55&amp;L$95,決統データ!$A$3:$DE$365,$E55+19,)</f>
        <v>0</v>
      </c>
      <c r="M55" s="42">
        <f>VLOOKUP($A55&amp;M$95,決統データ!$A$3:$DE$365,$E55+19,)</f>
        <v>83455</v>
      </c>
      <c r="N55" s="42">
        <f>VLOOKUP($A55&amp;N$95,決統データ!$A$3:$DE$365,$E55+19,)</f>
        <v>0</v>
      </c>
      <c r="O55" s="42">
        <f>VLOOKUP($A55&amp;O$95,決統データ!$A$3:$DE$365,$E55+19,)</f>
        <v>8862</v>
      </c>
      <c r="P55" s="42">
        <f>VLOOKUP($A55&amp;P$95,決統データ!$A$3:$DE$365,$E55+19,)</f>
        <v>5660</v>
      </c>
      <c r="Q55" s="42">
        <f>VLOOKUP($A55&amp;Q$95,決統データ!$A$3:$DE$365,$E55+19,)</f>
        <v>25513</v>
      </c>
      <c r="R55" s="188">
        <f t="shared" si="6"/>
        <v>160483</v>
      </c>
    </row>
    <row r="56" spans="1:201" s="99" customFormat="1" ht="14.25" customHeight="1">
      <c r="A56" s="27" t="str">
        <f>+B56&amp;C56&amp;D56</f>
        <v>1223401</v>
      </c>
      <c r="B56" s="28" t="s">
        <v>357</v>
      </c>
      <c r="C56" s="29">
        <v>34</v>
      </c>
      <c r="D56" s="28" t="s">
        <v>782</v>
      </c>
      <c r="E56" s="24">
        <v>52</v>
      </c>
      <c r="F56" s="1066"/>
      <c r="G56" s="605"/>
      <c r="H56" s="487"/>
      <c r="I56" s="487"/>
      <c r="J56" s="424" t="s">
        <v>991</v>
      </c>
      <c r="K56" s="42">
        <f>VLOOKUP($A56&amp;K$95,決統データ!$A$3:$DE$365,$E56+19,)</f>
        <v>3457</v>
      </c>
      <c r="L56" s="42">
        <f>VLOOKUP($A56&amp;L$95,決統データ!$A$3:$DE$365,$E56+19,)</f>
        <v>0</v>
      </c>
      <c r="M56" s="42">
        <f>VLOOKUP($A56&amp;M$95,決統データ!$A$3:$DE$365,$E56+19,)</f>
        <v>37820</v>
      </c>
      <c r="N56" s="42">
        <f>VLOOKUP($A56&amp;N$95,決統データ!$A$3:$DE$365,$E56+19,)</f>
        <v>0</v>
      </c>
      <c r="O56" s="42">
        <f>VLOOKUP($A56&amp;O$95,決統データ!$A$3:$DE$365,$E56+19,)</f>
        <v>6830</v>
      </c>
      <c r="P56" s="42">
        <f>VLOOKUP($A56&amp;P$95,決統データ!$A$3:$DE$365,$E56+19,)</f>
        <v>316</v>
      </c>
      <c r="Q56" s="42">
        <f>VLOOKUP($A56&amp;Q$95,決統データ!$A$3:$DE$365,$E56+19,)</f>
        <v>46742</v>
      </c>
      <c r="R56" s="188">
        <f t="shared" si="6"/>
        <v>95165</v>
      </c>
    </row>
    <row r="57" spans="1:201" s="99" customFormat="1" ht="14.25" customHeight="1">
      <c r="A57" s="27" t="str">
        <f>+B57&amp;C57&amp;D57</f>
        <v>1223401</v>
      </c>
      <c r="B57" s="28" t="s">
        <v>1490</v>
      </c>
      <c r="C57" s="29">
        <v>34</v>
      </c>
      <c r="D57" s="28" t="s">
        <v>564</v>
      </c>
      <c r="E57" s="429">
        <v>53</v>
      </c>
      <c r="F57" s="1066"/>
      <c r="G57" s="605"/>
      <c r="H57" s="487"/>
      <c r="I57" s="487"/>
      <c r="J57" s="427" t="s">
        <v>1486</v>
      </c>
      <c r="K57" s="42">
        <f>VLOOKUP($A57&amp;K$95,決統データ!$A$3:$DE$365,$E57+19,)</f>
        <v>3457</v>
      </c>
      <c r="L57" s="42">
        <f>VLOOKUP($A57&amp;L$95,決統データ!$A$3:$DE$365,$E57+19,)</f>
        <v>0</v>
      </c>
      <c r="M57" s="42">
        <f>VLOOKUP($A57&amp;M$95,決統データ!$A$3:$DE$365,$E57+19,)</f>
        <v>0</v>
      </c>
      <c r="N57" s="42">
        <f>VLOOKUP($A57&amp;N$95,決統データ!$A$3:$DE$365,$E57+19,)</f>
        <v>0</v>
      </c>
      <c r="O57" s="42">
        <f>VLOOKUP($A57&amp;O$95,決統データ!$A$3:$DE$365,$E57+19,)</f>
        <v>6830</v>
      </c>
      <c r="P57" s="42">
        <f>VLOOKUP($A57&amp;P$95,決統データ!$A$3:$DE$365,$E57+19,)</f>
        <v>316</v>
      </c>
      <c r="Q57" s="42">
        <f>VLOOKUP($A57&amp;Q$95,決統データ!$A$3:$DE$365,$E57+19,)</f>
        <v>46742</v>
      </c>
      <c r="R57" s="188">
        <f t="shared" si="6"/>
        <v>57345</v>
      </c>
    </row>
    <row r="58" spans="1:201" s="99" customFormat="1" ht="14.25" customHeight="1">
      <c r="A58" s="27" t="str">
        <f>+B58&amp;C58&amp;D58</f>
        <v>1223401</v>
      </c>
      <c r="B58" s="28" t="s">
        <v>1490</v>
      </c>
      <c r="C58" s="29">
        <v>34</v>
      </c>
      <c r="D58" s="28" t="s">
        <v>564</v>
      </c>
      <c r="E58" s="429">
        <v>54</v>
      </c>
      <c r="F58" s="1067"/>
      <c r="G58" s="606"/>
      <c r="H58" s="487"/>
      <c r="I58" s="487"/>
      <c r="J58" s="427" t="s">
        <v>1487</v>
      </c>
      <c r="K58" s="42">
        <f>VLOOKUP($A58&amp;K$95,決統データ!$A$3:$DE$365,$E58+19,)</f>
        <v>3457</v>
      </c>
      <c r="L58" s="42">
        <f>VLOOKUP($A58&amp;L$95,決統データ!$A$3:$DE$365,$E58+19,)</f>
        <v>0</v>
      </c>
      <c r="M58" s="42">
        <f>VLOOKUP($A58&amp;M$95,決統データ!$A$3:$DE$365,$E58+19,)</f>
        <v>0</v>
      </c>
      <c r="N58" s="42">
        <f>VLOOKUP($A58&amp;N$95,決統データ!$A$3:$DE$365,$E58+19,)</f>
        <v>0</v>
      </c>
      <c r="O58" s="42">
        <f>VLOOKUP($A58&amp;O$95,決統データ!$A$3:$DE$365,$E58+19,)</f>
        <v>6830</v>
      </c>
      <c r="P58" s="42">
        <f>VLOOKUP($A58&amp;P$95,決統データ!$A$3:$DE$365,$E58+19,)</f>
        <v>316</v>
      </c>
      <c r="Q58" s="42">
        <f>VLOOKUP($A58&amp;Q$95,決統データ!$A$3:$DE$365,$E58+19,)</f>
        <v>46742</v>
      </c>
      <c r="R58" s="188">
        <f t="shared" si="6"/>
        <v>57345</v>
      </c>
    </row>
    <row r="59" spans="1:201" s="99" customFormat="1" ht="14.25" customHeight="1">
      <c r="A59" s="27" t="str">
        <f t="shared" ref="A59:A64" si="7">+B59&amp;C59&amp;D59</f>
        <v>1223401</v>
      </c>
      <c r="B59" s="28" t="s">
        <v>1490</v>
      </c>
      <c r="C59" s="29">
        <v>34</v>
      </c>
      <c r="D59" s="28" t="s">
        <v>564</v>
      </c>
      <c r="E59" s="429">
        <v>55</v>
      </c>
      <c r="F59" s="1065" t="s">
        <v>342</v>
      </c>
      <c r="G59" s="320" t="s">
        <v>346</v>
      </c>
      <c r="H59" s="320"/>
      <c r="I59" s="321"/>
      <c r="J59" s="322"/>
      <c r="K59" s="42">
        <f>VLOOKUP($A59&amp;K$95,決統データ!$A$3:$DE$365,$E59+19,)</f>
        <v>0</v>
      </c>
      <c r="L59" s="42">
        <f>VLOOKUP($A59&amp;L$95,決統データ!$A$3:$DE$365,$E59+19,)</f>
        <v>0</v>
      </c>
      <c r="M59" s="42">
        <f>VLOOKUP($A59&amp;M$95,決統データ!$A$3:$DE$365,$E59+19,)</f>
        <v>0</v>
      </c>
      <c r="N59" s="42">
        <f>VLOOKUP($A59&amp;N$95,決統データ!$A$3:$DE$365,$E59+19,)</f>
        <v>0</v>
      </c>
      <c r="O59" s="42">
        <f>VLOOKUP($A59&amp;O$95,決統データ!$A$3:$DE$365,$E59+19,)</f>
        <v>0</v>
      </c>
      <c r="P59" s="42">
        <f>VLOOKUP($A59&amp;P$95,決統データ!$A$3:$DE$365,$E59+19,)</f>
        <v>0</v>
      </c>
      <c r="Q59" s="42">
        <f>VLOOKUP($A59&amp;Q$95,決統データ!$A$3:$DE$365,$E59+19,)</f>
        <v>0</v>
      </c>
      <c r="R59" s="188">
        <f t="shared" si="6"/>
        <v>0</v>
      </c>
    </row>
    <row r="60" spans="1:201" ht="14.25" customHeight="1">
      <c r="A60" s="27" t="str">
        <f t="shared" si="7"/>
        <v>1223401</v>
      </c>
      <c r="B60" s="28" t="s">
        <v>1490</v>
      </c>
      <c r="C60" s="29">
        <v>34</v>
      </c>
      <c r="D60" s="28" t="s">
        <v>564</v>
      </c>
      <c r="E60" s="429">
        <v>56</v>
      </c>
      <c r="F60" s="1066"/>
      <c r="G60" s="604" t="s">
        <v>1013</v>
      </c>
      <c r="H60" s="60" t="s">
        <v>1012</v>
      </c>
      <c r="I60" s="64"/>
      <c r="J60" s="65"/>
      <c r="K60" s="42">
        <f>VLOOKUP($A60&amp;K$95,決統データ!$A$3:$DE$365,$E60+19,)</f>
        <v>0</v>
      </c>
      <c r="L60" s="42">
        <f>VLOOKUP($A60&amp;L$95,決統データ!$A$3:$DE$365,$E60+19,)</f>
        <v>0</v>
      </c>
      <c r="M60" s="42">
        <f>VLOOKUP($A60&amp;M$95,決統データ!$A$3:$DE$365,$E60+19,)</f>
        <v>0</v>
      </c>
      <c r="N60" s="42">
        <f>VLOOKUP($A60&amp;N$95,決統データ!$A$3:$DE$365,$E60+19,)</f>
        <v>0</v>
      </c>
      <c r="O60" s="42">
        <f>VLOOKUP($A60&amp;O$95,決統データ!$A$3:$DE$365,$E60+19,)</f>
        <v>0</v>
      </c>
      <c r="P60" s="42">
        <f>VLOOKUP($A60&amp;P$95,決統データ!$A$3:$DE$365,$E60+19,)</f>
        <v>0</v>
      </c>
      <c r="Q60" s="42">
        <f>VLOOKUP($A60&amp;Q$95,決統データ!$A$3:$DE$365,$E60+19,)</f>
        <v>0</v>
      </c>
      <c r="R60" s="188">
        <f t="shared" si="6"/>
        <v>0</v>
      </c>
    </row>
    <row r="61" spans="1:201" ht="14.25" customHeight="1">
      <c r="A61" s="27" t="str">
        <f t="shared" si="7"/>
        <v>1223401</v>
      </c>
      <c r="B61" s="28" t="s">
        <v>1490</v>
      </c>
      <c r="C61" s="29">
        <v>34</v>
      </c>
      <c r="D61" s="28" t="s">
        <v>564</v>
      </c>
      <c r="E61" s="429">
        <v>57</v>
      </c>
      <c r="F61" s="1066"/>
      <c r="G61" s="605"/>
      <c r="H61" s="60" t="s">
        <v>1011</v>
      </c>
      <c r="I61" s="64"/>
      <c r="J61" s="65"/>
      <c r="K61" s="42">
        <f>VLOOKUP($A61&amp;K$95,決統データ!$A$3:$DE$365,$E61+19,)</f>
        <v>0</v>
      </c>
      <c r="L61" s="42">
        <f>VLOOKUP($A61&amp;L$95,決統データ!$A$3:$DE$365,$E61+19,)</f>
        <v>0</v>
      </c>
      <c r="M61" s="42">
        <f>VLOOKUP($A61&amp;M$95,決統データ!$A$3:$DE$365,$E61+19,)</f>
        <v>0</v>
      </c>
      <c r="N61" s="42">
        <f>VLOOKUP($A61&amp;N$95,決統データ!$A$3:$DE$365,$E61+19,)</f>
        <v>0</v>
      </c>
      <c r="O61" s="42">
        <f>VLOOKUP($A61&amp;O$95,決統データ!$A$3:$DE$365,$E61+19,)</f>
        <v>0</v>
      </c>
      <c r="P61" s="42">
        <f>VLOOKUP($A61&amp;P$95,決統データ!$A$3:$DE$365,$E61+19,)</f>
        <v>0</v>
      </c>
      <c r="Q61" s="42">
        <f>VLOOKUP($A61&amp;Q$95,決統データ!$A$3:$DE$365,$E61+19,)</f>
        <v>0</v>
      </c>
      <c r="R61" s="188">
        <f t="shared" si="6"/>
        <v>0</v>
      </c>
    </row>
    <row r="62" spans="1:201" ht="14.25" customHeight="1">
      <c r="A62" s="27" t="str">
        <f t="shared" si="7"/>
        <v>1223401</v>
      </c>
      <c r="B62" s="28" t="s">
        <v>1490</v>
      </c>
      <c r="C62" s="29">
        <v>34</v>
      </c>
      <c r="D62" s="28" t="s">
        <v>564</v>
      </c>
      <c r="E62" s="429">
        <v>58</v>
      </c>
      <c r="F62" s="1066"/>
      <c r="G62" s="605"/>
      <c r="H62" s="60" t="s">
        <v>1010</v>
      </c>
      <c r="I62" s="64"/>
      <c r="J62" s="65"/>
      <c r="K62" s="42">
        <f>VLOOKUP($A62&amp;K$95,決統データ!$A$3:$DE$365,$E62+19,)</f>
        <v>0</v>
      </c>
      <c r="L62" s="42">
        <f>VLOOKUP($A62&amp;L$95,決統データ!$A$3:$DE$365,$E62+19,)</f>
        <v>0</v>
      </c>
      <c r="M62" s="42">
        <f>VLOOKUP($A62&amp;M$95,決統データ!$A$3:$DE$365,$E62+19,)</f>
        <v>0</v>
      </c>
      <c r="N62" s="42">
        <f>VLOOKUP($A62&amp;N$95,決統データ!$A$3:$DE$365,$E62+19,)</f>
        <v>0</v>
      </c>
      <c r="O62" s="42">
        <f>VLOOKUP($A62&amp;O$95,決統データ!$A$3:$DE$365,$E62+19,)</f>
        <v>0</v>
      </c>
      <c r="P62" s="42">
        <f>VLOOKUP($A62&amp;P$95,決統データ!$A$3:$DE$365,$E62+19,)</f>
        <v>0</v>
      </c>
      <c r="Q62" s="42">
        <f>VLOOKUP($A62&amp;Q$95,決統データ!$A$3:$DE$365,$E62+19,)</f>
        <v>0</v>
      </c>
      <c r="R62" s="188">
        <f t="shared" si="6"/>
        <v>0</v>
      </c>
    </row>
    <row r="63" spans="1:201">
      <c r="A63" s="27" t="str">
        <f t="shared" si="7"/>
        <v>1223401</v>
      </c>
      <c r="B63" s="28" t="s">
        <v>1490</v>
      </c>
      <c r="C63" s="29">
        <v>34</v>
      </c>
      <c r="D63" s="28" t="s">
        <v>564</v>
      </c>
      <c r="E63" s="429">
        <v>59</v>
      </c>
      <c r="F63" s="1066"/>
      <c r="G63" s="605"/>
      <c r="H63" s="238" t="s">
        <v>1009</v>
      </c>
      <c r="I63" s="64"/>
      <c r="J63" s="65"/>
      <c r="K63" s="42">
        <f>VLOOKUP($A63&amp;K$95,決統データ!$A$3:$DE$365,$E63+19,)</f>
        <v>0</v>
      </c>
      <c r="L63" s="42">
        <f>VLOOKUP($A63&amp;L$95,決統データ!$A$3:$DE$365,$E63+19,)</f>
        <v>0</v>
      </c>
      <c r="M63" s="42">
        <f>VLOOKUP($A63&amp;M$95,決統データ!$A$3:$DE$365,$E63+19,)</f>
        <v>0</v>
      </c>
      <c r="N63" s="42">
        <f>VLOOKUP($A63&amp;N$95,決統データ!$A$3:$DE$365,$E63+19,)</f>
        <v>0</v>
      </c>
      <c r="O63" s="42">
        <f>VLOOKUP($A63&amp;O$95,決統データ!$A$3:$DE$365,$E63+19,)</f>
        <v>0</v>
      </c>
      <c r="P63" s="42">
        <f>VLOOKUP($A63&amp;P$95,決統データ!$A$3:$DE$365,$E63+19,)</f>
        <v>0</v>
      </c>
      <c r="Q63" s="42">
        <f>VLOOKUP($A63&amp;Q$95,決統データ!$A$3:$DE$365,$E63+19,)</f>
        <v>0</v>
      </c>
      <c r="R63" s="188">
        <f t="shared" si="6"/>
        <v>0</v>
      </c>
    </row>
    <row r="64" spans="1:201">
      <c r="A64" s="27" t="str">
        <f t="shared" si="7"/>
        <v>1223401</v>
      </c>
      <c r="B64" s="28" t="s">
        <v>1490</v>
      </c>
      <c r="C64" s="29">
        <v>34</v>
      </c>
      <c r="D64" s="28" t="s">
        <v>564</v>
      </c>
      <c r="E64" s="429">
        <v>60</v>
      </c>
      <c r="F64" s="1066"/>
      <c r="G64" s="605"/>
      <c r="H64" s="60" t="s">
        <v>1010</v>
      </c>
      <c r="I64" s="238"/>
      <c r="J64" s="238"/>
      <c r="K64" s="42">
        <f>VLOOKUP($A64&amp;K$95,決統データ!$A$3:$DE$365,$E64+19,)</f>
        <v>0</v>
      </c>
      <c r="L64" s="42">
        <f>VLOOKUP($A64&amp;L$95,決統データ!$A$3:$DE$365,$E64+19,)</f>
        <v>0</v>
      </c>
      <c r="M64" s="42">
        <f>VLOOKUP($A64&amp;M$95,決統データ!$A$3:$DE$365,$E64+19,)</f>
        <v>0</v>
      </c>
      <c r="N64" s="42">
        <f>VLOOKUP($A64&amp;N$95,決統データ!$A$3:$DE$365,$E64+19,)</f>
        <v>0</v>
      </c>
      <c r="O64" s="42">
        <f>VLOOKUP($A64&amp;O$95,決統データ!$A$3:$DE$365,$E64+19,)</f>
        <v>0</v>
      </c>
      <c r="P64" s="42">
        <f>VLOOKUP($A64&amp;P$95,決統データ!$A$3:$DE$365,$E64+19,)</f>
        <v>0</v>
      </c>
      <c r="Q64" s="42">
        <f>VLOOKUP($A64&amp;Q$95,決統データ!$A$3:$DE$365,$E64+19,)</f>
        <v>0</v>
      </c>
      <c r="R64" s="188">
        <f t="shared" si="6"/>
        <v>0</v>
      </c>
    </row>
    <row r="65" spans="1:18">
      <c r="A65" s="27" t="str">
        <f t="shared" ref="A65:A77" si="8">+B65&amp;C65&amp;D65</f>
        <v>1223401</v>
      </c>
      <c r="B65" s="28" t="s">
        <v>357</v>
      </c>
      <c r="C65" s="29">
        <v>34</v>
      </c>
      <c r="D65" s="28" t="s">
        <v>782</v>
      </c>
      <c r="E65" s="24">
        <v>62</v>
      </c>
      <c r="F65" s="1066"/>
      <c r="G65" s="605"/>
      <c r="H65" s="658" t="s">
        <v>1007</v>
      </c>
      <c r="I65" s="995"/>
      <c r="J65" s="64" t="s">
        <v>1005</v>
      </c>
      <c r="K65" s="42">
        <f>VLOOKUP($A65&amp;K$95,決統データ!$A$3:$DE$365,$E65+19,)</f>
        <v>0</v>
      </c>
      <c r="L65" s="42">
        <f>VLOOKUP($A65&amp;L$95,決統データ!$A$3:$DE$365,$E65+19,)</f>
        <v>0</v>
      </c>
      <c r="M65" s="42">
        <f>VLOOKUP($A65&amp;M$95,決統データ!$A$3:$DE$365,$E65+19,)</f>
        <v>0</v>
      </c>
      <c r="N65" s="42">
        <f>VLOOKUP($A65&amp;N$95,決統データ!$A$3:$DE$365,$E65+19,)</f>
        <v>0</v>
      </c>
      <c r="O65" s="42">
        <f>VLOOKUP($A65&amp;O$95,決統データ!$A$3:$DE$365,$E65+19,)</f>
        <v>0</v>
      </c>
      <c r="P65" s="42">
        <f>VLOOKUP($A65&amp;P$95,決統データ!$A$3:$DE$365,$E65+19,)</f>
        <v>0</v>
      </c>
      <c r="Q65" s="42">
        <f>VLOOKUP($A65&amp;Q$95,決統データ!$A$3:$DE$365,$E65+19,)</f>
        <v>0</v>
      </c>
      <c r="R65" s="188">
        <f t="shared" si="6"/>
        <v>0</v>
      </c>
    </row>
    <row r="66" spans="1:18">
      <c r="A66" s="27" t="str">
        <f t="shared" si="8"/>
        <v>1223401</v>
      </c>
      <c r="B66" s="28" t="s">
        <v>357</v>
      </c>
      <c r="C66" s="29">
        <v>34</v>
      </c>
      <c r="D66" s="28" t="s">
        <v>782</v>
      </c>
      <c r="E66" s="24">
        <v>63</v>
      </c>
      <c r="F66" s="1066"/>
      <c r="G66" s="605"/>
      <c r="H66" s="1031"/>
      <c r="I66" s="1032"/>
      <c r="J66" s="64" t="s">
        <v>801</v>
      </c>
      <c r="K66" s="42">
        <f>VLOOKUP($A66&amp;K$95,決統データ!$A$3:$DE$365,$E66+19,)</f>
        <v>0</v>
      </c>
      <c r="L66" s="42">
        <f>VLOOKUP($A66&amp;L$95,決統データ!$A$3:$DE$365,$E66+19,)</f>
        <v>0</v>
      </c>
      <c r="M66" s="42">
        <f>VLOOKUP($A66&amp;M$95,決統データ!$A$3:$DE$365,$E66+19,)</f>
        <v>0</v>
      </c>
      <c r="N66" s="42">
        <f>VLOOKUP($A66&amp;N$95,決統データ!$A$3:$DE$365,$E66+19,)</f>
        <v>0</v>
      </c>
      <c r="O66" s="42">
        <f>VLOOKUP($A66&amp;O$95,決統データ!$A$3:$DE$365,$E66+19,)</f>
        <v>0</v>
      </c>
      <c r="P66" s="42">
        <f>VLOOKUP($A66&amp;P$95,決統データ!$A$3:$DE$365,$E66+19,)</f>
        <v>0</v>
      </c>
      <c r="Q66" s="42">
        <f>VLOOKUP($A66&amp;Q$95,決統データ!$A$3:$DE$365,$E66+19,)</f>
        <v>0</v>
      </c>
      <c r="R66" s="188">
        <f t="shared" si="6"/>
        <v>0</v>
      </c>
    </row>
    <row r="67" spans="1:18" ht="14.25" customHeight="1">
      <c r="A67" s="27" t="str">
        <f t="shared" si="8"/>
        <v>1223401</v>
      </c>
      <c r="B67" s="28" t="s">
        <v>1490</v>
      </c>
      <c r="C67" s="29">
        <v>34</v>
      </c>
      <c r="D67" s="28" t="s">
        <v>564</v>
      </c>
      <c r="E67" s="429">
        <v>64</v>
      </c>
      <c r="F67" s="1066"/>
      <c r="G67" s="605"/>
      <c r="H67" s="106"/>
      <c r="I67" s="1073" t="s">
        <v>1006</v>
      </c>
      <c r="J67" s="64" t="s">
        <v>1005</v>
      </c>
      <c r="K67" s="42">
        <f>VLOOKUP($A67&amp;K$95,決統データ!$A$3:$DE$365,$E67+19,)</f>
        <v>0</v>
      </c>
      <c r="L67" s="42">
        <f>VLOOKUP($A67&amp;L$95,決統データ!$A$3:$DE$365,$E67+19,)</f>
        <v>0</v>
      </c>
      <c r="M67" s="42">
        <f>VLOOKUP($A67&amp;M$95,決統データ!$A$3:$DE$365,$E67+19,)</f>
        <v>0</v>
      </c>
      <c r="N67" s="42">
        <f>VLOOKUP($A67&amp;N$95,決統データ!$A$3:$DE$365,$E67+19,)</f>
        <v>0</v>
      </c>
      <c r="O67" s="42">
        <f>VLOOKUP($A67&amp;O$95,決統データ!$A$3:$DE$365,$E67+19,)</f>
        <v>0</v>
      </c>
      <c r="P67" s="42">
        <f>VLOOKUP($A67&amp;P$95,決統データ!$A$3:$DE$365,$E67+19,)</f>
        <v>0</v>
      </c>
      <c r="Q67" s="42">
        <f>VLOOKUP($A67&amp;Q$95,決統データ!$A$3:$DE$365,$E67+19,)</f>
        <v>0</v>
      </c>
      <c r="R67" s="188">
        <f t="shared" si="6"/>
        <v>0</v>
      </c>
    </row>
    <row r="68" spans="1:18">
      <c r="A68" s="27" t="str">
        <f t="shared" si="8"/>
        <v>1223401</v>
      </c>
      <c r="B68" s="28" t="s">
        <v>1490</v>
      </c>
      <c r="C68" s="29">
        <v>34</v>
      </c>
      <c r="D68" s="28" t="s">
        <v>564</v>
      </c>
      <c r="E68" s="429">
        <v>65</v>
      </c>
      <c r="F68" s="1066"/>
      <c r="G68" s="606"/>
      <c r="H68" s="107"/>
      <c r="I68" s="1074"/>
      <c r="J68" s="64" t="s">
        <v>801</v>
      </c>
      <c r="K68" s="42">
        <f>VLOOKUP($A68&amp;K$95,決統データ!$A$3:$DE$365,$E68+19,)</f>
        <v>0</v>
      </c>
      <c r="L68" s="42">
        <f>VLOOKUP($A68&amp;L$95,決統データ!$A$3:$DE$365,$E68+19,)</f>
        <v>0</v>
      </c>
      <c r="M68" s="42">
        <f>VLOOKUP($A68&amp;M$95,決統データ!$A$3:$DE$365,$E68+19,)</f>
        <v>0</v>
      </c>
      <c r="N68" s="42">
        <f>VLOOKUP($A68&amp;N$95,決統データ!$A$3:$DE$365,$E68+19,)</f>
        <v>0</v>
      </c>
      <c r="O68" s="42">
        <f>VLOOKUP($A68&amp;O$95,決統データ!$A$3:$DE$365,$E68+19,)</f>
        <v>0</v>
      </c>
      <c r="P68" s="42">
        <f>VLOOKUP($A68&amp;P$95,決統データ!$A$3:$DE$365,$E68+19,)</f>
        <v>0</v>
      </c>
      <c r="Q68" s="42">
        <f>VLOOKUP($A68&amp;Q$95,決統データ!$A$3:$DE$365,$E68+19,)</f>
        <v>0</v>
      </c>
      <c r="R68" s="188">
        <f t="shared" si="6"/>
        <v>0</v>
      </c>
    </row>
    <row r="69" spans="1:18">
      <c r="A69" s="27" t="str">
        <f t="shared" si="8"/>
        <v>1223401</v>
      </c>
      <c r="B69" s="28" t="s">
        <v>1490</v>
      </c>
      <c r="C69" s="29">
        <v>34</v>
      </c>
      <c r="D69" s="28" t="s">
        <v>564</v>
      </c>
      <c r="E69" s="429">
        <v>66</v>
      </c>
      <c r="F69" s="1066"/>
      <c r="G69" s="658" t="s">
        <v>1004</v>
      </c>
      <c r="H69" s="1068"/>
      <c r="I69" s="1068"/>
      <c r="J69" s="1068"/>
      <c r="K69" s="42">
        <f>VLOOKUP($A69&amp;K$95,決統データ!$A$3:$DE$365,$E69+19,)</f>
        <v>0</v>
      </c>
      <c r="L69" s="42">
        <f>VLOOKUP($A69&amp;L$95,決統データ!$A$3:$DE$365,$E69+19,)</f>
        <v>0</v>
      </c>
      <c r="M69" s="42">
        <f>VLOOKUP($A69&amp;M$95,決統データ!$A$3:$DE$365,$E69+19,)</f>
        <v>0</v>
      </c>
      <c r="N69" s="42">
        <f>VLOOKUP($A69&amp;N$95,決統データ!$A$3:$DE$365,$E69+19,)</f>
        <v>0</v>
      </c>
      <c r="O69" s="42">
        <f>VLOOKUP($A69&amp;O$95,決統データ!$A$3:$DE$365,$E69+19,)</f>
        <v>0</v>
      </c>
      <c r="P69" s="42">
        <f>VLOOKUP($A69&amp;P$95,決統データ!$A$3:$DE$365,$E69+19,)</f>
        <v>0</v>
      </c>
      <c r="Q69" s="42">
        <f>VLOOKUP($A69&amp;Q$95,決統データ!$A$3:$DE$365,$E69+19,)</f>
        <v>0</v>
      </c>
      <c r="R69" s="188">
        <f t="shared" si="6"/>
        <v>0</v>
      </c>
    </row>
    <row r="70" spans="1:18" ht="14.25" customHeight="1">
      <c r="A70" s="27" t="str">
        <f t="shared" si="8"/>
        <v>1223401</v>
      </c>
      <c r="B70" s="28" t="s">
        <v>1490</v>
      </c>
      <c r="C70" s="29">
        <v>34</v>
      </c>
      <c r="D70" s="28" t="s">
        <v>564</v>
      </c>
      <c r="E70" s="429">
        <v>67</v>
      </c>
      <c r="F70" s="1066"/>
      <c r="G70" s="295" t="s">
        <v>1003</v>
      </c>
      <c r="H70" s="323"/>
      <c r="I70" s="323"/>
      <c r="J70" s="323"/>
      <c r="K70" s="42">
        <f>VLOOKUP($A70&amp;K$95,決統データ!$A$3:$DE$365,$E70+19,)</f>
        <v>0</v>
      </c>
      <c r="L70" s="42">
        <f>VLOOKUP($A70&amp;L$95,決統データ!$A$3:$DE$365,$E70+19,)</f>
        <v>0</v>
      </c>
      <c r="M70" s="42">
        <f>VLOOKUP($A70&amp;M$95,決統データ!$A$3:$DE$365,$E70+19,)</f>
        <v>0</v>
      </c>
      <c r="N70" s="42">
        <f>VLOOKUP($A70&amp;N$95,決統データ!$A$3:$DE$365,$E70+19,)</f>
        <v>0</v>
      </c>
      <c r="O70" s="42">
        <f>VLOOKUP($A70&amp;O$95,決統データ!$A$3:$DE$365,$E70+19,)</f>
        <v>0</v>
      </c>
      <c r="P70" s="42">
        <f>VLOOKUP($A70&amp;P$95,決統データ!$A$3:$DE$365,$E70+19,)</f>
        <v>0</v>
      </c>
      <c r="Q70" s="42">
        <f>VLOOKUP($A70&amp;Q$95,決統データ!$A$3:$DE$365,$E70+19,)</f>
        <v>0</v>
      </c>
      <c r="R70" s="188">
        <f t="shared" si="6"/>
        <v>0</v>
      </c>
    </row>
    <row r="71" spans="1:18" ht="14.25" customHeight="1">
      <c r="A71" s="27" t="str">
        <f t="shared" si="8"/>
        <v>1223401</v>
      </c>
      <c r="B71" s="28" t="s">
        <v>1490</v>
      </c>
      <c r="C71" s="29">
        <v>34</v>
      </c>
      <c r="D71" s="28" t="s">
        <v>564</v>
      </c>
      <c r="E71" s="429">
        <v>68</v>
      </c>
      <c r="F71" s="1066"/>
      <c r="G71" s="600" t="s">
        <v>1482</v>
      </c>
      <c r="H71" s="666"/>
      <c r="I71" s="666"/>
      <c r="J71" s="601"/>
      <c r="K71" s="42">
        <f>VLOOKUP($A71&amp;K$95,決統データ!$A$3:$DE$365,$E71+19,)</f>
        <v>0</v>
      </c>
      <c r="L71" s="42">
        <f>VLOOKUP($A71&amp;L$95,決統データ!$A$3:$DE$365,$E71+19,)</f>
        <v>0</v>
      </c>
      <c r="M71" s="42">
        <f>VLOOKUP($A71&amp;M$95,決統データ!$A$3:$DE$365,$E71+19,)</f>
        <v>0</v>
      </c>
      <c r="N71" s="42">
        <f>VLOOKUP($A71&amp;N$95,決統データ!$A$3:$DE$365,$E71+19,)</f>
        <v>0</v>
      </c>
      <c r="O71" s="42">
        <f>VLOOKUP($A71&amp;O$95,決統データ!$A$3:$DE$365,$E71+19,)</f>
        <v>0</v>
      </c>
      <c r="P71" s="42">
        <f>VLOOKUP($A71&amp;P$95,決統データ!$A$3:$DE$365,$E71+19,)</f>
        <v>0</v>
      </c>
      <c r="Q71" s="42">
        <f>VLOOKUP($A71&amp;Q$95,決統データ!$A$3:$DE$365,$E71+19,)</f>
        <v>0</v>
      </c>
      <c r="R71" s="188">
        <f t="shared" si="6"/>
        <v>0</v>
      </c>
    </row>
    <row r="72" spans="1:18" ht="14.25" customHeight="1">
      <c r="A72" s="27" t="str">
        <f t="shared" si="8"/>
        <v>1223401</v>
      </c>
      <c r="B72" s="28" t="s">
        <v>1490</v>
      </c>
      <c r="C72" s="29">
        <v>34</v>
      </c>
      <c r="D72" s="28" t="s">
        <v>564</v>
      </c>
      <c r="E72" s="429">
        <v>69</v>
      </c>
      <c r="F72" s="1066"/>
      <c r="G72" s="600" t="s">
        <v>1482</v>
      </c>
      <c r="H72" s="666"/>
      <c r="I72" s="666"/>
      <c r="J72" s="601"/>
      <c r="K72" s="42">
        <f>VLOOKUP($A72&amp;K$95,決統データ!$A$3:$DE$365,$E72+19,)</f>
        <v>0</v>
      </c>
      <c r="L72" s="42">
        <f>VLOOKUP($A72&amp;L$95,決統データ!$A$3:$DE$365,$E72+19,)</f>
        <v>0</v>
      </c>
      <c r="M72" s="42">
        <f>VLOOKUP($A72&amp;M$95,決統データ!$A$3:$DE$365,$E72+19,)</f>
        <v>0</v>
      </c>
      <c r="N72" s="42">
        <f>VLOOKUP($A72&amp;N$95,決統データ!$A$3:$DE$365,$E72+19,)</f>
        <v>0</v>
      </c>
      <c r="O72" s="42">
        <f>VLOOKUP($A72&amp;O$95,決統データ!$A$3:$DE$365,$E72+19,)</f>
        <v>0</v>
      </c>
      <c r="P72" s="42">
        <f>VLOOKUP($A72&amp;P$95,決統データ!$A$3:$DE$365,$E72+19,)</f>
        <v>0</v>
      </c>
      <c r="Q72" s="42">
        <f>VLOOKUP($A72&amp;Q$95,決統データ!$A$3:$DE$365,$E72+19,)</f>
        <v>0</v>
      </c>
      <c r="R72" s="188">
        <f t="shared" si="6"/>
        <v>0</v>
      </c>
    </row>
    <row r="73" spans="1:18" ht="14.25" customHeight="1">
      <c r="A73" s="27" t="str">
        <f t="shared" si="8"/>
        <v>1223401</v>
      </c>
      <c r="B73" s="28" t="s">
        <v>357</v>
      </c>
      <c r="C73" s="29">
        <v>34</v>
      </c>
      <c r="D73" s="28" t="s">
        <v>782</v>
      </c>
      <c r="E73" s="24">
        <v>70</v>
      </c>
      <c r="F73" s="1066"/>
      <c r="G73" s="604" t="s">
        <v>1481</v>
      </c>
      <c r="H73" s="1070" t="s">
        <v>1484</v>
      </c>
      <c r="I73" s="1071"/>
      <c r="J73" s="1072"/>
      <c r="K73" s="42">
        <f>VLOOKUP($A73&amp;K$95,決統データ!$A$3:$DE$365,$E73+19,)</f>
        <v>0</v>
      </c>
      <c r="L73" s="42">
        <f>VLOOKUP($A73&amp;L$95,決統データ!$A$3:$DE$365,$E73+19,)</f>
        <v>0</v>
      </c>
      <c r="M73" s="42">
        <f>VLOOKUP($A73&amp;M$95,決統データ!$A$3:$DE$365,$E73+19,)</f>
        <v>0</v>
      </c>
      <c r="N73" s="42">
        <f>VLOOKUP($A73&amp;N$95,決統データ!$A$3:$DE$365,$E73+19,)</f>
        <v>0</v>
      </c>
      <c r="O73" s="42">
        <f>VLOOKUP($A73&amp;O$95,決統データ!$A$3:$DE$365,$E73+19,)</f>
        <v>0</v>
      </c>
      <c r="P73" s="42">
        <f>VLOOKUP($A73&amp;P$95,決統データ!$A$3:$DE$365,$E73+19,)</f>
        <v>0</v>
      </c>
      <c r="Q73" s="42">
        <f>VLOOKUP($A73&amp;Q$95,決統データ!$A$3:$DE$365,$E73+19,)</f>
        <v>0</v>
      </c>
      <c r="R73" s="188">
        <f t="shared" si="6"/>
        <v>0</v>
      </c>
    </row>
    <row r="74" spans="1:18" ht="14.25" customHeight="1">
      <c r="A74" s="27" t="str">
        <f t="shared" si="8"/>
        <v>1223402</v>
      </c>
      <c r="B74" s="28" t="s">
        <v>357</v>
      </c>
      <c r="C74" s="29">
        <v>34</v>
      </c>
      <c r="D74" s="28" t="s">
        <v>788</v>
      </c>
      <c r="E74" s="24">
        <v>1</v>
      </c>
      <c r="F74" s="1066"/>
      <c r="G74" s="605"/>
      <c r="H74" s="678" t="s">
        <v>1002</v>
      </c>
      <c r="I74" s="607" t="s">
        <v>1485</v>
      </c>
      <c r="J74" s="608"/>
      <c r="K74" s="42">
        <f>VLOOKUP($A74&amp;K$95,決統データ!$A$3:$DE$365,$E74+19,)</f>
        <v>0</v>
      </c>
      <c r="L74" s="42">
        <f>VLOOKUP($A74&amp;L$95,決統データ!$A$3:$DE$365,$E74+19,)</f>
        <v>0</v>
      </c>
      <c r="M74" s="42">
        <f>VLOOKUP($A74&amp;M$95,決統データ!$A$3:$DE$365,$E74+19,)</f>
        <v>0</v>
      </c>
      <c r="N74" s="42">
        <f>VLOOKUP($A74&amp;N$95,決統データ!$A$3:$DE$365,$E74+19,)</f>
        <v>0</v>
      </c>
      <c r="O74" s="42">
        <f>VLOOKUP($A74&amp;O$95,決統データ!$A$3:$DE$365,$E74+19,)</f>
        <v>0</v>
      </c>
      <c r="P74" s="42">
        <f>VLOOKUP($A74&amp;P$95,決統データ!$A$3:$DE$365,$E74+19,)</f>
        <v>0</v>
      </c>
      <c r="Q74" s="42">
        <f>VLOOKUP($A74&amp;Q$95,決統データ!$A$3:$DE$365,$E74+19,)</f>
        <v>0</v>
      </c>
      <c r="R74" s="188">
        <f t="shared" si="6"/>
        <v>0</v>
      </c>
    </row>
    <row r="75" spans="1:18">
      <c r="A75" s="27" t="str">
        <f t="shared" si="8"/>
        <v>1223402</v>
      </c>
      <c r="B75" s="28" t="s">
        <v>357</v>
      </c>
      <c r="C75" s="29">
        <v>34</v>
      </c>
      <c r="D75" s="28" t="s">
        <v>788</v>
      </c>
      <c r="E75" s="24">
        <v>2</v>
      </c>
      <c r="F75" s="1066"/>
      <c r="G75" s="605"/>
      <c r="H75" s="678"/>
      <c r="I75" s="60" t="s">
        <v>1001</v>
      </c>
      <c r="J75" s="64"/>
      <c r="K75" s="42">
        <f>VLOOKUP($A75&amp;K$95,決統データ!$A$3:$DE$365,$E75+19,)</f>
        <v>0</v>
      </c>
      <c r="L75" s="42">
        <f>VLOOKUP($A75&amp;L$95,決統データ!$A$3:$DE$365,$E75+19,)</f>
        <v>0</v>
      </c>
      <c r="M75" s="42">
        <f>VLOOKUP($A75&amp;M$95,決統データ!$A$3:$DE$365,$E75+19,)</f>
        <v>0</v>
      </c>
      <c r="N75" s="42">
        <f>VLOOKUP($A75&amp;N$95,決統データ!$A$3:$DE$365,$E75+19,)</f>
        <v>0</v>
      </c>
      <c r="O75" s="42">
        <f>VLOOKUP($A75&amp;O$95,決統データ!$A$3:$DE$365,$E75+19,)</f>
        <v>0</v>
      </c>
      <c r="P75" s="42">
        <f>VLOOKUP($A75&amp;P$95,決統データ!$A$3:$DE$365,$E75+19,)</f>
        <v>0</v>
      </c>
      <c r="Q75" s="42">
        <f>VLOOKUP($A75&amp;Q$95,決統データ!$A$3:$DE$365,$E75+19,)</f>
        <v>0</v>
      </c>
      <c r="R75" s="188">
        <f t="shared" si="6"/>
        <v>0</v>
      </c>
    </row>
    <row r="76" spans="1:18" ht="14.25" customHeight="1">
      <c r="A76" s="27" t="str">
        <f t="shared" si="8"/>
        <v>1223402</v>
      </c>
      <c r="B76" s="28" t="s">
        <v>357</v>
      </c>
      <c r="C76" s="29">
        <v>34</v>
      </c>
      <c r="D76" s="28" t="s">
        <v>788</v>
      </c>
      <c r="E76" s="24">
        <v>3</v>
      </c>
      <c r="F76" s="1066"/>
      <c r="G76" s="605"/>
      <c r="H76" s="678"/>
      <c r="I76" s="60" t="s">
        <v>1000</v>
      </c>
      <c r="J76" s="64"/>
      <c r="K76" s="42">
        <f>VLOOKUP($A76&amp;K$95,決統データ!$A$3:$DE$365,$E76+19,)</f>
        <v>0</v>
      </c>
      <c r="L76" s="42">
        <f>VLOOKUP($A76&amp;L$95,決統データ!$A$3:$DE$365,$E76+19,)</f>
        <v>0</v>
      </c>
      <c r="M76" s="42">
        <f>VLOOKUP($A76&amp;M$95,決統データ!$A$3:$DE$365,$E76+19,)</f>
        <v>0</v>
      </c>
      <c r="N76" s="42">
        <f>VLOOKUP($A76&amp;N$95,決統データ!$A$3:$DE$365,$E76+19,)</f>
        <v>0</v>
      </c>
      <c r="O76" s="42">
        <f>VLOOKUP($A76&amp;O$95,決統データ!$A$3:$DE$365,$E76+19,)</f>
        <v>0</v>
      </c>
      <c r="P76" s="42">
        <f>VLOOKUP($A76&amp;P$95,決統データ!$A$3:$DE$365,$E76+19,)</f>
        <v>0</v>
      </c>
      <c r="Q76" s="42">
        <f>VLOOKUP($A76&amp;Q$95,決統データ!$A$3:$DE$365,$E76+19,)</f>
        <v>0</v>
      </c>
      <c r="R76" s="188">
        <f t="shared" si="6"/>
        <v>0</v>
      </c>
    </row>
    <row r="77" spans="1:18">
      <c r="A77" s="27" t="str">
        <f t="shared" si="8"/>
        <v>1223402</v>
      </c>
      <c r="B77" s="28" t="s">
        <v>357</v>
      </c>
      <c r="C77" s="29">
        <v>34</v>
      </c>
      <c r="D77" s="28" t="s">
        <v>788</v>
      </c>
      <c r="E77" s="24">
        <v>4</v>
      </c>
      <c r="F77" s="1066"/>
      <c r="G77" s="605"/>
      <c r="H77" s="678"/>
      <c r="I77" s="60" t="s">
        <v>999</v>
      </c>
      <c r="J77" s="64"/>
      <c r="K77" s="42">
        <f>VLOOKUP($A77&amp;K$95,決統データ!$A$3:$DE$365,$E77+19,)</f>
        <v>0</v>
      </c>
      <c r="L77" s="42">
        <f>VLOOKUP($A77&amp;L$95,決統データ!$A$3:$DE$365,$E77+19,)</f>
        <v>0</v>
      </c>
      <c r="M77" s="42">
        <f>VLOOKUP($A77&amp;M$95,決統データ!$A$3:$DE$365,$E77+19,)</f>
        <v>0</v>
      </c>
      <c r="N77" s="42">
        <f>VLOOKUP($A77&amp;N$95,決統データ!$A$3:$DE$365,$E77+19,)</f>
        <v>0</v>
      </c>
      <c r="O77" s="42">
        <f>VLOOKUP($A77&amp;O$95,決統データ!$A$3:$DE$365,$E77+19,)</f>
        <v>0</v>
      </c>
      <c r="P77" s="42">
        <f>VLOOKUP($A77&amp;P$95,決統データ!$A$3:$DE$365,$E77+19,)</f>
        <v>0</v>
      </c>
      <c r="Q77" s="42">
        <f>VLOOKUP($A77&amp;Q$95,決統データ!$A$3:$DE$365,$E77+19,)</f>
        <v>0</v>
      </c>
      <c r="R77" s="188">
        <f t="shared" si="6"/>
        <v>0</v>
      </c>
    </row>
    <row r="78" spans="1:18" ht="14.25" customHeight="1">
      <c r="A78" s="27"/>
      <c r="B78" s="28"/>
      <c r="C78" s="29"/>
      <c r="D78" s="28"/>
      <c r="F78" s="1066"/>
      <c r="G78" s="605"/>
      <c r="H78" s="678"/>
      <c r="I78" s="628" t="s">
        <v>998</v>
      </c>
      <c r="J78" s="64" t="s">
        <v>997</v>
      </c>
      <c r="K78" s="271"/>
      <c r="L78" s="271"/>
      <c r="M78" s="272"/>
      <c r="N78" s="272"/>
      <c r="O78" s="272"/>
      <c r="P78" s="272"/>
      <c r="Q78" s="272"/>
      <c r="R78" s="188">
        <f t="shared" si="6"/>
        <v>0</v>
      </c>
    </row>
    <row r="79" spans="1:18" ht="14.25" customHeight="1">
      <c r="A79" s="27"/>
      <c r="B79" s="28"/>
      <c r="C79" s="29"/>
      <c r="D79" s="28"/>
      <c r="F79" s="1066"/>
      <c r="G79" s="605"/>
      <c r="H79" s="678"/>
      <c r="I79" s="628"/>
      <c r="J79" s="64" t="s">
        <v>996</v>
      </c>
      <c r="K79" s="271"/>
      <c r="L79" s="271"/>
      <c r="M79" s="272"/>
      <c r="N79" s="272"/>
      <c r="O79" s="272"/>
      <c r="P79" s="272"/>
      <c r="Q79" s="272"/>
      <c r="R79" s="188">
        <f t="shared" si="6"/>
        <v>0</v>
      </c>
    </row>
    <row r="80" spans="1:18">
      <c r="A80" s="27"/>
      <c r="B80" s="28"/>
      <c r="C80" s="29"/>
      <c r="D80" s="28"/>
      <c r="F80" s="1066"/>
      <c r="G80" s="605"/>
      <c r="H80" s="678"/>
      <c r="I80" s="628"/>
      <c r="J80" s="64" t="s">
        <v>995</v>
      </c>
      <c r="K80" s="271"/>
      <c r="L80" s="271"/>
      <c r="M80" s="272"/>
      <c r="N80" s="272"/>
      <c r="O80" s="272"/>
      <c r="P80" s="272"/>
      <c r="Q80" s="272"/>
      <c r="R80" s="188">
        <f t="shared" si="6"/>
        <v>0</v>
      </c>
    </row>
    <row r="81" spans="1:18">
      <c r="A81" s="27" t="str">
        <f>+B81&amp;C81&amp;D81</f>
        <v>1223402</v>
      </c>
      <c r="B81" s="28" t="s">
        <v>357</v>
      </c>
      <c r="C81" s="29">
        <v>34</v>
      </c>
      <c r="D81" s="28" t="s">
        <v>788</v>
      </c>
      <c r="E81" s="24">
        <v>7</v>
      </c>
      <c r="F81" s="1066"/>
      <c r="G81" s="605"/>
      <c r="H81" s="487" t="s">
        <v>994</v>
      </c>
      <c r="I81" s="487"/>
      <c r="J81" s="424" t="s">
        <v>993</v>
      </c>
      <c r="K81" s="42">
        <f>VLOOKUP($A81&amp;K$95,決統データ!$A$3:$DE$365,$E81+19,)</f>
        <v>0</v>
      </c>
      <c r="L81" s="42">
        <f>VLOOKUP($A81&amp;L$95,決統データ!$A$3:$DE$365,$E81+19,)</f>
        <v>0</v>
      </c>
      <c r="M81" s="42">
        <f>VLOOKUP($A81&amp;M$95,決統データ!$A$3:$DE$365,$E81+19,)</f>
        <v>0</v>
      </c>
      <c r="N81" s="42">
        <f>VLOOKUP($A81&amp;N$95,決統データ!$A$3:$DE$365,$E81+19,)</f>
        <v>0</v>
      </c>
      <c r="O81" s="42">
        <f>VLOOKUP($A81&amp;O$95,決統データ!$A$3:$DE$365,$E81+19,)</f>
        <v>0</v>
      </c>
      <c r="P81" s="42">
        <f>VLOOKUP($A81&amp;P$95,決統データ!$A$3:$DE$365,$E81+19,)</f>
        <v>0</v>
      </c>
      <c r="Q81" s="42">
        <f>VLOOKUP($A81&amp;Q$95,決統データ!$A$3:$DE$365,$E81+19,)</f>
        <v>0</v>
      </c>
      <c r="R81" s="188">
        <f t="shared" si="6"/>
        <v>0</v>
      </c>
    </row>
    <row r="82" spans="1:18">
      <c r="A82" s="27" t="str">
        <f>+B82&amp;C82&amp;D82</f>
        <v>1223402</v>
      </c>
      <c r="B82" s="28" t="s">
        <v>357</v>
      </c>
      <c r="C82" s="29">
        <v>34</v>
      </c>
      <c r="D82" s="28" t="s">
        <v>788</v>
      </c>
      <c r="E82" s="24">
        <v>8</v>
      </c>
      <c r="F82" s="1066"/>
      <c r="G82" s="605"/>
      <c r="H82" s="487"/>
      <c r="I82" s="487"/>
      <c r="J82" s="424" t="s">
        <v>992</v>
      </c>
      <c r="K82" s="42">
        <f>VLOOKUP($A82&amp;K$95,決統データ!$A$3:$DE$365,$E82+19,)</f>
        <v>0</v>
      </c>
      <c r="L82" s="42">
        <f>VLOOKUP($A82&amp;L$95,決統データ!$A$3:$DE$365,$E82+19,)</f>
        <v>0</v>
      </c>
      <c r="M82" s="42">
        <f>VLOOKUP($A82&amp;M$95,決統データ!$A$3:$DE$365,$E82+19,)</f>
        <v>0</v>
      </c>
      <c r="N82" s="42">
        <f>VLOOKUP($A82&amp;N$95,決統データ!$A$3:$DE$365,$E82+19,)</f>
        <v>0</v>
      </c>
      <c r="O82" s="42">
        <f>VLOOKUP($A82&amp;O$95,決統データ!$A$3:$DE$365,$E82+19,)</f>
        <v>0</v>
      </c>
      <c r="P82" s="42">
        <f>VLOOKUP($A82&amp;P$95,決統データ!$A$3:$DE$365,$E82+19,)</f>
        <v>0</v>
      </c>
      <c r="Q82" s="42">
        <f>VLOOKUP($A82&amp;Q$95,決統データ!$A$3:$DE$365,$E82+19,)</f>
        <v>0</v>
      </c>
      <c r="R82" s="188">
        <f t="shared" si="6"/>
        <v>0</v>
      </c>
    </row>
    <row r="83" spans="1:18">
      <c r="A83" s="27" t="str">
        <f>+B83&amp;C83&amp;D83</f>
        <v>1223402</v>
      </c>
      <c r="B83" s="28" t="s">
        <v>357</v>
      </c>
      <c r="C83" s="29">
        <v>34</v>
      </c>
      <c r="D83" s="28" t="s">
        <v>788</v>
      </c>
      <c r="E83" s="24">
        <v>9</v>
      </c>
      <c r="F83" s="1066"/>
      <c r="G83" s="605"/>
      <c r="H83" s="487"/>
      <c r="I83" s="487"/>
      <c r="J83" s="424" t="s">
        <v>991</v>
      </c>
      <c r="K83" s="42">
        <f>VLOOKUP($A83&amp;K$95,決統データ!$A$3:$DE$365,$E83+19,)</f>
        <v>0</v>
      </c>
      <c r="L83" s="42">
        <f>VLOOKUP($A83&amp;L$95,決統データ!$A$3:$DE$365,$E83+19,)</f>
        <v>0</v>
      </c>
      <c r="M83" s="42">
        <f>VLOOKUP($A83&amp;M$95,決統データ!$A$3:$DE$365,$E83+19,)</f>
        <v>0</v>
      </c>
      <c r="N83" s="42">
        <f>VLOOKUP($A83&amp;N$95,決統データ!$A$3:$DE$365,$E83+19,)</f>
        <v>0</v>
      </c>
      <c r="O83" s="42">
        <f>VLOOKUP($A83&amp;O$95,決統データ!$A$3:$DE$365,$E83+19,)</f>
        <v>0</v>
      </c>
      <c r="P83" s="42">
        <f>VLOOKUP($A83&amp;P$95,決統データ!$A$3:$DE$365,$E83+19,)</f>
        <v>0</v>
      </c>
      <c r="Q83" s="42">
        <f>VLOOKUP($A83&amp;Q$95,決統データ!$A$3:$DE$365,$E83+19,)</f>
        <v>0</v>
      </c>
      <c r="R83" s="188">
        <f t="shared" si="6"/>
        <v>0</v>
      </c>
    </row>
    <row r="84" spans="1:18">
      <c r="A84" s="27" t="str">
        <f>+B84&amp;C84&amp;D84</f>
        <v>1223402</v>
      </c>
      <c r="B84" s="28" t="s">
        <v>1490</v>
      </c>
      <c r="C84" s="29">
        <v>34</v>
      </c>
      <c r="D84" s="28" t="s">
        <v>566</v>
      </c>
      <c r="E84" s="429">
        <v>10</v>
      </c>
      <c r="F84" s="1066"/>
      <c r="G84" s="605"/>
      <c r="H84" s="487"/>
      <c r="I84" s="487"/>
      <c r="J84" s="428" t="s">
        <v>1486</v>
      </c>
      <c r="K84" s="42">
        <f>VLOOKUP($A84&amp;K$95,決統データ!$A$3:$DE$365,$E84+19,)</f>
        <v>0</v>
      </c>
      <c r="L84" s="42">
        <f>VLOOKUP($A84&amp;L$95,決統データ!$A$3:$DE$365,$E84+19,)</f>
        <v>0</v>
      </c>
      <c r="M84" s="42">
        <f>VLOOKUP($A84&amp;M$95,決統データ!$A$3:$DE$365,$E84+19,)</f>
        <v>0</v>
      </c>
      <c r="N84" s="42">
        <f>VLOOKUP($A84&amp;N$95,決統データ!$A$3:$DE$365,$E84+19,)</f>
        <v>0</v>
      </c>
      <c r="O84" s="42">
        <f>VLOOKUP($A84&amp;O$95,決統データ!$A$3:$DE$365,$E84+19,)</f>
        <v>0</v>
      </c>
      <c r="P84" s="42">
        <f>VLOOKUP($A84&amp;P$95,決統データ!$A$3:$DE$365,$E84+19,)</f>
        <v>0</v>
      </c>
      <c r="Q84" s="42">
        <f>VLOOKUP($A84&amp;Q$95,決統データ!$A$3:$DE$365,$E84+19,)</f>
        <v>0</v>
      </c>
      <c r="R84" s="188">
        <f t="shared" si="6"/>
        <v>0</v>
      </c>
    </row>
    <row r="85" spans="1:18">
      <c r="A85" s="27" t="str">
        <f>+B85&amp;C85&amp;D85</f>
        <v>1223402</v>
      </c>
      <c r="B85" s="28" t="s">
        <v>1490</v>
      </c>
      <c r="C85" s="29">
        <v>34</v>
      </c>
      <c r="D85" s="28" t="s">
        <v>566</v>
      </c>
      <c r="E85" s="429">
        <v>11</v>
      </c>
      <c r="F85" s="1067"/>
      <c r="G85" s="606"/>
      <c r="H85" s="487"/>
      <c r="I85" s="487"/>
      <c r="J85" s="428" t="s">
        <v>1487</v>
      </c>
      <c r="K85" s="42">
        <f>VLOOKUP($A85&amp;K$95,決統データ!$A$3:$DE$365,$E85+19,)</f>
        <v>0</v>
      </c>
      <c r="L85" s="42">
        <f>VLOOKUP($A85&amp;L$95,決統データ!$A$3:$DE$365,$E85+19,)</f>
        <v>0</v>
      </c>
      <c r="M85" s="42">
        <f>VLOOKUP($A85&amp;M$95,決統データ!$A$3:$DE$365,$E85+19,)</f>
        <v>0</v>
      </c>
      <c r="N85" s="42">
        <f>VLOOKUP($A85&amp;N$95,決統データ!$A$3:$DE$365,$E85+19,)</f>
        <v>0</v>
      </c>
      <c r="O85" s="42">
        <f>VLOOKUP($A85&amp;O$95,決統データ!$A$3:$DE$365,$E85+19,)</f>
        <v>0</v>
      </c>
      <c r="P85" s="42">
        <f>VLOOKUP($A85&amp;P$95,決統データ!$A$3:$DE$365,$E85+19,)</f>
        <v>0</v>
      </c>
      <c r="Q85" s="42">
        <f>VLOOKUP($A85&amp;Q$95,決統データ!$A$3:$DE$365,$E85+19,)</f>
        <v>0</v>
      </c>
      <c r="R85" s="188">
        <f t="shared" si="6"/>
        <v>0</v>
      </c>
    </row>
    <row r="86" spans="1:18">
      <c r="A86" s="27" t="str">
        <f t="shared" ref="A86:A92" si="9">+B86&amp;C86&amp;D86</f>
        <v>1223402</v>
      </c>
      <c r="B86" s="28" t="s">
        <v>1490</v>
      </c>
      <c r="C86" s="29">
        <v>34</v>
      </c>
      <c r="D86" s="28" t="s">
        <v>566</v>
      </c>
      <c r="E86" s="429">
        <v>12</v>
      </c>
      <c r="F86" s="527" t="s">
        <v>731</v>
      </c>
      <c r="G86" s="60" t="s">
        <v>990</v>
      </c>
      <c r="H86" s="60"/>
      <c r="I86" s="64"/>
      <c r="J86" s="215"/>
      <c r="K86" s="42">
        <f>VLOOKUP($A86&amp;K$95,決統データ!$A$3:$DE$365,$E86+19,)</f>
        <v>0</v>
      </c>
      <c r="L86" s="42">
        <f>VLOOKUP($A86&amp;L$95,決統データ!$A$3:$DE$365,$E86+19,)</f>
        <v>0</v>
      </c>
      <c r="M86" s="42">
        <f>VLOOKUP($A86&amp;M$95,決統データ!$A$3:$DE$365,$E86+19,)</f>
        <v>0</v>
      </c>
      <c r="N86" s="42">
        <f>VLOOKUP($A86&amp;N$95,決統データ!$A$3:$DE$365,$E86+19,)</f>
        <v>0</v>
      </c>
      <c r="O86" s="42">
        <f>VLOOKUP($A86&amp;O$95,決統データ!$A$3:$DE$365,$E86+19,)</f>
        <v>0</v>
      </c>
      <c r="P86" s="42">
        <f>VLOOKUP($A86&amp;P$95,決統データ!$A$3:$DE$365,$E86+19,)</f>
        <v>0</v>
      </c>
      <c r="Q86" s="42">
        <f>VLOOKUP($A86&amp;Q$95,決統データ!$A$3:$DE$365,$E86+19,)</f>
        <v>0</v>
      </c>
      <c r="R86" s="188">
        <f t="shared" si="6"/>
        <v>0</v>
      </c>
    </row>
    <row r="87" spans="1:18">
      <c r="A87" s="27" t="str">
        <f t="shared" si="9"/>
        <v>1223402</v>
      </c>
      <c r="B87" s="28" t="s">
        <v>1490</v>
      </c>
      <c r="C87" s="29">
        <v>34</v>
      </c>
      <c r="D87" s="28" t="s">
        <v>566</v>
      </c>
      <c r="E87" s="429">
        <v>13</v>
      </c>
      <c r="F87" s="527"/>
      <c r="G87" s="60" t="s">
        <v>989</v>
      </c>
      <c r="H87" s="60"/>
      <c r="I87" s="64"/>
      <c r="J87" s="215"/>
      <c r="K87" s="42">
        <f>VLOOKUP($A87&amp;K$95,決統データ!$A$3:$DE$365,$E87+19,)</f>
        <v>0</v>
      </c>
      <c r="L87" s="42">
        <f>VLOOKUP($A87&amp;L$95,決統データ!$A$3:$DE$365,$E87+19,)</f>
        <v>0</v>
      </c>
      <c r="M87" s="42">
        <f>VLOOKUP($A87&amp;M$95,決統データ!$A$3:$DE$365,$E87+19,)</f>
        <v>0</v>
      </c>
      <c r="N87" s="42">
        <f>VLOOKUP($A87&amp;N$95,決統データ!$A$3:$DE$365,$E87+19,)</f>
        <v>0</v>
      </c>
      <c r="O87" s="42">
        <f>VLOOKUP($A87&amp;O$95,決統データ!$A$3:$DE$365,$E87+19,)</f>
        <v>0</v>
      </c>
      <c r="P87" s="42">
        <f>VLOOKUP($A87&amp;P$95,決統データ!$A$3:$DE$365,$E87+19,)</f>
        <v>0</v>
      </c>
      <c r="Q87" s="42">
        <f>VLOOKUP($A87&amp;Q$95,決統データ!$A$3:$DE$365,$E87+19,)</f>
        <v>0</v>
      </c>
      <c r="R87" s="188">
        <f t="shared" si="6"/>
        <v>0</v>
      </c>
    </row>
    <row r="88" spans="1:18">
      <c r="A88" s="27" t="str">
        <f t="shared" si="9"/>
        <v>1223402</v>
      </c>
      <c r="B88" s="28" t="s">
        <v>1490</v>
      </c>
      <c r="C88" s="29">
        <v>34</v>
      </c>
      <c r="D88" s="28" t="s">
        <v>566</v>
      </c>
      <c r="E88" s="429">
        <v>14</v>
      </c>
      <c r="F88" s="527"/>
      <c r="G88" s="60" t="s">
        <v>988</v>
      </c>
      <c r="H88" s="60"/>
      <c r="I88" s="64"/>
      <c r="J88" s="215"/>
      <c r="K88" s="42">
        <f>VLOOKUP($A88&amp;K$95,決統データ!$A$3:$DE$365,$E88+19,)</f>
        <v>0</v>
      </c>
      <c r="L88" s="42">
        <f>VLOOKUP($A88&amp;L$95,決統データ!$A$3:$DE$365,$E88+19,)</f>
        <v>1305410</v>
      </c>
      <c r="M88" s="42">
        <f>VLOOKUP($A88&amp;M$95,決統データ!$A$3:$DE$365,$E88+19,)</f>
        <v>0</v>
      </c>
      <c r="N88" s="42">
        <f>VLOOKUP($A88&amp;N$95,決統データ!$A$3:$DE$365,$E88+19,)</f>
        <v>0</v>
      </c>
      <c r="O88" s="42">
        <f>VLOOKUP($A88&amp;O$95,決統データ!$A$3:$DE$365,$E88+19,)</f>
        <v>0</v>
      </c>
      <c r="P88" s="42">
        <f>VLOOKUP($A88&amp;P$95,決統データ!$A$3:$DE$365,$E88+19,)</f>
        <v>0</v>
      </c>
      <c r="Q88" s="42">
        <f>VLOOKUP($A88&amp;Q$95,決統データ!$A$3:$DE$365,$E88+19,)</f>
        <v>0</v>
      </c>
      <c r="R88" s="188">
        <f t="shared" si="6"/>
        <v>1305410</v>
      </c>
    </row>
    <row r="89" spans="1:18">
      <c r="A89" s="27" t="str">
        <f t="shared" si="9"/>
        <v>1223402</v>
      </c>
      <c r="B89" s="28" t="s">
        <v>1490</v>
      </c>
      <c r="C89" s="29">
        <v>34</v>
      </c>
      <c r="D89" s="28" t="s">
        <v>566</v>
      </c>
      <c r="E89" s="429">
        <v>15</v>
      </c>
      <c r="F89" s="527"/>
      <c r="G89" s="60" t="s">
        <v>987</v>
      </c>
      <c r="H89" s="60"/>
      <c r="I89" s="64"/>
      <c r="J89" s="215"/>
      <c r="K89" s="42">
        <f>VLOOKUP($A89&amp;K$95,決統データ!$A$3:$DE$365,$E89+19,)</f>
        <v>0</v>
      </c>
      <c r="L89" s="42">
        <f>VLOOKUP($A89&amp;L$95,決統データ!$A$3:$DE$365,$E89+19,)</f>
        <v>0</v>
      </c>
      <c r="M89" s="42">
        <f>VLOOKUP($A89&amp;M$95,決統データ!$A$3:$DE$365,$E89+19,)</f>
        <v>0</v>
      </c>
      <c r="N89" s="42">
        <f>VLOOKUP($A89&amp;N$95,決統データ!$A$3:$DE$365,$E89+19,)</f>
        <v>0</v>
      </c>
      <c r="O89" s="42">
        <f>VLOOKUP($A89&amp;O$95,決統データ!$A$3:$DE$365,$E89+19,)</f>
        <v>0</v>
      </c>
      <c r="P89" s="42">
        <f>VLOOKUP($A89&amp;P$95,決統データ!$A$3:$DE$365,$E89+19,)</f>
        <v>0</v>
      </c>
      <c r="Q89" s="42">
        <f>VLOOKUP($A89&amp;Q$95,決統データ!$A$3:$DE$365,$E89+19,)</f>
        <v>0</v>
      </c>
      <c r="R89" s="188">
        <f t="shared" si="6"/>
        <v>0</v>
      </c>
    </row>
    <row r="90" spans="1:18">
      <c r="A90" s="27" t="str">
        <f t="shared" si="9"/>
        <v>1223402</v>
      </c>
      <c r="B90" s="28" t="s">
        <v>1490</v>
      </c>
      <c r="C90" s="29">
        <v>34</v>
      </c>
      <c r="D90" s="28" t="s">
        <v>566</v>
      </c>
      <c r="E90" s="429">
        <v>16</v>
      </c>
      <c r="F90" s="527"/>
      <c r="G90" s="60" t="s">
        <v>986</v>
      </c>
      <c r="H90" s="60"/>
      <c r="I90" s="64"/>
      <c r="J90" s="215"/>
      <c r="K90" s="42">
        <f>VLOOKUP($A90&amp;K$95,決統データ!$A$3:$DE$365,$E90+19,)</f>
        <v>0</v>
      </c>
      <c r="L90" s="42">
        <f>VLOOKUP($A90&amp;L$95,決統データ!$A$3:$DE$365,$E90+19,)</f>
        <v>0</v>
      </c>
      <c r="M90" s="42">
        <f>VLOOKUP($A90&amp;M$95,決統データ!$A$3:$DE$365,$E90+19,)</f>
        <v>0</v>
      </c>
      <c r="N90" s="42">
        <f>VLOOKUP($A90&amp;N$95,決統データ!$A$3:$DE$365,$E90+19,)</f>
        <v>0</v>
      </c>
      <c r="O90" s="42">
        <f>VLOOKUP($A90&amp;O$95,決統データ!$A$3:$DE$365,$E90+19,)</f>
        <v>0</v>
      </c>
      <c r="P90" s="42">
        <f>VLOOKUP($A90&amp;P$95,決統データ!$A$3:$DE$365,$E90+19,)</f>
        <v>0</v>
      </c>
      <c r="Q90" s="42">
        <f>VLOOKUP($A90&amp;Q$95,決統データ!$A$3:$DE$365,$E90+19,)</f>
        <v>0</v>
      </c>
      <c r="R90" s="188">
        <f t="shared" si="6"/>
        <v>0</v>
      </c>
    </row>
    <row r="91" spans="1:18">
      <c r="A91" s="27" t="str">
        <f t="shared" si="9"/>
        <v>1223402</v>
      </c>
      <c r="B91" s="28" t="s">
        <v>1490</v>
      </c>
      <c r="C91" s="29">
        <v>34</v>
      </c>
      <c r="D91" s="28" t="s">
        <v>566</v>
      </c>
      <c r="E91" s="429">
        <v>17</v>
      </c>
      <c r="F91" s="527"/>
      <c r="G91" s="1075" t="s">
        <v>1491</v>
      </c>
      <c r="H91" s="735"/>
      <c r="I91" s="735"/>
      <c r="J91" s="735"/>
      <c r="K91" s="42">
        <f>VLOOKUP($A91&amp;K$95,決統データ!$A$3:$DE$365,$E91+19,)</f>
        <v>0</v>
      </c>
      <c r="L91" s="42">
        <f>VLOOKUP($A91&amp;L$95,決統データ!$A$3:$DE$365,$E91+19,)</f>
        <v>0</v>
      </c>
      <c r="M91" s="42">
        <f>VLOOKUP($A91&amp;M$95,決統データ!$A$3:$DE$365,$E91+19,)</f>
        <v>0</v>
      </c>
      <c r="N91" s="42">
        <f>VLOOKUP($A91&amp;N$95,決統データ!$A$3:$DE$365,$E91+19,)</f>
        <v>0</v>
      </c>
      <c r="O91" s="42">
        <f>VLOOKUP($A91&amp;O$95,決統データ!$A$3:$DE$365,$E91+19,)</f>
        <v>0</v>
      </c>
      <c r="P91" s="42">
        <f>VLOOKUP($A91&amp;P$95,決統データ!$A$3:$DE$365,$E91+19,)</f>
        <v>0</v>
      </c>
      <c r="Q91" s="42">
        <f>VLOOKUP($A91&amp;Q$95,決統データ!$A$3:$DE$365,$E91+19,)</f>
        <v>0</v>
      </c>
      <c r="R91" s="188">
        <f t="shared" si="6"/>
        <v>0</v>
      </c>
    </row>
    <row r="92" spans="1:18">
      <c r="A92" s="27" t="str">
        <f t="shared" si="9"/>
        <v>1223402</v>
      </c>
      <c r="B92" s="28" t="s">
        <v>1490</v>
      </c>
      <c r="C92" s="29">
        <v>34</v>
      </c>
      <c r="D92" s="28" t="s">
        <v>566</v>
      </c>
      <c r="E92" s="429">
        <v>18</v>
      </c>
      <c r="F92" s="527"/>
      <c r="G92" s="60" t="s">
        <v>985</v>
      </c>
      <c r="H92" s="60"/>
      <c r="I92" s="64"/>
      <c r="J92" s="215"/>
      <c r="K92" s="42">
        <f>VLOOKUP($A92&amp;K$95,決統データ!$A$3:$DE$365,$E92+19,)</f>
        <v>19932</v>
      </c>
      <c r="L92" s="42">
        <f>VLOOKUP($A92&amp;L$95,決統データ!$A$3:$DE$365,$E92+19,)</f>
        <v>47100</v>
      </c>
      <c r="M92" s="42">
        <f>VLOOKUP($A92&amp;M$95,決統データ!$A$3:$DE$365,$E92+19,)</f>
        <v>34300</v>
      </c>
      <c r="N92" s="42">
        <f>VLOOKUP($A92&amp;N$95,決統データ!$A$3:$DE$365,$E92+19,)</f>
        <v>34300</v>
      </c>
      <c r="O92" s="42">
        <f>VLOOKUP($A92&amp;O$95,決統データ!$A$3:$DE$365,$E92+19,)</f>
        <v>24600</v>
      </c>
      <c r="P92" s="42">
        <f>VLOOKUP($A92&amp;P$95,決統データ!$A$3:$DE$365,$E92+19,)</f>
        <v>18300</v>
      </c>
      <c r="Q92" s="42">
        <f>VLOOKUP($A92&amp;Q$95,決統データ!$A$3:$DE$365,$E92+19,)</f>
        <v>15000</v>
      </c>
      <c r="R92" s="188">
        <f t="shared" si="6"/>
        <v>193532</v>
      </c>
    </row>
    <row r="93" spans="1:18">
      <c r="K93" s="78" t="s">
        <v>1602</v>
      </c>
      <c r="L93" s="78" t="s">
        <v>1602</v>
      </c>
      <c r="M93" s="78" t="s">
        <v>1602</v>
      </c>
      <c r="N93" s="78" t="s">
        <v>1602</v>
      </c>
      <c r="O93" s="78" t="s">
        <v>1602</v>
      </c>
      <c r="P93" s="78" t="s">
        <v>1602</v>
      </c>
      <c r="Q93" s="78" t="s">
        <v>1602</v>
      </c>
    </row>
    <row r="95" spans="1:18">
      <c r="K95" s="12" t="str">
        <f>+K96&amp;K98</f>
        <v>262013001</v>
      </c>
      <c r="L95" s="12" t="str">
        <f t="shared" ref="L95:Q95" si="10">+L96&amp;L98</f>
        <v>262013003</v>
      </c>
      <c r="M95" s="12" t="str">
        <f t="shared" si="10"/>
        <v>262030001</v>
      </c>
      <c r="N95" s="12" t="str">
        <f t="shared" si="10"/>
        <v>262030002</v>
      </c>
      <c r="O95" s="12" t="str">
        <f t="shared" si="10"/>
        <v>262056008</v>
      </c>
      <c r="P95" s="12" t="str">
        <f t="shared" si="10"/>
        <v>262129003</v>
      </c>
      <c r="Q95" s="12" t="str">
        <f t="shared" si="10"/>
        <v>262129005</v>
      </c>
    </row>
    <row r="96" spans="1:18">
      <c r="K96" s="12" t="s">
        <v>580</v>
      </c>
      <c r="L96" s="12" t="s">
        <v>580</v>
      </c>
      <c r="M96" s="324" t="s">
        <v>582</v>
      </c>
      <c r="N96" s="324" t="s">
        <v>582</v>
      </c>
      <c r="O96" s="324" t="s">
        <v>584</v>
      </c>
      <c r="P96" s="324" t="s">
        <v>585</v>
      </c>
      <c r="Q96" s="324" t="s">
        <v>585</v>
      </c>
    </row>
    <row r="97" spans="11:17" s="1" customFormat="1">
      <c r="K97" s="12" t="s">
        <v>469</v>
      </c>
      <c r="L97" s="12" t="s">
        <v>469</v>
      </c>
      <c r="M97" s="324" t="s">
        <v>471</v>
      </c>
      <c r="N97" s="324" t="s">
        <v>471</v>
      </c>
      <c r="O97" s="324" t="s">
        <v>473</v>
      </c>
      <c r="P97" s="324" t="s">
        <v>586</v>
      </c>
      <c r="Q97" s="324" t="s">
        <v>586</v>
      </c>
    </row>
    <row r="98" spans="11:17" s="1" customFormat="1">
      <c r="K98" s="12" t="s">
        <v>746</v>
      </c>
      <c r="L98" s="12" t="s">
        <v>744</v>
      </c>
      <c r="M98" s="324" t="s">
        <v>746</v>
      </c>
      <c r="N98" s="324" t="s">
        <v>745</v>
      </c>
      <c r="O98" s="324" t="s">
        <v>765</v>
      </c>
      <c r="P98" s="324" t="s">
        <v>744</v>
      </c>
      <c r="Q98" s="324" t="s">
        <v>755</v>
      </c>
    </row>
  </sheetData>
  <customSheetViews>
    <customSheetView guid="{247A5D4D-80F1-4466-92F7-7A3BC78E450F}" showPageBreaks="1" printArea="1" view="pageBreakPreview">
      <pane xSplit="10" ySplit="3" topLeftCell="W82" activePane="bottomRight" state="frozen"/>
      <selection pane="bottomRight" activeCell="C43" sqref="C43"/>
      <colBreaks count="1" manualBreakCount="1">
        <brk id="17" max="79" man="1"/>
      </colBreaks>
      <pageMargins left="0.78740157480314965" right="0.78740157480314965" top="0.78740157480314965" bottom="0.78740157480314965" header="0.51181102362204722" footer="0.51181102362204722"/>
      <pageSetup paperSize="9" scale="45" fitToHeight="0" orientation="portrait" blackAndWhite="1" horizontalDpi="300" verticalDpi="300"/>
      <headerFooter alignWithMargins="0"/>
    </customSheetView>
  </customSheetViews>
  <mergeCells count="44">
    <mergeCell ref="F86:F92"/>
    <mergeCell ref="G69:J69"/>
    <mergeCell ref="H73:J73"/>
    <mergeCell ref="H74:H80"/>
    <mergeCell ref="I74:J74"/>
    <mergeCell ref="I78:I80"/>
    <mergeCell ref="G44:J44"/>
    <mergeCell ref="G91:J91"/>
    <mergeCell ref="H65:I66"/>
    <mergeCell ref="G33:G41"/>
    <mergeCell ref="I40:I41"/>
    <mergeCell ref="G60:G68"/>
    <mergeCell ref="I67:I68"/>
    <mergeCell ref="F2:J2"/>
    <mergeCell ref="F3:J3"/>
    <mergeCell ref="I12:I13"/>
    <mergeCell ref="G5:G13"/>
    <mergeCell ref="H10:I11"/>
    <mergeCell ref="F4:F30"/>
    <mergeCell ref="G14:J14"/>
    <mergeCell ref="H18:J18"/>
    <mergeCell ref="H19:H25"/>
    <mergeCell ref="G17:J17"/>
    <mergeCell ref="G16:J16"/>
    <mergeCell ref="G18:G30"/>
    <mergeCell ref="H26:I30"/>
    <mergeCell ref="I19:J19"/>
    <mergeCell ref="I23:I25"/>
    <mergeCell ref="F31:F58"/>
    <mergeCell ref="G46:G58"/>
    <mergeCell ref="H54:I58"/>
    <mergeCell ref="G72:J72"/>
    <mergeCell ref="G71:J71"/>
    <mergeCell ref="F59:F85"/>
    <mergeCell ref="G73:G85"/>
    <mergeCell ref="H81:I85"/>
    <mergeCell ref="G42:J42"/>
    <mergeCell ref="H38:I39"/>
    <mergeCell ref="G31:J31"/>
    <mergeCell ref="H46:J46"/>
    <mergeCell ref="H47:H53"/>
    <mergeCell ref="I47:J47"/>
    <mergeCell ref="I51:I53"/>
    <mergeCell ref="G45:J45"/>
  </mergeCells>
  <phoneticPr fontId="3"/>
  <pageMargins left="0.78740157480314965" right="0.78740157480314965" top="0.78740157480314965" bottom="0.78740157480314965" header="0.51181102362204722" footer="0.51181102362204722"/>
  <pageSetup paperSize="9" scale="58" fitToWidth="0" orientation="portrait" blackAndWhite="1"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FF0000"/>
  </sheetPr>
  <dimension ref="A1:O95"/>
  <sheetViews>
    <sheetView view="pageBreakPreview" zoomScaleNormal="100" zoomScaleSheetLayoutView="100" workbookViewId="0">
      <pane ySplit="2" topLeftCell="A3" activePane="bottomLeft" state="frozen"/>
      <selection pane="bottomLeft"/>
    </sheetView>
  </sheetViews>
  <sheetFormatPr defaultColWidth="9" defaultRowHeight="14.4"/>
  <cols>
    <col min="1" max="1" width="9.69921875" style="1" customWidth="1"/>
    <col min="2" max="2" width="4.296875" style="1" customWidth="1"/>
    <col min="3" max="4" width="3.296875" style="1" customWidth="1"/>
    <col min="5" max="5" width="6.296875" style="24" customWidth="1"/>
    <col min="6" max="6" width="3.5" style="1" customWidth="1"/>
    <col min="7" max="7" width="5.09765625" style="1" customWidth="1"/>
    <col min="8" max="8" width="5" style="1" customWidth="1"/>
    <col min="9" max="9" width="4.09765625" style="1" customWidth="1"/>
    <col min="10" max="10" width="28.5" style="1" customWidth="1"/>
    <col min="11" max="11" width="12.59765625" style="1" customWidth="1"/>
    <col min="12" max="15" width="12.59765625" style="157" customWidth="1"/>
    <col min="16" max="16384" width="9" style="1"/>
  </cols>
  <sheetData>
    <row r="1" spans="1:15">
      <c r="F1" s="1" t="s">
        <v>1025</v>
      </c>
      <c r="N1" s="317"/>
      <c r="O1" s="317" t="s">
        <v>529</v>
      </c>
    </row>
    <row r="2" spans="1:15" ht="33.75" customHeight="1">
      <c r="A2" s="26"/>
      <c r="B2" s="67" t="s">
        <v>778</v>
      </c>
      <c r="C2" s="26" t="s">
        <v>779</v>
      </c>
      <c r="D2" s="26" t="s">
        <v>780</v>
      </c>
      <c r="E2" s="30" t="s">
        <v>781</v>
      </c>
      <c r="F2" s="827"/>
      <c r="G2" s="827"/>
      <c r="H2" s="827"/>
      <c r="I2" s="827"/>
      <c r="J2" s="516"/>
      <c r="K2" s="300" t="s">
        <v>131</v>
      </c>
      <c r="L2" s="184" t="s">
        <v>471</v>
      </c>
      <c r="M2" s="184" t="s">
        <v>473</v>
      </c>
      <c r="N2" s="184" t="s">
        <v>549</v>
      </c>
      <c r="O2" s="184" t="s">
        <v>605</v>
      </c>
    </row>
    <row r="3" spans="1:15">
      <c r="A3" s="27" t="str">
        <f>+B3&amp;C3&amp;D3</f>
        <v>1222601</v>
      </c>
      <c r="B3" s="28" t="s">
        <v>357</v>
      </c>
      <c r="C3" s="29">
        <v>26</v>
      </c>
      <c r="D3" s="28" t="s">
        <v>782</v>
      </c>
      <c r="E3" s="31">
        <v>1</v>
      </c>
      <c r="F3" s="631" t="s">
        <v>887</v>
      </c>
      <c r="G3" s="656" t="s">
        <v>886</v>
      </c>
      <c r="H3" s="656"/>
      <c r="I3" s="656"/>
      <c r="J3" s="996"/>
      <c r="K3" s="43">
        <f>VLOOKUP($A3&amp;K$93,決統データ!$A$3:$DE$365,$E3+19,FALSE)</f>
        <v>188629</v>
      </c>
      <c r="L3" s="43">
        <f>VLOOKUP($A3&amp;L$93,決統データ!$A$3:$DE$365,$E3+19,FALSE)</f>
        <v>38532</v>
      </c>
      <c r="M3" s="43">
        <f>VLOOKUP($A3&amp;M$93,決統データ!$A$3:$DE$365,$E3+19,FALSE)</f>
        <v>1</v>
      </c>
      <c r="N3" s="43">
        <f>VLOOKUP($A3&amp;N$93,決統データ!$A$3:$DE$365,$E3+19,FALSE)</f>
        <v>7984</v>
      </c>
      <c r="O3" s="188">
        <f t="shared" ref="O3:O34" si="0">SUM(K3:N3)</f>
        <v>235146</v>
      </c>
    </row>
    <row r="4" spans="1:15">
      <c r="A4" s="27" t="str">
        <f t="shared" ref="A4:A67" si="1">+B4&amp;C4&amp;D4</f>
        <v>1222601</v>
      </c>
      <c r="B4" s="28" t="s">
        <v>357</v>
      </c>
      <c r="C4" s="29">
        <v>26</v>
      </c>
      <c r="D4" s="28" t="s">
        <v>782</v>
      </c>
      <c r="E4" s="24">
        <v>2</v>
      </c>
      <c r="F4" s="631"/>
      <c r="G4" s="487" t="s">
        <v>885</v>
      </c>
      <c r="H4" s="487"/>
      <c r="I4" s="487"/>
      <c r="J4" s="496"/>
      <c r="K4" s="43">
        <f>VLOOKUP($A4&amp;K$93,決統データ!$A$3:$DE$365,$E4+19,FALSE)</f>
        <v>188629</v>
      </c>
      <c r="L4" s="43">
        <f>VLOOKUP($A4&amp;L$93,決統データ!$A$3:$DE$365,$E4+19,FALSE)</f>
        <v>38285</v>
      </c>
      <c r="M4" s="43">
        <f>VLOOKUP($A4&amp;M$93,決統データ!$A$3:$DE$365,$E4+19,FALSE)</f>
        <v>1</v>
      </c>
      <c r="N4" s="43">
        <f>VLOOKUP($A4&amp;N$93,決統データ!$A$3:$DE$365,$E4+19,FALSE)</f>
        <v>7914</v>
      </c>
      <c r="O4" s="188">
        <f t="shared" si="0"/>
        <v>234829</v>
      </c>
    </row>
    <row r="5" spans="1:15">
      <c r="A5" s="27" t="str">
        <f t="shared" si="1"/>
        <v>1222601</v>
      </c>
      <c r="B5" s="28" t="s">
        <v>357</v>
      </c>
      <c r="C5" s="29">
        <v>26</v>
      </c>
      <c r="D5" s="28" t="s">
        <v>782</v>
      </c>
      <c r="E5" s="24">
        <v>3</v>
      </c>
      <c r="F5" s="631"/>
      <c r="G5" s="487" t="s">
        <v>884</v>
      </c>
      <c r="H5" s="487"/>
      <c r="I5" s="487"/>
      <c r="J5" s="496"/>
      <c r="K5" s="43">
        <f>VLOOKUP($A5&amp;K$93,決統データ!$A$3:$DE$365,$E5+19,FALSE)</f>
        <v>187859</v>
      </c>
      <c r="L5" s="43">
        <f>VLOOKUP($A5&amp;L$93,決統データ!$A$3:$DE$365,$E5+19,FALSE)</f>
        <v>26706</v>
      </c>
      <c r="M5" s="43">
        <f>VLOOKUP($A5&amp;M$93,決統データ!$A$3:$DE$365,$E5+19,FALSE)</f>
        <v>0</v>
      </c>
      <c r="N5" s="43">
        <f>VLOOKUP($A5&amp;N$93,決統データ!$A$3:$DE$365,$E5+19,FALSE)</f>
        <v>0</v>
      </c>
      <c r="O5" s="188">
        <f t="shared" si="0"/>
        <v>214565</v>
      </c>
    </row>
    <row r="6" spans="1:15">
      <c r="A6" s="27" t="str">
        <f t="shared" si="1"/>
        <v>1222601</v>
      </c>
      <c r="B6" s="28" t="s">
        <v>357</v>
      </c>
      <c r="C6" s="29">
        <v>26</v>
      </c>
      <c r="D6" s="28" t="s">
        <v>782</v>
      </c>
      <c r="E6" s="24">
        <v>5</v>
      </c>
      <c r="F6" s="631"/>
      <c r="G6" s="487" t="s">
        <v>883</v>
      </c>
      <c r="H6" s="487"/>
      <c r="I6" s="487"/>
      <c r="J6" s="496"/>
      <c r="K6" s="43">
        <f>VLOOKUP($A6&amp;K$93,決統データ!$A$3:$DE$365,$E6+19,FALSE)</f>
        <v>0</v>
      </c>
      <c r="L6" s="43">
        <f>VLOOKUP($A6&amp;L$93,決統データ!$A$3:$DE$365,$E6+19,FALSE)</f>
        <v>0</v>
      </c>
      <c r="M6" s="43">
        <f>VLOOKUP($A6&amp;M$93,決統データ!$A$3:$DE$365,$E6+19,FALSE)</f>
        <v>0</v>
      </c>
      <c r="N6" s="43">
        <f>VLOOKUP($A6&amp;N$93,決統データ!$A$3:$DE$365,$E6+19,FALSE)</f>
        <v>0</v>
      </c>
      <c r="O6" s="188">
        <f t="shared" si="0"/>
        <v>0</v>
      </c>
    </row>
    <row r="7" spans="1:15">
      <c r="A7" s="27" t="str">
        <f t="shared" si="1"/>
        <v>1222601</v>
      </c>
      <c r="B7" s="28" t="s">
        <v>357</v>
      </c>
      <c r="C7" s="29">
        <v>26</v>
      </c>
      <c r="D7" s="28" t="s">
        <v>782</v>
      </c>
      <c r="E7" s="24">
        <v>6</v>
      </c>
      <c r="F7" s="631"/>
      <c r="G7" s="487" t="s">
        <v>874</v>
      </c>
      <c r="H7" s="487"/>
      <c r="I7" s="487"/>
      <c r="J7" s="496"/>
      <c r="K7" s="43">
        <f>VLOOKUP($A7&amp;K$93,決統データ!$A$3:$DE$365,$E7+19,FALSE)</f>
        <v>770</v>
      </c>
      <c r="L7" s="43">
        <f>VLOOKUP($A7&amp;L$93,決統データ!$A$3:$DE$365,$E7+19,FALSE)</f>
        <v>11579</v>
      </c>
      <c r="M7" s="43">
        <f>VLOOKUP($A7&amp;M$93,決統データ!$A$3:$DE$365,$E7+19,FALSE)</f>
        <v>1</v>
      </c>
      <c r="N7" s="43">
        <f>VLOOKUP($A7&amp;N$93,決統データ!$A$3:$DE$365,$E7+19,FALSE)</f>
        <v>7914</v>
      </c>
      <c r="O7" s="188">
        <f t="shared" si="0"/>
        <v>20264</v>
      </c>
    </row>
    <row r="8" spans="1:15">
      <c r="A8" s="27" t="str">
        <f t="shared" si="1"/>
        <v>1222601</v>
      </c>
      <c r="B8" s="28" t="s">
        <v>357</v>
      </c>
      <c r="C8" s="29">
        <v>26</v>
      </c>
      <c r="D8" s="28" t="s">
        <v>782</v>
      </c>
      <c r="E8" s="24">
        <v>7</v>
      </c>
      <c r="F8" s="631"/>
      <c r="G8" s="487" t="s">
        <v>882</v>
      </c>
      <c r="H8" s="487"/>
      <c r="I8" s="487"/>
      <c r="J8" s="496"/>
      <c r="K8" s="43">
        <f>VLOOKUP($A8&amp;K$93,決統データ!$A$3:$DE$365,$E8+19,FALSE)</f>
        <v>0</v>
      </c>
      <c r="L8" s="43">
        <f>VLOOKUP($A8&amp;L$93,決統データ!$A$3:$DE$365,$E8+19,FALSE)</f>
        <v>247</v>
      </c>
      <c r="M8" s="43">
        <f>VLOOKUP($A8&amp;M$93,決統データ!$A$3:$DE$365,$E8+19,FALSE)</f>
        <v>0</v>
      </c>
      <c r="N8" s="43">
        <f>VLOOKUP($A8&amp;N$93,決統データ!$A$3:$DE$365,$E8+19,FALSE)</f>
        <v>70</v>
      </c>
      <c r="O8" s="188">
        <f t="shared" si="0"/>
        <v>317</v>
      </c>
    </row>
    <row r="9" spans="1:15">
      <c r="A9" s="27" t="str">
        <f t="shared" si="1"/>
        <v>1222601</v>
      </c>
      <c r="B9" s="28" t="s">
        <v>357</v>
      </c>
      <c r="C9" s="29">
        <v>26</v>
      </c>
      <c r="D9" s="28" t="s">
        <v>782</v>
      </c>
      <c r="E9" s="24">
        <v>8</v>
      </c>
      <c r="F9" s="631"/>
      <c r="G9" s="487" t="s">
        <v>881</v>
      </c>
      <c r="H9" s="487"/>
      <c r="I9" s="487"/>
      <c r="J9" s="496"/>
      <c r="K9" s="43">
        <f>VLOOKUP($A9&amp;K$93,決統データ!$A$3:$DE$365,$E9+19,FALSE)</f>
        <v>0</v>
      </c>
      <c r="L9" s="43">
        <f>VLOOKUP($A9&amp;L$93,決統データ!$A$3:$DE$365,$E9+19,FALSE)</f>
        <v>0</v>
      </c>
      <c r="M9" s="43">
        <f>VLOOKUP($A9&amp;M$93,決統データ!$A$3:$DE$365,$E9+19,FALSE)</f>
        <v>0</v>
      </c>
      <c r="N9" s="43">
        <f>VLOOKUP($A9&amp;N$93,決統データ!$A$3:$DE$365,$E9+19,FALSE)</f>
        <v>0</v>
      </c>
      <c r="O9" s="188">
        <f t="shared" si="0"/>
        <v>0</v>
      </c>
    </row>
    <row r="10" spans="1:15">
      <c r="A10" s="27" t="str">
        <f t="shared" si="1"/>
        <v>1222601</v>
      </c>
      <c r="B10" s="28" t="s">
        <v>357</v>
      </c>
      <c r="C10" s="29">
        <v>26</v>
      </c>
      <c r="D10" s="28" t="s">
        <v>782</v>
      </c>
      <c r="E10" s="24">
        <v>9</v>
      </c>
      <c r="F10" s="631"/>
      <c r="G10" s="487" t="s">
        <v>917</v>
      </c>
      <c r="H10" s="487"/>
      <c r="I10" s="487"/>
      <c r="J10" s="496"/>
      <c r="K10" s="43">
        <f>VLOOKUP($A10&amp;K$93,決統データ!$A$3:$DE$365,$E10+19,FALSE)</f>
        <v>0</v>
      </c>
      <c r="L10" s="43">
        <f>VLOOKUP($A10&amp;L$93,決統データ!$A$3:$DE$365,$E10+19,FALSE)</f>
        <v>0</v>
      </c>
      <c r="M10" s="43">
        <f>VLOOKUP($A10&amp;M$93,決統データ!$A$3:$DE$365,$E10+19,FALSE)</f>
        <v>0</v>
      </c>
      <c r="N10" s="43">
        <f>VLOOKUP($A10&amp;N$93,決統データ!$A$3:$DE$365,$E10+19,FALSE)</f>
        <v>0</v>
      </c>
      <c r="O10" s="188">
        <f t="shared" si="0"/>
        <v>0</v>
      </c>
    </row>
    <row r="11" spans="1:15">
      <c r="A11" s="27" t="str">
        <f t="shared" si="1"/>
        <v>1222601</v>
      </c>
      <c r="B11" s="28" t="s">
        <v>357</v>
      </c>
      <c r="C11" s="29">
        <v>26</v>
      </c>
      <c r="D11" s="28" t="s">
        <v>782</v>
      </c>
      <c r="E11" s="24">
        <v>10</v>
      </c>
      <c r="F11" s="631"/>
      <c r="G11" s="487" t="s">
        <v>916</v>
      </c>
      <c r="H11" s="487"/>
      <c r="I11" s="487"/>
      <c r="J11" s="496"/>
      <c r="K11" s="43">
        <f>VLOOKUP($A11&amp;K$93,決統データ!$A$3:$DE$365,$E11+19,FALSE)</f>
        <v>0</v>
      </c>
      <c r="L11" s="43">
        <f>VLOOKUP($A11&amp;L$93,決統データ!$A$3:$DE$365,$E11+19,FALSE)</f>
        <v>0</v>
      </c>
      <c r="M11" s="43">
        <f>VLOOKUP($A11&amp;M$93,決統データ!$A$3:$DE$365,$E11+19,FALSE)</f>
        <v>0</v>
      </c>
      <c r="N11" s="43">
        <f>VLOOKUP($A11&amp;N$93,決統データ!$A$3:$DE$365,$E11+19,FALSE)</f>
        <v>0</v>
      </c>
      <c r="O11" s="188">
        <f t="shared" si="0"/>
        <v>0</v>
      </c>
    </row>
    <row r="12" spans="1:15">
      <c r="A12" s="27" t="str">
        <f t="shared" si="1"/>
        <v>1222601</v>
      </c>
      <c r="B12" s="28" t="s">
        <v>357</v>
      </c>
      <c r="C12" s="29">
        <v>26</v>
      </c>
      <c r="D12" s="28" t="s">
        <v>782</v>
      </c>
      <c r="E12" s="24">
        <v>11</v>
      </c>
      <c r="F12" s="631"/>
      <c r="G12" s="487" t="s">
        <v>915</v>
      </c>
      <c r="H12" s="487"/>
      <c r="I12" s="487"/>
      <c r="J12" s="496"/>
      <c r="K12" s="43">
        <f>VLOOKUP($A12&amp;K$93,決統データ!$A$3:$DE$365,$E12+19,FALSE)</f>
        <v>0</v>
      </c>
      <c r="L12" s="43">
        <f>VLOOKUP($A12&amp;L$93,決統データ!$A$3:$DE$365,$E12+19,FALSE)</f>
        <v>247</v>
      </c>
      <c r="M12" s="43">
        <f>VLOOKUP($A12&amp;M$93,決統データ!$A$3:$DE$365,$E12+19,FALSE)</f>
        <v>0</v>
      </c>
      <c r="N12" s="43">
        <f>VLOOKUP($A12&amp;N$93,決統データ!$A$3:$DE$365,$E12+19,FALSE)</f>
        <v>70</v>
      </c>
      <c r="O12" s="188">
        <f t="shared" si="0"/>
        <v>317</v>
      </c>
    </row>
    <row r="13" spans="1:15">
      <c r="A13" s="27" t="str">
        <f t="shared" si="1"/>
        <v>1222601</v>
      </c>
      <c r="B13" s="28" t="s">
        <v>357</v>
      </c>
      <c r="C13" s="29">
        <v>26</v>
      </c>
      <c r="D13" s="28" t="s">
        <v>782</v>
      </c>
      <c r="E13" s="24">
        <v>12</v>
      </c>
      <c r="F13" s="631"/>
      <c r="G13" s="487" t="s">
        <v>878</v>
      </c>
      <c r="H13" s="487"/>
      <c r="I13" s="487"/>
      <c r="J13" s="496"/>
      <c r="K13" s="43">
        <f>VLOOKUP($A13&amp;K$93,決統データ!$A$3:$DE$365,$E13+19,FALSE)</f>
        <v>5320</v>
      </c>
      <c r="L13" s="43">
        <f>VLOOKUP($A13&amp;L$93,決統データ!$A$3:$DE$365,$E13+19,FALSE)</f>
        <v>18004</v>
      </c>
      <c r="M13" s="43">
        <f>VLOOKUP($A13&amp;M$93,決統データ!$A$3:$DE$365,$E13+19,FALSE)</f>
        <v>21</v>
      </c>
      <c r="N13" s="43">
        <f>VLOOKUP($A13&amp;N$93,決統データ!$A$3:$DE$365,$E13+19,FALSE)</f>
        <v>599</v>
      </c>
      <c r="O13" s="188">
        <f t="shared" si="0"/>
        <v>23944</v>
      </c>
    </row>
    <row r="14" spans="1:15">
      <c r="A14" s="27" t="str">
        <f t="shared" si="1"/>
        <v>1222601</v>
      </c>
      <c r="B14" s="28" t="s">
        <v>357</v>
      </c>
      <c r="C14" s="29">
        <v>26</v>
      </c>
      <c r="D14" s="28" t="s">
        <v>782</v>
      </c>
      <c r="E14" s="24">
        <v>13</v>
      </c>
      <c r="F14" s="631"/>
      <c r="G14" s="487" t="s">
        <v>877</v>
      </c>
      <c r="H14" s="487"/>
      <c r="I14" s="487"/>
      <c r="J14" s="496"/>
      <c r="K14" s="43">
        <f>VLOOKUP($A14&amp;K$93,決統データ!$A$3:$DE$365,$E14+19,FALSE)</f>
        <v>5320</v>
      </c>
      <c r="L14" s="43">
        <f>VLOOKUP($A14&amp;L$93,決統データ!$A$3:$DE$365,$E14+19,FALSE)</f>
        <v>15264</v>
      </c>
      <c r="M14" s="43">
        <f>VLOOKUP($A14&amp;M$93,決統データ!$A$3:$DE$365,$E14+19,FALSE)</f>
        <v>21</v>
      </c>
      <c r="N14" s="43">
        <f>VLOOKUP($A14&amp;N$93,決統データ!$A$3:$DE$365,$E14+19,FALSE)</f>
        <v>599</v>
      </c>
      <c r="O14" s="188">
        <f t="shared" si="0"/>
        <v>21204</v>
      </c>
    </row>
    <row r="15" spans="1:15">
      <c r="A15" s="27" t="str">
        <f t="shared" si="1"/>
        <v>1222601</v>
      </c>
      <c r="B15" s="28" t="s">
        <v>357</v>
      </c>
      <c r="C15" s="29">
        <v>26</v>
      </c>
      <c r="D15" s="28" t="s">
        <v>782</v>
      </c>
      <c r="E15" s="24">
        <v>14</v>
      </c>
      <c r="F15" s="631"/>
      <c r="G15" s="487" t="s">
        <v>876</v>
      </c>
      <c r="H15" s="487"/>
      <c r="I15" s="487"/>
      <c r="J15" s="496"/>
      <c r="K15" s="43">
        <f>VLOOKUP($A15&amp;K$93,決統データ!$A$3:$DE$365,$E15+19,FALSE)</f>
        <v>0</v>
      </c>
      <c r="L15" s="43">
        <f>VLOOKUP($A15&amp;L$93,決統データ!$A$3:$DE$365,$E15+19,FALSE)</f>
        <v>6051</v>
      </c>
      <c r="M15" s="43">
        <f>VLOOKUP($A15&amp;M$93,決統データ!$A$3:$DE$365,$E15+19,FALSE)</f>
        <v>0</v>
      </c>
      <c r="N15" s="43">
        <f>VLOOKUP($A15&amp;N$93,決統データ!$A$3:$DE$365,$E15+19,FALSE)</f>
        <v>0</v>
      </c>
      <c r="O15" s="188">
        <f t="shared" si="0"/>
        <v>6051</v>
      </c>
    </row>
    <row r="16" spans="1:15">
      <c r="A16" s="27" t="str">
        <f t="shared" si="1"/>
        <v>1222601</v>
      </c>
      <c r="B16" s="28" t="s">
        <v>357</v>
      </c>
      <c r="C16" s="29">
        <v>26</v>
      </c>
      <c r="D16" s="28" t="s">
        <v>782</v>
      </c>
      <c r="E16" s="24">
        <v>15</v>
      </c>
      <c r="F16" s="631"/>
      <c r="G16" s="487" t="s">
        <v>875</v>
      </c>
      <c r="H16" s="487"/>
      <c r="I16" s="487"/>
      <c r="J16" s="496"/>
      <c r="K16" s="43">
        <f>VLOOKUP($A16&amp;K$93,決統データ!$A$3:$DE$365,$E16+19,FALSE)</f>
        <v>0</v>
      </c>
      <c r="L16" s="43">
        <f>VLOOKUP($A16&amp;L$93,決統データ!$A$3:$DE$365,$E16+19,FALSE)</f>
        <v>0</v>
      </c>
      <c r="M16" s="43">
        <f>VLOOKUP($A16&amp;M$93,決統データ!$A$3:$DE$365,$E16+19,FALSE)</f>
        <v>0</v>
      </c>
      <c r="N16" s="43">
        <f>VLOOKUP($A16&amp;N$93,決統データ!$A$3:$DE$365,$E16+19,FALSE)</f>
        <v>0</v>
      </c>
      <c r="O16" s="188">
        <f t="shared" si="0"/>
        <v>0</v>
      </c>
    </row>
    <row r="17" spans="1:15">
      <c r="A17" s="27" t="str">
        <f t="shared" si="1"/>
        <v>1222601</v>
      </c>
      <c r="B17" s="28" t="s">
        <v>357</v>
      </c>
      <c r="C17" s="29">
        <v>26</v>
      </c>
      <c r="D17" s="28" t="s">
        <v>782</v>
      </c>
      <c r="E17" s="24">
        <v>16</v>
      </c>
      <c r="F17" s="631"/>
      <c r="G17" s="487" t="s">
        <v>874</v>
      </c>
      <c r="H17" s="487"/>
      <c r="I17" s="487"/>
      <c r="J17" s="496"/>
      <c r="K17" s="43">
        <f>VLOOKUP($A17&amp;K$93,決統データ!$A$3:$DE$365,$E17+19,FALSE)</f>
        <v>5320</v>
      </c>
      <c r="L17" s="43">
        <f>VLOOKUP($A17&amp;L$93,決統データ!$A$3:$DE$365,$E17+19,FALSE)</f>
        <v>9213</v>
      </c>
      <c r="M17" s="43">
        <f>VLOOKUP($A17&amp;M$93,決統データ!$A$3:$DE$365,$E17+19,FALSE)</f>
        <v>21</v>
      </c>
      <c r="N17" s="43">
        <f>VLOOKUP($A17&amp;N$93,決統データ!$A$3:$DE$365,$E17+19,FALSE)</f>
        <v>599</v>
      </c>
      <c r="O17" s="188">
        <f t="shared" si="0"/>
        <v>15153</v>
      </c>
    </row>
    <row r="18" spans="1:15">
      <c r="A18" s="27" t="str">
        <f t="shared" si="1"/>
        <v>1222601</v>
      </c>
      <c r="B18" s="28" t="s">
        <v>357</v>
      </c>
      <c r="C18" s="29">
        <v>26</v>
      </c>
      <c r="D18" s="28" t="s">
        <v>782</v>
      </c>
      <c r="E18" s="24">
        <v>17</v>
      </c>
      <c r="F18" s="631"/>
      <c r="G18" s="487" t="s">
        <v>873</v>
      </c>
      <c r="H18" s="487"/>
      <c r="I18" s="487"/>
      <c r="J18" s="496"/>
      <c r="K18" s="43">
        <f>VLOOKUP($A18&amp;K$93,決統データ!$A$3:$DE$365,$E18+19,FALSE)</f>
        <v>0</v>
      </c>
      <c r="L18" s="43">
        <f>VLOOKUP($A18&amp;L$93,決統データ!$A$3:$DE$365,$E18+19,FALSE)</f>
        <v>2740</v>
      </c>
      <c r="M18" s="43">
        <f>VLOOKUP($A18&amp;M$93,決統データ!$A$3:$DE$365,$E18+19,FALSE)</f>
        <v>0</v>
      </c>
      <c r="N18" s="43">
        <f>VLOOKUP($A18&amp;N$93,決統データ!$A$3:$DE$365,$E18+19,FALSE)</f>
        <v>0</v>
      </c>
      <c r="O18" s="188">
        <f t="shared" si="0"/>
        <v>2740</v>
      </c>
    </row>
    <row r="19" spans="1:15">
      <c r="A19" s="27" t="str">
        <f t="shared" si="1"/>
        <v>1222601</v>
      </c>
      <c r="B19" s="28" t="s">
        <v>357</v>
      </c>
      <c r="C19" s="29">
        <v>26</v>
      </c>
      <c r="D19" s="28" t="s">
        <v>782</v>
      </c>
      <c r="E19" s="24">
        <v>18</v>
      </c>
      <c r="F19" s="631"/>
      <c r="G19" s="487" t="s">
        <v>872</v>
      </c>
      <c r="H19" s="487"/>
      <c r="I19" s="487"/>
      <c r="J19" s="496"/>
      <c r="K19" s="43">
        <f>VLOOKUP($A19&amp;K$93,決統データ!$A$3:$DE$365,$E19+19,FALSE)</f>
        <v>0</v>
      </c>
      <c r="L19" s="43">
        <f>VLOOKUP($A19&amp;L$93,決統データ!$A$3:$DE$365,$E19+19,FALSE)</f>
        <v>0</v>
      </c>
      <c r="M19" s="43">
        <f>VLOOKUP($A19&amp;M$93,決統データ!$A$3:$DE$365,$E19+19,FALSE)</f>
        <v>0</v>
      </c>
      <c r="N19" s="43">
        <f>VLOOKUP($A19&amp;N$93,決統データ!$A$3:$DE$365,$E19+19,FALSE)</f>
        <v>0</v>
      </c>
      <c r="O19" s="188">
        <f t="shared" si="0"/>
        <v>0</v>
      </c>
    </row>
    <row r="20" spans="1:15">
      <c r="A20" s="27" t="str">
        <f t="shared" si="1"/>
        <v>1222601</v>
      </c>
      <c r="B20" s="28" t="s">
        <v>357</v>
      </c>
      <c r="C20" s="29">
        <v>26</v>
      </c>
      <c r="D20" s="28" t="s">
        <v>782</v>
      </c>
      <c r="E20" s="24">
        <v>19</v>
      </c>
      <c r="F20" s="631"/>
      <c r="G20" s="487" t="s">
        <v>871</v>
      </c>
      <c r="H20" s="487"/>
      <c r="I20" s="487"/>
      <c r="J20" s="496"/>
      <c r="K20" s="43">
        <f>VLOOKUP($A20&amp;K$93,決統データ!$A$3:$DE$365,$E20+19,FALSE)</f>
        <v>0</v>
      </c>
      <c r="L20" s="43">
        <f>VLOOKUP($A20&amp;L$93,決統データ!$A$3:$DE$365,$E20+19,FALSE)</f>
        <v>0</v>
      </c>
      <c r="M20" s="43">
        <f>VLOOKUP($A20&amp;M$93,決統データ!$A$3:$DE$365,$E20+19,FALSE)</f>
        <v>0</v>
      </c>
      <c r="N20" s="43">
        <f>VLOOKUP($A20&amp;N$93,決統データ!$A$3:$DE$365,$E20+19,FALSE)</f>
        <v>0</v>
      </c>
      <c r="O20" s="188">
        <f t="shared" si="0"/>
        <v>0</v>
      </c>
    </row>
    <row r="21" spans="1:15">
      <c r="A21" s="27" t="str">
        <f t="shared" si="1"/>
        <v>1222601</v>
      </c>
      <c r="B21" s="28" t="s">
        <v>357</v>
      </c>
      <c r="C21" s="29">
        <v>26</v>
      </c>
      <c r="D21" s="28" t="s">
        <v>782</v>
      </c>
      <c r="E21" s="24">
        <v>20</v>
      </c>
      <c r="F21" s="631"/>
      <c r="G21" s="487" t="s">
        <v>870</v>
      </c>
      <c r="H21" s="487"/>
      <c r="I21" s="487"/>
      <c r="J21" s="496"/>
      <c r="K21" s="43">
        <f>VLOOKUP($A21&amp;K$93,決統データ!$A$3:$DE$365,$E21+19,FALSE)</f>
        <v>0</v>
      </c>
      <c r="L21" s="43">
        <f>VLOOKUP($A21&amp;L$93,決統データ!$A$3:$DE$365,$E21+19,FALSE)</f>
        <v>0</v>
      </c>
      <c r="M21" s="43">
        <f>VLOOKUP($A21&amp;M$93,決統データ!$A$3:$DE$365,$E21+19,FALSE)</f>
        <v>0</v>
      </c>
      <c r="N21" s="43">
        <f>VLOOKUP($A21&amp;N$93,決統データ!$A$3:$DE$365,$E21+19,FALSE)</f>
        <v>0</v>
      </c>
      <c r="O21" s="188">
        <f t="shared" si="0"/>
        <v>0</v>
      </c>
    </row>
    <row r="22" spans="1:15">
      <c r="A22" s="27" t="str">
        <f t="shared" si="1"/>
        <v>1222601</v>
      </c>
      <c r="B22" s="28" t="s">
        <v>357</v>
      </c>
      <c r="C22" s="29">
        <v>26</v>
      </c>
      <c r="D22" s="28" t="s">
        <v>782</v>
      </c>
      <c r="E22" s="24">
        <v>21</v>
      </c>
      <c r="F22" s="631"/>
      <c r="G22" s="487" t="s">
        <v>869</v>
      </c>
      <c r="H22" s="487"/>
      <c r="I22" s="487"/>
      <c r="J22" s="496"/>
      <c r="K22" s="43">
        <f>VLOOKUP($A22&amp;K$93,決統データ!$A$3:$DE$365,$E22+19,FALSE)</f>
        <v>0</v>
      </c>
      <c r="L22" s="43">
        <f>VLOOKUP($A22&amp;L$93,決統データ!$A$3:$DE$365,$E22+19,FALSE)</f>
        <v>2740</v>
      </c>
      <c r="M22" s="43">
        <f>VLOOKUP($A22&amp;M$93,決統データ!$A$3:$DE$365,$E22+19,FALSE)</f>
        <v>0</v>
      </c>
      <c r="N22" s="43">
        <f>VLOOKUP($A22&amp;N$93,決統データ!$A$3:$DE$365,$E22+19,FALSE)</f>
        <v>0</v>
      </c>
      <c r="O22" s="188">
        <f t="shared" si="0"/>
        <v>2740</v>
      </c>
    </row>
    <row r="23" spans="1:15">
      <c r="A23" s="27" t="str">
        <f t="shared" si="1"/>
        <v>1222601</v>
      </c>
      <c r="B23" s="28" t="s">
        <v>357</v>
      </c>
      <c r="C23" s="29">
        <v>26</v>
      </c>
      <c r="D23" s="28" t="s">
        <v>782</v>
      </c>
      <c r="E23" s="24">
        <v>22</v>
      </c>
      <c r="F23" s="632"/>
      <c r="G23" s="487" t="s">
        <v>868</v>
      </c>
      <c r="H23" s="487"/>
      <c r="I23" s="487"/>
      <c r="J23" s="496"/>
      <c r="K23" s="43">
        <f>VLOOKUP($A23&amp;K$93,決統データ!$A$3:$DE$365,$E23+19,FALSE)</f>
        <v>183309</v>
      </c>
      <c r="L23" s="43">
        <f>VLOOKUP($A23&amp;L$93,決統データ!$A$3:$DE$365,$E23+19,FALSE)</f>
        <v>20528</v>
      </c>
      <c r="M23" s="43">
        <f>VLOOKUP($A23&amp;M$93,決統データ!$A$3:$DE$365,$E23+19,FALSE)</f>
        <v>-20</v>
      </c>
      <c r="N23" s="43">
        <f>VLOOKUP($A23&amp;N$93,決統データ!$A$3:$DE$365,$E23+19,FALSE)</f>
        <v>7385</v>
      </c>
      <c r="O23" s="188">
        <f t="shared" si="0"/>
        <v>211202</v>
      </c>
    </row>
    <row r="24" spans="1:15">
      <c r="A24" s="27" t="str">
        <f t="shared" si="1"/>
        <v>1222601</v>
      </c>
      <c r="B24" s="28" t="s">
        <v>357</v>
      </c>
      <c r="C24" s="29">
        <v>26</v>
      </c>
      <c r="D24" s="28" t="s">
        <v>782</v>
      </c>
      <c r="E24" s="24">
        <v>23</v>
      </c>
      <c r="F24" s="630" t="s">
        <v>867</v>
      </c>
      <c r="G24" s="487" t="s">
        <v>866</v>
      </c>
      <c r="H24" s="487"/>
      <c r="I24" s="487"/>
      <c r="J24" s="496"/>
      <c r="K24" s="43">
        <f>VLOOKUP($A24&amp;K$93,決統データ!$A$3:$DE$365,$E24+19,FALSE)</f>
        <v>0</v>
      </c>
      <c r="L24" s="43">
        <f>VLOOKUP($A24&amp;L$93,決統データ!$A$3:$DE$365,$E24+19,FALSE)</f>
        <v>0</v>
      </c>
      <c r="M24" s="43">
        <f>VLOOKUP($A24&amp;M$93,決統データ!$A$3:$DE$365,$E24+19,FALSE)</f>
        <v>0</v>
      </c>
      <c r="N24" s="43">
        <f>VLOOKUP($A24&amp;N$93,決統データ!$A$3:$DE$365,$E24+19,FALSE)</f>
        <v>0</v>
      </c>
      <c r="O24" s="188">
        <f t="shared" si="0"/>
        <v>0</v>
      </c>
    </row>
    <row r="25" spans="1:15">
      <c r="A25" s="27" t="str">
        <f t="shared" si="1"/>
        <v>1222601</v>
      </c>
      <c r="B25" s="28" t="s">
        <v>357</v>
      </c>
      <c r="C25" s="29">
        <v>26</v>
      </c>
      <c r="D25" s="28" t="s">
        <v>782</v>
      </c>
      <c r="E25" s="24">
        <v>24</v>
      </c>
      <c r="F25" s="631"/>
      <c r="G25" s="487" t="s">
        <v>865</v>
      </c>
      <c r="H25" s="487"/>
      <c r="I25" s="487"/>
      <c r="J25" s="496"/>
      <c r="K25" s="43">
        <f>VLOOKUP($A25&amp;K$93,決統データ!$A$3:$DE$365,$E25+19,FALSE)</f>
        <v>0</v>
      </c>
      <c r="L25" s="43">
        <f>VLOOKUP($A25&amp;L$93,決統データ!$A$3:$DE$365,$E25+19,FALSE)</f>
        <v>0</v>
      </c>
      <c r="M25" s="43">
        <f>VLOOKUP($A25&amp;M$93,決統データ!$A$3:$DE$365,$E25+19,FALSE)</f>
        <v>0</v>
      </c>
      <c r="N25" s="43">
        <f>VLOOKUP($A25&amp;N$93,決統データ!$A$3:$DE$365,$E25+19,FALSE)</f>
        <v>0</v>
      </c>
      <c r="O25" s="188">
        <f t="shared" si="0"/>
        <v>0</v>
      </c>
    </row>
    <row r="26" spans="1:15">
      <c r="A26" s="27" t="str">
        <f t="shared" si="1"/>
        <v>1222601</v>
      </c>
      <c r="B26" s="28" t="s">
        <v>357</v>
      </c>
      <c r="C26" s="29">
        <v>26</v>
      </c>
      <c r="D26" s="28" t="s">
        <v>782</v>
      </c>
      <c r="E26" s="24">
        <v>25</v>
      </c>
      <c r="F26" s="631"/>
      <c r="G26" s="487" t="s">
        <v>864</v>
      </c>
      <c r="H26" s="487"/>
      <c r="I26" s="487"/>
      <c r="J26" s="496"/>
      <c r="K26" s="43">
        <f>VLOOKUP($A26&amp;K$93,決統データ!$A$3:$DE$365,$E26+19,FALSE)</f>
        <v>0</v>
      </c>
      <c r="L26" s="43">
        <f>VLOOKUP($A26&amp;L$93,決統データ!$A$3:$DE$365,$E26+19,FALSE)</f>
        <v>0</v>
      </c>
      <c r="M26" s="43">
        <f>VLOOKUP($A26&amp;M$93,決統データ!$A$3:$DE$365,$E26+19,FALSE)</f>
        <v>0</v>
      </c>
      <c r="N26" s="43">
        <f>VLOOKUP($A26&amp;N$93,決統データ!$A$3:$DE$365,$E26+19,FALSE)</f>
        <v>0</v>
      </c>
      <c r="O26" s="188">
        <f t="shared" si="0"/>
        <v>0</v>
      </c>
    </row>
    <row r="27" spans="1:15">
      <c r="A27" s="27" t="str">
        <f t="shared" si="1"/>
        <v>1222601</v>
      </c>
      <c r="B27" s="28" t="s">
        <v>357</v>
      </c>
      <c r="C27" s="29">
        <v>26</v>
      </c>
      <c r="D27" s="28" t="s">
        <v>782</v>
      </c>
      <c r="E27" s="24">
        <v>26</v>
      </c>
      <c r="F27" s="631"/>
      <c r="G27" s="487" t="s">
        <v>863</v>
      </c>
      <c r="H27" s="487"/>
      <c r="I27" s="487"/>
      <c r="J27" s="496"/>
      <c r="K27" s="43">
        <f>VLOOKUP($A27&amp;K$93,決統データ!$A$3:$DE$365,$E27+19,FALSE)</f>
        <v>0</v>
      </c>
      <c r="L27" s="43">
        <f>VLOOKUP($A27&amp;L$93,決統データ!$A$3:$DE$365,$E27+19,FALSE)</f>
        <v>0</v>
      </c>
      <c r="M27" s="43">
        <f>VLOOKUP($A27&amp;M$93,決統データ!$A$3:$DE$365,$E27+19,FALSE)</f>
        <v>0</v>
      </c>
      <c r="N27" s="43">
        <f>VLOOKUP($A27&amp;N$93,決統データ!$A$3:$DE$365,$E27+19,FALSE)</f>
        <v>0</v>
      </c>
      <c r="O27" s="188">
        <f t="shared" si="0"/>
        <v>0</v>
      </c>
    </row>
    <row r="28" spans="1:15">
      <c r="A28" s="27" t="str">
        <f t="shared" si="1"/>
        <v>1222601</v>
      </c>
      <c r="B28" s="28" t="s">
        <v>357</v>
      </c>
      <c r="C28" s="29">
        <v>26</v>
      </c>
      <c r="D28" s="28" t="s">
        <v>782</v>
      </c>
      <c r="E28" s="24">
        <v>27</v>
      </c>
      <c r="F28" s="631"/>
      <c r="G28" s="487" t="s">
        <v>862</v>
      </c>
      <c r="H28" s="487"/>
      <c r="I28" s="487"/>
      <c r="J28" s="496"/>
      <c r="K28" s="43">
        <f>VLOOKUP($A28&amp;K$93,決統データ!$A$3:$DE$365,$E28+19,FALSE)</f>
        <v>0</v>
      </c>
      <c r="L28" s="43">
        <f>VLOOKUP($A28&amp;L$93,決統データ!$A$3:$DE$365,$E28+19,FALSE)</f>
        <v>0</v>
      </c>
      <c r="M28" s="43">
        <f>VLOOKUP($A28&amp;M$93,決統データ!$A$3:$DE$365,$E28+19,FALSE)</f>
        <v>0</v>
      </c>
      <c r="N28" s="43">
        <f>VLOOKUP($A28&amp;N$93,決統データ!$A$3:$DE$365,$E28+19,FALSE)</f>
        <v>0</v>
      </c>
      <c r="O28" s="188">
        <f t="shared" si="0"/>
        <v>0</v>
      </c>
    </row>
    <row r="29" spans="1:15">
      <c r="A29" s="27" t="str">
        <f t="shared" si="1"/>
        <v>1222601</v>
      </c>
      <c r="B29" s="28" t="s">
        <v>357</v>
      </c>
      <c r="C29" s="29">
        <v>26</v>
      </c>
      <c r="D29" s="28" t="s">
        <v>782</v>
      </c>
      <c r="E29" s="24">
        <v>28</v>
      </c>
      <c r="F29" s="631"/>
      <c r="G29" s="487" t="s">
        <v>861</v>
      </c>
      <c r="H29" s="487"/>
      <c r="I29" s="487"/>
      <c r="J29" s="496"/>
      <c r="K29" s="43">
        <f>VLOOKUP($A29&amp;K$93,決統データ!$A$3:$DE$365,$E29+19,FALSE)</f>
        <v>0</v>
      </c>
      <c r="L29" s="43">
        <f>VLOOKUP($A29&amp;L$93,決統データ!$A$3:$DE$365,$E29+19,FALSE)</f>
        <v>0</v>
      </c>
      <c r="M29" s="43">
        <f>VLOOKUP($A29&amp;M$93,決統データ!$A$3:$DE$365,$E29+19,FALSE)</f>
        <v>0</v>
      </c>
      <c r="N29" s="43">
        <f>VLOOKUP($A29&amp;N$93,決統データ!$A$3:$DE$365,$E29+19,FALSE)</f>
        <v>0</v>
      </c>
      <c r="O29" s="188">
        <f t="shared" si="0"/>
        <v>0</v>
      </c>
    </row>
    <row r="30" spans="1:15">
      <c r="A30" s="27" t="str">
        <f t="shared" si="1"/>
        <v>1222601</v>
      </c>
      <c r="B30" s="28" t="s">
        <v>357</v>
      </c>
      <c r="C30" s="29">
        <v>26</v>
      </c>
      <c r="D30" s="28" t="s">
        <v>782</v>
      </c>
      <c r="E30" s="24">
        <v>29</v>
      </c>
      <c r="F30" s="631"/>
      <c r="G30" s="487" t="s">
        <v>860</v>
      </c>
      <c r="H30" s="487"/>
      <c r="I30" s="487"/>
      <c r="J30" s="496"/>
      <c r="K30" s="43">
        <f>VLOOKUP($A30&amp;K$93,決統データ!$A$3:$DE$365,$E30+19,FALSE)</f>
        <v>0</v>
      </c>
      <c r="L30" s="43">
        <f>VLOOKUP($A30&amp;L$93,決統データ!$A$3:$DE$365,$E30+19,FALSE)</f>
        <v>0</v>
      </c>
      <c r="M30" s="43">
        <f>VLOOKUP($A30&amp;M$93,決統データ!$A$3:$DE$365,$E30+19,FALSE)</f>
        <v>0</v>
      </c>
      <c r="N30" s="43">
        <f>VLOOKUP($A30&amp;N$93,決統データ!$A$3:$DE$365,$E30+19,FALSE)</f>
        <v>0</v>
      </c>
      <c r="O30" s="188">
        <f t="shared" si="0"/>
        <v>0</v>
      </c>
    </row>
    <row r="31" spans="1:15">
      <c r="A31" s="27" t="str">
        <f t="shared" si="1"/>
        <v>1222601</v>
      </c>
      <c r="B31" s="28" t="s">
        <v>357</v>
      </c>
      <c r="C31" s="29">
        <v>26</v>
      </c>
      <c r="D31" s="28" t="s">
        <v>782</v>
      </c>
      <c r="E31" s="24">
        <v>30</v>
      </c>
      <c r="F31" s="631"/>
      <c r="G31" s="487" t="s">
        <v>356</v>
      </c>
      <c r="H31" s="487"/>
      <c r="I31" s="487"/>
      <c r="J31" s="496"/>
      <c r="K31" s="43">
        <f>VLOOKUP($A31&amp;K$93,決統データ!$A$3:$DE$365,$E31+19,FALSE)</f>
        <v>0</v>
      </c>
      <c r="L31" s="43">
        <f>VLOOKUP($A31&amp;L$93,決統データ!$A$3:$DE$365,$E31+19,FALSE)</f>
        <v>0</v>
      </c>
      <c r="M31" s="43">
        <f>VLOOKUP($A31&amp;M$93,決統データ!$A$3:$DE$365,$E31+19,FALSE)</f>
        <v>0</v>
      </c>
      <c r="N31" s="43">
        <f>VLOOKUP($A31&amp;N$93,決統データ!$A$3:$DE$365,$E31+19,FALSE)</f>
        <v>0</v>
      </c>
      <c r="O31" s="188">
        <f t="shared" si="0"/>
        <v>0</v>
      </c>
    </row>
    <row r="32" spans="1:15">
      <c r="A32" s="27" t="str">
        <f t="shared" si="1"/>
        <v>1222601</v>
      </c>
      <c r="B32" s="28" t="s">
        <v>357</v>
      </c>
      <c r="C32" s="29">
        <v>26</v>
      </c>
      <c r="D32" s="28" t="s">
        <v>782</v>
      </c>
      <c r="E32" s="24">
        <v>31</v>
      </c>
      <c r="F32" s="631"/>
      <c r="G32" s="487" t="s">
        <v>858</v>
      </c>
      <c r="H32" s="487"/>
      <c r="I32" s="487"/>
      <c r="J32" s="496"/>
      <c r="K32" s="43">
        <f>VLOOKUP($A32&amp;K$93,決統データ!$A$3:$DE$365,$E32+19,FALSE)</f>
        <v>0</v>
      </c>
      <c r="L32" s="43">
        <f>VLOOKUP($A32&amp;L$93,決統データ!$A$3:$DE$365,$E32+19,FALSE)</f>
        <v>0</v>
      </c>
      <c r="M32" s="43">
        <f>VLOOKUP($A32&amp;M$93,決統データ!$A$3:$DE$365,$E32+19,FALSE)</f>
        <v>0</v>
      </c>
      <c r="N32" s="43">
        <f>VLOOKUP($A32&amp;N$93,決統データ!$A$3:$DE$365,$E32+19,FALSE)</f>
        <v>0</v>
      </c>
      <c r="O32" s="188">
        <f t="shared" si="0"/>
        <v>0</v>
      </c>
    </row>
    <row r="33" spans="1:15">
      <c r="A33" s="27" t="str">
        <f t="shared" si="1"/>
        <v>1222601</v>
      </c>
      <c r="B33" s="28" t="s">
        <v>357</v>
      </c>
      <c r="C33" s="29">
        <v>26</v>
      </c>
      <c r="D33" s="28" t="s">
        <v>782</v>
      </c>
      <c r="E33" s="24">
        <v>32</v>
      </c>
      <c r="F33" s="631"/>
      <c r="G33" s="487" t="s">
        <v>857</v>
      </c>
      <c r="H33" s="487"/>
      <c r="I33" s="487"/>
      <c r="J33" s="496"/>
      <c r="K33" s="43">
        <f>VLOOKUP($A33&amp;K$93,決統データ!$A$3:$DE$365,$E33+19,FALSE)</f>
        <v>0</v>
      </c>
      <c r="L33" s="43">
        <f>VLOOKUP($A33&amp;L$93,決統データ!$A$3:$DE$365,$E33+19,FALSE)</f>
        <v>0</v>
      </c>
      <c r="M33" s="43">
        <f>VLOOKUP($A33&amp;M$93,決統データ!$A$3:$DE$365,$E33+19,FALSE)</f>
        <v>0</v>
      </c>
      <c r="N33" s="43">
        <f>VLOOKUP($A33&amp;N$93,決統データ!$A$3:$DE$365,$E33+19,FALSE)</f>
        <v>0</v>
      </c>
      <c r="O33" s="188">
        <f t="shared" si="0"/>
        <v>0</v>
      </c>
    </row>
    <row r="34" spans="1:15">
      <c r="A34" s="27" t="str">
        <f t="shared" si="1"/>
        <v>1222601</v>
      </c>
      <c r="B34" s="28" t="s">
        <v>357</v>
      </c>
      <c r="C34" s="29">
        <v>26</v>
      </c>
      <c r="D34" s="28" t="s">
        <v>782</v>
      </c>
      <c r="E34" s="24">
        <v>33</v>
      </c>
      <c r="F34" s="631"/>
      <c r="G34" s="487" t="s">
        <v>856</v>
      </c>
      <c r="H34" s="487"/>
      <c r="I34" s="487"/>
      <c r="J34" s="496"/>
      <c r="K34" s="43">
        <f>VLOOKUP($A34&amp;K$93,決統データ!$A$3:$DE$365,$E34+19,FALSE)</f>
        <v>0</v>
      </c>
      <c r="L34" s="43">
        <f>VLOOKUP($A34&amp;L$93,決統データ!$A$3:$DE$365,$E34+19,FALSE)</f>
        <v>20528</v>
      </c>
      <c r="M34" s="43">
        <f>VLOOKUP($A34&amp;M$93,決統データ!$A$3:$DE$365,$E34+19,FALSE)</f>
        <v>0</v>
      </c>
      <c r="N34" s="43">
        <f>VLOOKUP($A34&amp;N$93,決統データ!$A$3:$DE$365,$E34+19,FALSE)</f>
        <v>7000</v>
      </c>
      <c r="O34" s="188">
        <f t="shared" si="0"/>
        <v>27528</v>
      </c>
    </row>
    <row r="35" spans="1:15">
      <c r="A35" s="27" t="str">
        <f t="shared" si="1"/>
        <v>1222601</v>
      </c>
      <c r="B35" s="28" t="s">
        <v>357</v>
      </c>
      <c r="C35" s="29">
        <v>26</v>
      </c>
      <c r="D35" s="28" t="s">
        <v>782</v>
      </c>
      <c r="E35" s="24">
        <v>34</v>
      </c>
      <c r="F35" s="631"/>
      <c r="G35" s="648" t="s">
        <v>855</v>
      </c>
      <c r="H35" s="648"/>
      <c r="I35" s="487"/>
      <c r="J35" s="496"/>
      <c r="K35" s="43">
        <f>VLOOKUP($A35&amp;K$93,決統データ!$A$3:$DE$365,$E35+19,FALSE)</f>
        <v>0</v>
      </c>
      <c r="L35" s="43">
        <f>VLOOKUP($A35&amp;L$93,決統データ!$A$3:$DE$365,$E35+19,FALSE)</f>
        <v>0</v>
      </c>
      <c r="M35" s="43">
        <f>VLOOKUP($A35&amp;M$93,決統データ!$A$3:$DE$365,$E35+19,FALSE)</f>
        <v>0</v>
      </c>
      <c r="N35" s="43">
        <f>VLOOKUP($A35&amp;N$93,決統データ!$A$3:$DE$365,$E35+19,FALSE)</f>
        <v>0</v>
      </c>
      <c r="O35" s="188">
        <f t="shared" ref="O35:O66" si="2">SUM(K35:N35)</f>
        <v>0</v>
      </c>
    </row>
    <row r="36" spans="1:15">
      <c r="A36" s="27" t="str">
        <f t="shared" si="1"/>
        <v>1222601</v>
      </c>
      <c r="B36" s="28" t="s">
        <v>357</v>
      </c>
      <c r="C36" s="29">
        <v>26</v>
      </c>
      <c r="D36" s="28" t="s">
        <v>782</v>
      </c>
      <c r="E36" s="24">
        <v>35</v>
      </c>
      <c r="F36" s="631"/>
      <c r="G36" s="946" t="s">
        <v>355</v>
      </c>
      <c r="H36" s="920"/>
      <c r="I36" s="518" t="s">
        <v>854</v>
      </c>
      <c r="J36" s="518"/>
      <c r="K36" s="43">
        <f>VLOOKUP($A36&amp;K$93,決統データ!$A$3:$DE$365,$E36+19,FALSE)</f>
        <v>0</v>
      </c>
      <c r="L36" s="43">
        <f>VLOOKUP($A36&amp;L$93,決統データ!$A$3:$DE$365,$E36+19,FALSE)</f>
        <v>0</v>
      </c>
      <c r="M36" s="43">
        <f>VLOOKUP($A36&amp;M$93,決統データ!$A$3:$DE$365,$E36+19,FALSE)</f>
        <v>0</v>
      </c>
      <c r="N36" s="43">
        <f>VLOOKUP($A36&amp;N$93,決統データ!$A$3:$DE$365,$E36+19,FALSE)</f>
        <v>0</v>
      </c>
      <c r="O36" s="188">
        <f t="shared" si="2"/>
        <v>0</v>
      </c>
    </row>
    <row r="37" spans="1:15">
      <c r="A37" s="27" t="str">
        <f t="shared" si="1"/>
        <v>1222601</v>
      </c>
      <c r="B37" s="28" t="s">
        <v>357</v>
      </c>
      <c r="C37" s="29">
        <v>26</v>
      </c>
      <c r="D37" s="28" t="s">
        <v>782</v>
      </c>
      <c r="E37" s="24">
        <v>36</v>
      </c>
      <c r="F37" s="631"/>
      <c r="G37" s="921"/>
      <c r="H37" s="922"/>
      <c r="I37" s="518" t="s">
        <v>853</v>
      </c>
      <c r="J37" s="518"/>
      <c r="K37" s="43">
        <f>VLOOKUP($A37&amp;K$93,決統データ!$A$3:$DE$365,$E37+19,FALSE)</f>
        <v>0</v>
      </c>
      <c r="L37" s="43">
        <f>VLOOKUP($A37&amp;L$93,決統データ!$A$3:$DE$365,$E37+19,FALSE)</f>
        <v>0</v>
      </c>
      <c r="M37" s="43">
        <f>VLOOKUP($A37&amp;M$93,決統データ!$A$3:$DE$365,$E37+19,FALSE)</f>
        <v>0</v>
      </c>
      <c r="N37" s="43">
        <f>VLOOKUP($A37&amp;N$93,決統データ!$A$3:$DE$365,$E37+19,FALSE)</f>
        <v>0</v>
      </c>
      <c r="O37" s="188">
        <f t="shared" si="2"/>
        <v>0</v>
      </c>
    </row>
    <row r="38" spans="1:15">
      <c r="A38" s="27" t="str">
        <f t="shared" si="1"/>
        <v>1222601</v>
      </c>
      <c r="B38" s="28" t="s">
        <v>357</v>
      </c>
      <c r="C38" s="29">
        <v>26</v>
      </c>
      <c r="D38" s="28" t="s">
        <v>782</v>
      </c>
      <c r="E38" s="24">
        <v>37</v>
      </c>
      <c r="F38" s="631"/>
      <c r="G38" s="868" t="s">
        <v>515</v>
      </c>
      <c r="H38" s="656" t="s">
        <v>852</v>
      </c>
      <c r="I38" s="487"/>
      <c r="J38" s="496"/>
      <c r="K38" s="43">
        <f>VLOOKUP($A38&amp;K$93,決統データ!$A$3:$DE$365,$E38+19,FALSE)</f>
        <v>0</v>
      </c>
      <c r="L38" s="43">
        <f>VLOOKUP($A38&amp;L$93,決統データ!$A$3:$DE$365,$E38+19,FALSE)</f>
        <v>0</v>
      </c>
      <c r="M38" s="43">
        <f>VLOOKUP($A38&amp;M$93,決統データ!$A$3:$DE$365,$E38+19,FALSE)</f>
        <v>0</v>
      </c>
      <c r="N38" s="43">
        <f>VLOOKUP($A38&amp;N$93,決統データ!$A$3:$DE$365,$E38+19,FALSE)</f>
        <v>0</v>
      </c>
      <c r="O38" s="188">
        <f t="shared" si="2"/>
        <v>0</v>
      </c>
    </row>
    <row r="39" spans="1:15">
      <c r="A39" s="27" t="str">
        <f t="shared" si="1"/>
        <v>1222601</v>
      </c>
      <c r="B39" s="28" t="s">
        <v>357</v>
      </c>
      <c r="C39" s="29">
        <v>26</v>
      </c>
      <c r="D39" s="28" t="s">
        <v>782</v>
      </c>
      <c r="E39" s="24">
        <v>38</v>
      </c>
      <c r="F39" s="631"/>
      <c r="G39" s="902"/>
      <c r="H39" s="487" t="s">
        <v>850</v>
      </c>
      <c r="I39" s="487"/>
      <c r="J39" s="496"/>
      <c r="K39" s="43">
        <f>VLOOKUP($A39&amp;K$93,決統データ!$A$3:$DE$365,$E39+19,FALSE)</f>
        <v>0</v>
      </c>
      <c r="L39" s="43">
        <f>VLOOKUP($A39&amp;L$93,決統データ!$A$3:$DE$365,$E39+19,FALSE)</f>
        <v>0</v>
      </c>
      <c r="M39" s="43">
        <f>VLOOKUP($A39&amp;M$93,決統データ!$A$3:$DE$365,$E39+19,FALSE)</f>
        <v>0</v>
      </c>
      <c r="N39" s="43">
        <f>VLOOKUP($A39&amp;N$93,決統データ!$A$3:$DE$365,$E39+19,FALSE)</f>
        <v>0</v>
      </c>
      <c r="O39" s="188">
        <f t="shared" si="2"/>
        <v>0</v>
      </c>
    </row>
    <row r="40" spans="1:15">
      <c r="A40" s="27" t="str">
        <f t="shared" si="1"/>
        <v>1222601</v>
      </c>
      <c r="B40" s="28" t="s">
        <v>357</v>
      </c>
      <c r="C40" s="29">
        <v>26</v>
      </c>
      <c r="D40" s="28" t="s">
        <v>782</v>
      </c>
      <c r="E40" s="24">
        <v>39</v>
      </c>
      <c r="F40" s="631"/>
      <c r="G40" s="902"/>
      <c r="H40" s="487" t="s">
        <v>851</v>
      </c>
      <c r="I40" s="487"/>
      <c r="J40" s="496"/>
      <c r="K40" s="43">
        <f>VLOOKUP($A40&amp;K$93,決統データ!$A$3:$DE$365,$E40+19,FALSE)</f>
        <v>0</v>
      </c>
      <c r="L40" s="43">
        <f>VLOOKUP($A40&amp;L$93,決統データ!$A$3:$DE$365,$E40+19,FALSE)</f>
        <v>0</v>
      </c>
      <c r="M40" s="43">
        <f>VLOOKUP($A40&amp;M$93,決統データ!$A$3:$DE$365,$E40+19,FALSE)</f>
        <v>0</v>
      </c>
      <c r="N40" s="43">
        <f>VLOOKUP($A40&amp;N$93,決統データ!$A$3:$DE$365,$E40+19,FALSE)</f>
        <v>0</v>
      </c>
      <c r="O40" s="188">
        <f t="shared" si="2"/>
        <v>0</v>
      </c>
    </row>
    <row r="41" spans="1:15">
      <c r="A41" s="27" t="str">
        <f t="shared" si="1"/>
        <v>1222601</v>
      </c>
      <c r="B41" s="28" t="s">
        <v>357</v>
      </c>
      <c r="C41" s="29">
        <v>26</v>
      </c>
      <c r="D41" s="28" t="s">
        <v>782</v>
      </c>
      <c r="E41" s="24">
        <v>40</v>
      </c>
      <c r="F41" s="631"/>
      <c r="G41" s="902"/>
      <c r="H41" s="487" t="s">
        <v>850</v>
      </c>
      <c r="I41" s="487"/>
      <c r="J41" s="496"/>
      <c r="K41" s="43">
        <f>VLOOKUP($A41&amp;K$93,決統データ!$A$3:$DE$365,$E41+19,FALSE)</f>
        <v>0</v>
      </c>
      <c r="L41" s="43">
        <f>VLOOKUP($A41&amp;L$93,決統データ!$A$3:$DE$365,$E41+19,FALSE)</f>
        <v>0</v>
      </c>
      <c r="M41" s="43">
        <f>VLOOKUP($A41&amp;M$93,決統データ!$A$3:$DE$365,$E41+19,FALSE)</f>
        <v>0</v>
      </c>
      <c r="N41" s="43">
        <f>VLOOKUP($A41&amp;N$93,決統データ!$A$3:$DE$365,$E41+19,FALSE)</f>
        <v>0</v>
      </c>
      <c r="O41" s="188">
        <f t="shared" si="2"/>
        <v>0</v>
      </c>
    </row>
    <row r="42" spans="1:15">
      <c r="A42" s="27" t="str">
        <f t="shared" si="1"/>
        <v>1222601</v>
      </c>
      <c r="B42" s="28" t="s">
        <v>357</v>
      </c>
      <c r="C42" s="29">
        <v>26</v>
      </c>
      <c r="D42" s="28" t="s">
        <v>782</v>
      </c>
      <c r="E42" s="24">
        <v>41</v>
      </c>
      <c r="F42" s="631"/>
      <c r="G42" s="902" t="s">
        <v>849</v>
      </c>
      <c r="H42" s="903" t="s">
        <v>828</v>
      </c>
      <c r="I42" s="645" t="s">
        <v>644</v>
      </c>
      <c r="J42" s="64" t="s">
        <v>387</v>
      </c>
      <c r="K42" s="43">
        <f>VLOOKUP($A42&amp;K$93,決統データ!$A$3:$DE$365,$E42+19,FALSE)</f>
        <v>0</v>
      </c>
      <c r="L42" s="43">
        <f>VLOOKUP($A42&amp;L$93,決統データ!$A$3:$DE$365,$E42+19,FALSE)</f>
        <v>0</v>
      </c>
      <c r="M42" s="43">
        <f>VLOOKUP($A42&amp;M$93,決統データ!$A$3:$DE$365,$E42+19,FALSE)</f>
        <v>0</v>
      </c>
      <c r="N42" s="43">
        <f>VLOOKUP($A42&amp;N$93,決統データ!$A$3:$DE$365,$E42+19,FALSE)</f>
        <v>0</v>
      </c>
      <c r="O42" s="188">
        <f t="shared" si="2"/>
        <v>0</v>
      </c>
    </row>
    <row r="43" spans="1:15">
      <c r="A43" s="27" t="str">
        <f t="shared" si="1"/>
        <v>1222601</v>
      </c>
      <c r="B43" s="28" t="s">
        <v>357</v>
      </c>
      <c r="C43" s="29">
        <v>26</v>
      </c>
      <c r="D43" s="28" t="s">
        <v>782</v>
      </c>
      <c r="E43" s="24">
        <v>42</v>
      </c>
      <c r="F43" s="631"/>
      <c r="G43" s="902"/>
      <c r="H43" s="904"/>
      <c r="I43" s="646"/>
      <c r="J43" s="64" t="s">
        <v>365</v>
      </c>
      <c r="K43" s="43">
        <f>VLOOKUP($A43&amp;K$93,決統データ!$A$3:$DE$365,$E43+19,FALSE)</f>
        <v>0</v>
      </c>
      <c r="L43" s="43">
        <f>VLOOKUP($A43&amp;L$93,決統データ!$A$3:$DE$365,$E43+19,FALSE)</f>
        <v>0</v>
      </c>
      <c r="M43" s="43">
        <f>VLOOKUP($A43&amp;M$93,決統データ!$A$3:$DE$365,$E43+19,FALSE)</f>
        <v>0</v>
      </c>
      <c r="N43" s="43">
        <f>VLOOKUP($A43&amp;N$93,決統データ!$A$3:$DE$365,$E43+19,FALSE)</f>
        <v>0</v>
      </c>
      <c r="O43" s="188">
        <f t="shared" si="2"/>
        <v>0</v>
      </c>
    </row>
    <row r="44" spans="1:15">
      <c r="A44" s="27" t="str">
        <f t="shared" si="1"/>
        <v>1222601</v>
      </c>
      <c r="B44" s="28" t="s">
        <v>357</v>
      </c>
      <c r="C44" s="29">
        <v>26</v>
      </c>
      <c r="D44" s="28" t="s">
        <v>782</v>
      </c>
      <c r="E44" s="24">
        <v>43</v>
      </c>
      <c r="F44" s="631"/>
      <c r="G44" s="902"/>
      <c r="H44" s="656"/>
      <c r="I44" s="647"/>
      <c r="J44" s="64" t="s">
        <v>731</v>
      </c>
      <c r="K44" s="43">
        <f>VLOOKUP($A44&amp;K$93,決統データ!$A$3:$DE$365,$E44+19,FALSE)</f>
        <v>0</v>
      </c>
      <c r="L44" s="43">
        <f>VLOOKUP($A44&amp;L$93,決統データ!$A$3:$DE$365,$E44+19,FALSE)</f>
        <v>0</v>
      </c>
      <c r="M44" s="43">
        <f>VLOOKUP($A44&amp;M$93,決統データ!$A$3:$DE$365,$E44+19,FALSE)</f>
        <v>0</v>
      </c>
      <c r="N44" s="43">
        <f>VLOOKUP($A44&amp;N$93,決統データ!$A$3:$DE$365,$E44+19,FALSE)</f>
        <v>0</v>
      </c>
      <c r="O44" s="188">
        <f t="shared" si="2"/>
        <v>0</v>
      </c>
    </row>
    <row r="45" spans="1:15">
      <c r="A45" s="27" t="str">
        <f t="shared" si="1"/>
        <v>1222601</v>
      </c>
      <c r="B45" s="28" t="s">
        <v>357</v>
      </c>
      <c r="C45" s="29">
        <v>26</v>
      </c>
      <c r="D45" s="28" t="s">
        <v>782</v>
      </c>
      <c r="E45" s="24">
        <v>44</v>
      </c>
      <c r="F45" s="631"/>
      <c r="G45" s="902"/>
      <c r="H45" s="487" t="s">
        <v>848</v>
      </c>
      <c r="I45" s="487"/>
      <c r="J45" s="496"/>
      <c r="K45" s="43">
        <f>VLOOKUP($A45&amp;K$93,決統データ!$A$3:$DE$365,$E45+19,FALSE)</f>
        <v>0</v>
      </c>
      <c r="L45" s="43">
        <f>VLOOKUP($A45&amp;L$93,決統データ!$A$3:$DE$365,$E45+19,FALSE)</f>
        <v>0</v>
      </c>
      <c r="M45" s="43">
        <f>VLOOKUP($A45&amp;M$93,決統データ!$A$3:$DE$365,$E45+19,FALSE)</f>
        <v>0</v>
      </c>
      <c r="N45" s="43">
        <f>VLOOKUP($A45&amp;N$93,決統データ!$A$3:$DE$365,$E45+19,FALSE)</f>
        <v>0</v>
      </c>
      <c r="O45" s="188">
        <f t="shared" si="2"/>
        <v>0</v>
      </c>
    </row>
    <row r="46" spans="1:15">
      <c r="A46" s="27" t="str">
        <f t="shared" si="1"/>
        <v>1222601</v>
      </c>
      <c r="B46" s="28" t="s">
        <v>357</v>
      </c>
      <c r="C46" s="29">
        <v>26</v>
      </c>
      <c r="D46" s="28" t="s">
        <v>782</v>
      </c>
      <c r="E46" s="24">
        <v>45</v>
      </c>
      <c r="F46" s="631"/>
      <c r="G46" s="902"/>
      <c r="H46" s="487" t="s">
        <v>912</v>
      </c>
      <c r="I46" s="487"/>
      <c r="J46" s="496"/>
      <c r="K46" s="43">
        <f>VLOOKUP($A46&amp;K$93,決統データ!$A$3:$DE$365,$E46+19,FALSE)</f>
        <v>0</v>
      </c>
      <c r="L46" s="43">
        <f>VLOOKUP($A46&amp;L$93,決統データ!$A$3:$DE$365,$E46+19,FALSE)</f>
        <v>0</v>
      </c>
      <c r="M46" s="43">
        <f>VLOOKUP($A46&amp;M$93,決統データ!$A$3:$DE$365,$E46+19,FALSE)</f>
        <v>0</v>
      </c>
      <c r="N46" s="43">
        <f>VLOOKUP($A46&amp;N$93,決統データ!$A$3:$DE$365,$E46+19,FALSE)</f>
        <v>0</v>
      </c>
      <c r="O46" s="188">
        <f t="shared" si="2"/>
        <v>0</v>
      </c>
    </row>
    <row r="47" spans="1:15">
      <c r="A47" s="27" t="str">
        <f t="shared" si="1"/>
        <v>1222601</v>
      </c>
      <c r="B47" s="28" t="s">
        <v>357</v>
      </c>
      <c r="C47" s="29">
        <v>26</v>
      </c>
      <c r="D47" s="28" t="s">
        <v>782</v>
      </c>
      <c r="E47" s="24">
        <v>46</v>
      </c>
      <c r="F47" s="631"/>
      <c r="G47" s="902"/>
      <c r="H47" s="487" t="s">
        <v>846</v>
      </c>
      <c r="I47" s="487"/>
      <c r="J47" s="496"/>
      <c r="K47" s="43">
        <f>VLOOKUP($A47&amp;K$93,決統データ!$A$3:$DE$365,$E47+19,FALSE)</f>
        <v>0</v>
      </c>
      <c r="L47" s="43">
        <f>VLOOKUP($A47&amp;L$93,決統データ!$A$3:$DE$365,$E47+19,FALSE)</f>
        <v>0</v>
      </c>
      <c r="M47" s="43">
        <f>VLOOKUP($A47&amp;M$93,決統データ!$A$3:$DE$365,$E47+19,FALSE)</f>
        <v>0</v>
      </c>
      <c r="N47" s="43">
        <f>VLOOKUP($A47&amp;N$93,決統データ!$A$3:$DE$365,$E47+19,FALSE)</f>
        <v>0</v>
      </c>
      <c r="O47" s="188">
        <f t="shared" si="2"/>
        <v>0</v>
      </c>
    </row>
    <row r="48" spans="1:15">
      <c r="A48" s="27" t="str">
        <f t="shared" si="1"/>
        <v>1222601</v>
      </c>
      <c r="B48" s="28" t="s">
        <v>357</v>
      </c>
      <c r="C48" s="29">
        <v>26</v>
      </c>
      <c r="D48" s="28" t="s">
        <v>782</v>
      </c>
      <c r="E48" s="24">
        <v>47</v>
      </c>
      <c r="F48" s="631"/>
      <c r="G48" s="902"/>
      <c r="H48" s="487" t="s">
        <v>845</v>
      </c>
      <c r="I48" s="487"/>
      <c r="J48" s="496"/>
      <c r="K48" s="43">
        <f>VLOOKUP($A48&amp;K$93,決統データ!$A$3:$DE$365,$E48+19,FALSE)</f>
        <v>0</v>
      </c>
      <c r="L48" s="43">
        <f>VLOOKUP($A48&amp;L$93,決統データ!$A$3:$DE$365,$E48+19,FALSE)</f>
        <v>0</v>
      </c>
      <c r="M48" s="43">
        <f>VLOOKUP($A48&amp;M$93,決統データ!$A$3:$DE$365,$E48+19,FALSE)</f>
        <v>0</v>
      </c>
      <c r="N48" s="43">
        <f>VLOOKUP($A48&amp;N$93,決統データ!$A$3:$DE$365,$E48+19,FALSE)</f>
        <v>0</v>
      </c>
      <c r="O48" s="188">
        <f t="shared" si="2"/>
        <v>0</v>
      </c>
    </row>
    <row r="49" spans="1:15">
      <c r="A49" s="27" t="str">
        <f t="shared" si="1"/>
        <v>1222601</v>
      </c>
      <c r="B49" s="28" t="s">
        <v>357</v>
      </c>
      <c r="C49" s="29">
        <v>26</v>
      </c>
      <c r="D49" s="28" t="s">
        <v>782</v>
      </c>
      <c r="E49" s="24">
        <v>48</v>
      </c>
      <c r="F49" s="631"/>
      <c r="G49" s="902"/>
      <c r="H49" s="487" t="s">
        <v>731</v>
      </c>
      <c r="I49" s="487"/>
      <c r="J49" s="496"/>
      <c r="K49" s="43">
        <f>VLOOKUP($A49&amp;K$93,決統データ!$A$3:$DE$365,$E49+19,FALSE)</f>
        <v>0</v>
      </c>
      <c r="L49" s="43">
        <f>VLOOKUP($A49&amp;L$93,決統データ!$A$3:$DE$365,$E49+19,FALSE)</f>
        <v>0</v>
      </c>
      <c r="M49" s="43">
        <f>VLOOKUP($A49&amp;M$93,決統データ!$A$3:$DE$365,$E49+19,FALSE)</f>
        <v>0</v>
      </c>
      <c r="N49" s="43">
        <f>VLOOKUP($A49&amp;N$93,決統データ!$A$3:$DE$365,$E49+19,FALSE)</f>
        <v>0</v>
      </c>
      <c r="O49" s="188">
        <f t="shared" si="2"/>
        <v>0</v>
      </c>
    </row>
    <row r="50" spans="1:15">
      <c r="A50" s="27" t="str">
        <f t="shared" si="1"/>
        <v>1222601</v>
      </c>
      <c r="B50" s="28" t="s">
        <v>357</v>
      </c>
      <c r="C50" s="29">
        <v>26</v>
      </c>
      <c r="D50" s="28" t="s">
        <v>782</v>
      </c>
      <c r="E50" s="24">
        <v>49</v>
      </c>
      <c r="F50" s="631"/>
      <c r="G50" s="487" t="s">
        <v>844</v>
      </c>
      <c r="H50" s="487"/>
      <c r="I50" s="487"/>
      <c r="J50" s="496"/>
      <c r="K50" s="43">
        <f>VLOOKUP($A50&amp;K$93,決統データ!$A$3:$DE$365,$E50+19,FALSE)</f>
        <v>0</v>
      </c>
      <c r="L50" s="43">
        <f>VLOOKUP($A50&amp;L$93,決統データ!$A$3:$DE$365,$E50+19,FALSE)</f>
        <v>0</v>
      </c>
      <c r="M50" s="43">
        <f>VLOOKUP($A50&amp;M$93,決統データ!$A$3:$DE$365,$E50+19,FALSE)</f>
        <v>0</v>
      </c>
      <c r="N50" s="43">
        <f>VLOOKUP($A50&amp;N$93,決統データ!$A$3:$DE$365,$E50+19,FALSE)</f>
        <v>0</v>
      </c>
      <c r="O50" s="188">
        <f t="shared" si="2"/>
        <v>0</v>
      </c>
    </row>
    <row r="51" spans="1:15">
      <c r="A51" s="27" t="str">
        <f t="shared" si="1"/>
        <v>1222601</v>
      </c>
      <c r="B51" s="28" t="s">
        <v>357</v>
      </c>
      <c r="C51" s="29">
        <v>26</v>
      </c>
      <c r="D51" s="28" t="s">
        <v>782</v>
      </c>
      <c r="E51" s="24">
        <v>50</v>
      </c>
      <c r="F51" s="631"/>
      <c r="G51" s="639" t="s">
        <v>355</v>
      </c>
      <c r="H51" s="487" t="s">
        <v>842</v>
      </c>
      <c r="I51" s="487"/>
      <c r="J51" s="496"/>
      <c r="K51" s="43">
        <f>VLOOKUP($A51&amp;K$93,決統データ!$A$3:$DE$365,$E51+19,FALSE)</f>
        <v>0</v>
      </c>
      <c r="L51" s="43">
        <f>VLOOKUP($A51&amp;L$93,決統データ!$A$3:$DE$365,$E51+19,FALSE)</f>
        <v>0</v>
      </c>
      <c r="M51" s="43">
        <f>VLOOKUP($A51&amp;M$93,決統データ!$A$3:$DE$365,$E51+19,FALSE)</f>
        <v>0</v>
      </c>
      <c r="N51" s="43">
        <f>VLOOKUP($A51&amp;N$93,決統データ!$A$3:$DE$365,$E51+19,FALSE)</f>
        <v>0</v>
      </c>
      <c r="O51" s="188">
        <f t="shared" si="2"/>
        <v>0</v>
      </c>
    </row>
    <row r="52" spans="1:15">
      <c r="A52" s="27" t="str">
        <f t="shared" si="1"/>
        <v>1222601</v>
      </c>
      <c r="B52" s="28" t="s">
        <v>357</v>
      </c>
      <c r="C52" s="29">
        <v>26</v>
      </c>
      <c r="D52" s="28" t="s">
        <v>782</v>
      </c>
      <c r="E52" s="24">
        <v>51</v>
      </c>
      <c r="F52" s="631"/>
      <c r="G52" s="640"/>
      <c r="H52" s="487" t="s">
        <v>388</v>
      </c>
      <c r="I52" s="487"/>
      <c r="J52" s="496"/>
      <c r="K52" s="43">
        <f>VLOOKUP($A52&amp;K$93,決統データ!$A$3:$DE$365,$E52+19,FALSE)</f>
        <v>0</v>
      </c>
      <c r="L52" s="43">
        <f>VLOOKUP($A52&amp;L$93,決統データ!$A$3:$DE$365,$E52+19,FALSE)</f>
        <v>0</v>
      </c>
      <c r="M52" s="43">
        <f>VLOOKUP($A52&amp;M$93,決統データ!$A$3:$DE$365,$E52+19,FALSE)</f>
        <v>0</v>
      </c>
      <c r="N52" s="43">
        <f>VLOOKUP($A52&amp;N$93,決統データ!$A$3:$DE$365,$E52+19,FALSE)</f>
        <v>0</v>
      </c>
      <c r="O52" s="188">
        <f t="shared" si="2"/>
        <v>0</v>
      </c>
    </row>
    <row r="53" spans="1:15">
      <c r="A53" s="27" t="str">
        <f t="shared" si="1"/>
        <v>1222601</v>
      </c>
      <c r="B53" s="28" t="s">
        <v>357</v>
      </c>
      <c r="C53" s="29">
        <v>26</v>
      </c>
      <c r="D53" s="28" t="s">
        <v>782</v>
      </c>
      <c r="E53" s="24">
        <v>52</v>
      </c>
      <c r="F53" s="631"/>
      <c r="G53" s="641"/>
      <c r="H53" s="487" t="s">
        <v>841</v>
      </c>
      <c r="I53" s="487"/>
      <c r="J53" s="496"/>
      <c r="K53" s="43">
        <f>VLOOKUP($A53&amp;K$93,決統データ!$A$3:$DE$365,$E53+19,FALSE)</f>
        <v>0</v>
      </c>
      <c r="L53" s="43">
        <f>VLOOKUP($A53&amp;L$93,決統データ!$A$3:$DE$365,$E53+19,FALSE)</f>
        <v>0</v>
      </c>
      <c r="M53" s="43">
        <f>VLOOKUP($A53&amp;M$93,決統データ!$A$3:$DE$365,$E53+19,FALSE)</f>
        <v>0</v>
      </c>
      <c r="N53" s="43">
        <f>VLOOKUP($A53&amp;N$93,決統データ!$A$3:$DE$365,$E53+19,FALSE)</f>
        <v>0</v>
      </c>
      <c r="O53" s="188">
        <f t="shared" si="2"/>
        <v>0</v>
      </c>
    </row>
    <row r="54" spans="1:15">
      <c r="A54" s="27" t="str">
        <f t="shared" si="1"/>
        <v>1222601</v>
      </c>
      <c r="B54" s="28" t="s">
        <v>357</v>
      </c>
      <c r="C54" s="29">
        <v>26</v>
      </c>
      <c r="D54" s="28" t="s">
        <v>782</v>
      </c>
      <c r="E54" s="24">
        <v>53</v>
      </c>
      <c r="F54" s="631"/>
      <c r="G54" s="487" t="s">
        <v>840</v>
      </c>
      <c r="H54" s="487"/>
      <c r="I54" s="487"/>
      <c r="J54" s="496"/>
      <c r="K54" s="43">
        <f>VLOOKUP($A54&amp;K$93,決統データ!$A$3:$DE$365,$E54+19,FALSE)</f>
        <v>0</v>
      </c>
      <c r="L54" s="43">
        <f>VLOOKUP($A54&amp;L$93,決統データ!$A$3:$DE$365,$E54+19,FALSE)</f>
        <v>0</v>
      </c>
      <c r="M54" s="43">
        <f>VLOOKUP($A54&amp;M$93,決統データ!$A$3:$DE$365,$E54+19,FALSE)</f>
        <v>0</v>
      </c>
      <c r="N54" s="43">
        <f>VLOOKUP($A54&amp;N$93,決統データ!$A$3:$DE$365,$E54+19,FALSE)</f>
        <v>0</v>
      </c>
      <c r="O54" s="188">
        <f t="shared" si="2"/>
        <v>0</v>
      </c>
    </row>
    <row r="55" spans="1:15">
      <c r="A55" s="27" t="str">
        <f t="shared" si="1"/>
        <v>1222601</v>
      </c>
      <c r="B55" s="28" t="s">
        <v>357</v>
      </c>
      <c r="C55" s="29">
        <v>26</v>
      </c>
      <c r="D55" s="28" t="s">
        <v>782</v>
      </c>
      <c r="E55" s="24">
        <v>54</v>
      </c>
      <c r="F55" s="631"/>
      <c r="G55" s="487" t="s">
        <v>839</v>
      </c>
      <c r="H55" s="487"/>
      <c r="I55" s="487"/>
      <c r="J55" s="496"/>
      <c r="K55" s="43">
        <f>VLOOKUP($A55&amp;K$93,決統データ!$A$3:$DE$365,$E55+19,FALSE)</f>
        <v>0</v>
      </c>
      <c r="L55" s="43">
        <f>VLOOKUP($A55&amp;L$93,決統データ!$A$3:$DE$365,$E55+19,FALSE)</f>
        <v>20528</v>
      </c>
      <c r="M55" s="43">
        <f>VLOOKUP($A55&amp;M$93,決統データ!$A$3:$DE$365,$E55+19,FALSE)</f>
        <v>0</v>
      </c>
      <c r="N55" s="43">
        <f>VLOOKUP($A55&amp;N$93,決統データ!$A$3:$DE$365,$E55+19,FALSE)</f>
        <v>7000</v>
      </c>
      <c r="O55" s="188">
        <f t="shared" si="2"/>
        <v>27528</v>
      </c>
    </row>
    <row r="56" spans="1:15">
      <c r="A56" s="27" t="str">
        <f t="shared" si="1"/>
        <v>1222601</v>
      </c>
      <c r="B56" s="28" t="s">
        <v>357</v>
      </c>
      <c r="C56" s="29">
        <v>26</v>
      </c>
      <c r="D56" s="28" t="s">
        <v>782</v>
      </c>
      <c r="E56" s="24">
        <v>55</v>
      </c>
      <c r="F56" s="631"/>
      <c r="G56" s="487" t="s">
        <v>838</v>
      </c>
      <c r="H56" s="487"/>
      <c r="I56" s="487"/>
      <c r="J56" s="496"/>
      <c r="K56" s="43">
        <f>VLOOKUP($A56&amp;K$93,決統データ!$A$3:$DE$365,$E56+19,FALSE)</f>
        <v>0</v>
      </c>
      <c r="L56" s="43">
        <f>VLOOKUP($A56&amp;L$93,決統データ!$A$3:$DE$365,$E56+19,FALSE)</f>
        <v>0</v>
      </c>
      <c r="M56" s="43">
        <f>VLOOKUP($A56&amp;M$93,決統データ!$A$3:$DE$365,$E56+19,FALSE)</f>
        <v>0</v>
      </c>
      <c r="N56" s="43">
        <f>VLOOKUP($A56&amp;N$93,決統データ!$A$3:$DE$365,$E56+19,FALSE)</f>
        <v>0</v>
      </c>
      <c r="O56" s="188">
        <f t="shared" si="2"/>
        <v>0</v>
      </c>
    </row>
    <row r="57" spans="1:15">
      <c r="A57" s="27" t="str">
        <f t="shared" si="1"/>
        <v>1222601</v>
      </c>
      <c r="B57" s="28" t="s">
        <v>357</v>
      </c>
      <c r="C57" s="29">
        <v>26</v>
      </c>
      <c r="D57" s="28" t="s">
        <v>782</v>
      </c>
      <c r="E57" s="24">
        <v>56</v>
      </c>
      <c r="F57" s="632"/>
      <c r="G57" s="487" t="s">
        <v>837</v>
      </c>
      <c r="H57" s="487"/>
      <c r="I57" s="487"/>
      <c r="J57" s="496"/>
      <c r="K57" s="43">
        <f>VLOOKUP($A57&amp;K$93,決統データ!$A$3:$DE$365,$E57+19,FALSE)</f>
        <v>0</v>
      </c>
      <c r="L57" s="43">
        <f>VLOOKUP($A57&amp;L$93,決統データ!$A$3:$DE$365,$E57+19,FALSE)</f>
        <v>-20528</v>
      </c>
      <c r="M57" s="43">
        <f>VLOOKUP($A57&amp;M$93,決統データ!$A$3:$DE$365,$E57+19,FALSE)</f>
        <v>0</v>
      </c>
      <c r="N57" s="43">
        <f>VLOOKUP($A57&amp;N$93,決統データ!$A$3:$DE$365,$E57+19,FALSE)</f>
        <v>-7000</v>
      </c>
      <c r="O57" s="188">
        <f t="shared" si="2"/>
        <v>-27528</v>
      </c>
    </row>
    <row r="58" spans="1:15">
      <c r="A58" s="27" t="str">
        <f t="shared" si="1"/>
        <v>1222601</v>
      </c>
      <c r="B58" s="28" t="s">
        <v>357</v>
      </c>
      <c r="C58" s="29">
        <v>26</v>
      </c>
      <c r="D58" s="28" t="s">
        <v>782</v>
      </c>
      <c r="E58" s="24">
        <v>57</v>
      </c>
      <c r="F58" s="487" t="s">
        <v>836</v>
      </c>
      <c r="G58" s="487"/>
      <c r="H58" s="487"/>
      <c r="I58" s="487"/>
      <c r="J58" s="496"/>
      <c r="K58" s="43">
        <f>VLOOKUP($A58&amp;K$93,決統データ!$A$3:$DE$365,$E58+19,FALSE)</f>
        <v>183309</v>
      </c>
      <c r="L58" s="43">
        <f>VLOOKUP($A58&amp;L$93,決統データ!$A$3:$DE$365,$E58+19,FALSE)</f>
        <v>0</v>
      </c>
      <c r="M58" s="43">
        <f>VLOOKUP($A58&amp;M$93,決統データ!$A$3:$DE$365,$E58+19,FALSE)</f>
        <v>-20</v>
      </c>
      <c r="N58" s="43">
        <f>VLOOKUP($A58&amp;N$93,決統データ!$A$3:$DE$365,$E58+19,FALSE)</f>
        <v>385</v>
      </c>
      <c r="O58" s="188">
        <f t="shared" si="2"/>
        <v>183674</v>
      </c>
    </row>
    <row r="59" spans="1:15">
      <c r="A59" s="27" t="str">
        <f t="shared" si="1"/>
        <v>1222601</v>
      </c>
      <c r="B59" s="28" t="s">
        <v>357</v>
      </c>
      <c r="C59" s="29">
        <v>26</v>
      </c>
      <c r="D59" s="28" t="s">
        <v>782</v>
      </c>
      <c r="E59" s="24">
        <v>58</v>
      </c>
      <c r="F59" s="487" t="s">
        <v>835</v>
      </c>
      <c r="G59" s="487"/>
      <c r="H59" s="487"/>
      <c r="I59" s="487"/>
      <c r="J59" s="496"/>
      <c r="K59" s="43">
        <f>VLOOKUP($A59&amp;K$93,決統データ!$A$3:$DE$365,$E59+19,FALSE)</f>
        <v>0</v>
      </c>
      <c r="L59" s="43">
        <f>VLOOKUP($A59&amp;L$93,決統データ!$A$3:$DE$365,$E59+19,FALSE)</f>
        <v>0</v>
      </c>
      <c r="M59" s="43">
        <f>VLOOKUP($A59&amp;M$93,決統データ!$A$3:$DE$365,$E59+19,FALSE)</f>
        <v>0</v>
      </c>
      <c r="N59" s="43">
        <f>VLOOKUP($A59&amp;N$93,決統データ!$A$3:$DE$365,$E59+19,FALSE)</f>
        <v>0</v>
      </c>
      <c r="O59" s="188">
        <f t="shared" si="2"/>
        <v>0</v>
      </c>
    </row>
    <row r="60" spans="1:15">
      <c r="A60" s="27" t="str">
        <f t="shared" si="1"/>
        <v>1222601</v>
      </c>
      <c r="B60" s="28" t="s">
        <v>357</v>
      </c>
      <c r="C60" s="29">
        <v>26</v>
      </c>
      <c r="D60" s="28" t="s">
        <v>782</v>
      </c>
      <c r="E60" s="24">
        <v>59</v>
      </c>
      <c r="F60" s="658" t="s">
        <v>354</v>
      </c>
      <c r="G60" s="518"/>
      <c r="H60" s="518"/>
      <c r="I60" s="518"/>
      <c r="J60" s="518"/>
      <c r="K60" s="43">
        <f>VLOOKUP($A60&amp;K$93,決統データ!$A$3:$DE$365,$E60+19,FALSE)</f>
        <v>0</v>
      </c>
      <c r="L60" s="43">
        <f>VLOOKUP($A60&amp;L$93,決統データ!$A$3:$DE$365,$E60+19,FALSE)</f>
        <v>0</v>
      </c>
      <c r="M60" s="43">
        <f>VLOOKUP($A60&amp;M$93,決統データ!$A$3:$DE$365,$E60+19,FALSE)</f>
        <v>0</v>
      </c>
      <c r="N60" s="43">
        <f>VLOOKUP($A60&amp;N$93,決統データ!$A$3:$DE$365,$E60+19,FALSE)</f>
        <v>52645</v>
      </c>
      <c r="O60" s="188">
        <f t="shared" si="2"/>
        <v>52645</v>
      </c>
    </row>
    <row r="61" spans="1:15">
      <c r="A61" s="27" t="str">
        <f t="shared" si="1"/>
        <v>1222601</v>
      </c>
      <c r="B61" s="28" t="s">
        <v>357</v>
      </c>
      <c r="C61" s="29">
        <v>26</v>
      </c>
      <c r="D61" s="28" t="s">
        <v>782</v>
      </c>
      <c r="E61" s="24">
        <v>60</v>
      </c>
      <c r="F61" s="95"/>
      <c r="G61" s="487" t="s">
        <v>833</v>
      </c>
      <c r="H61" s="487"/>
      <c r="I61" s="487"/>
      <c r="J61" s="496"/>
      <c r="K61" s="43">
        <f>VLOOKUP($A61&amp;K$93,決統データ!$A$3:$DE$365,$E61+19,FALSE)</f>
        <v>0</v>
      </c>
      <c r="L61" s="43">
        <f>VLOOKUP($A61&amp;L$93,決統データ!$A$3:$DE$365,$E61+19,FALSE)</f>
        <v>0</v>
      </c>
      <c r="M61" s="43">
        <f>VLOOKUP($A61&amp;M$93,決統データ!$A$3:$DE$365,$E61+19,FALSE)</f>
        <v>0</v>
      </c>
      <c r="N61" s="43">
        <f>VLOOKUP($A61&amp;N$93,決統データ!$A$3:$DE$365,$E61+19,FALSE)</f>
        <v>0</v>
      </c>
      <c r="O61" s="188">
        <f t="shared" si="2"/>
        <v>0</v>
      </c>
    </row>
    <row r="62" spans="1:15">
      <c r="A62" s="27" t="str">
        <f t="shared" si="1"/>
        <v>1222602</v>
      </c>
      <c r="B62" s="28" t="s">
        <v>357</v>
      </c>
      <c r="C62" s="29">
        <v>26</v>
      </c>
      <c r="D62" s="28" t="s">
        <v>358</v>
      </c>
      <c r="E62" s="24">
        <v>1</v>
      </c>
      <c r="F62" s="487" t="s">
        <v>832</v>
      </c>
      <c r="G62" s="487"/>
      <c r="H62" s="487"/>
      <c r="I62" s="487"/>
      <c r="J62" s="496"/>
      <c r="K62" s="43">
        <f>VLOOKUP($A62&amp;K$93,決統データ!$A$3:$DE$365,$E62+19,FALSE)</f>
        <v>370619</v>
      </c>
      <c r="L62" s="43">
        <f>VLOOKUP($A62&amp;L$93,決統データ!$A$3:$DE$365,$E62+19,FALSE)</f>
        <v>0</v>
      </c>
      <c r="M62" s="43">
        <f>VLOOKUP($A62&amp;M$93,決統データ!$A$3:$DE$365,$E62+19,FALSE)</f>
        <v>137934</v>
      </c>
      <c r="N62" s="43">
        <f>VLOOKUP($A62&amp;N$93,決統データ!$A$3:$DE$365,$E62+19,FALSE)</f>
        <v>0</v>
      </c>
      <c r="O62" s="188">
        <f t="shared" si="2"/>
        <v>508553</v>
      </c>
    </row>
    <row r="63" spans="1:15">
      <c r="A63" s="27" t="str">
        <f t="shared" si="1"/>
        <v>1222602</v>
      </c>
      <c r="B63" s="28" t="s">
        <v>357</v>
      </c>
      <c r="C63" s="29">
        <v>26</v>
      </c>
      <c r="D63" s="28" t="s">
        <v>358</v>
      </c>
      <c r="E63" s="24">
        <v>2</v>
      </c>
      <c r="F63" s="487" t="s">
        <v>831</v>
      </c>
      <c r="G63" s="487"/>
      <c r="H63" s="487"/>
      <c r="I63" s="487"/>
      <c r="J63" s="496"/>
      <c r="K63" s="43">
        <f>VLOOKUP($A63&amp;K$93,決統データ!$A$3:$DE$365,$E63+19,FALSE)</f>
        <v>-187310</v>
      </c>
      <c r="L63" s="43">
        <f>VLOOKUP($A63&amp;L$93,決統データ!$A$3:$DE$365,$E63+19,FALSE)</f>
        <v>0</v>
      </c>
      <c r="M63" s="43">
        <f>VLOOKUP($A63&amp;M$93,決統データ!$A$3:$DE$365,$E63+19,FALSE)</f>
        <v>-137954</v>
      </c>
      <c r="N63" s="43">
        <f>VLOOKUP($A63&amp;N$93,決統データ!$A$3:$DE$365,$E63+19,FALSE)</f>
        <v>53030</v>
      </c>
      <c r="O63" s="188">
        <f t="shared" si="2"/>
        <v>-272234</v>
      </c>
    </row>
    <row r="64" spans="1:15">
      <c r="A64" s="27" t="str">
        <f t="shared" si="1"/>
        <v>1222602</v>
      </c>
      <c r="B64" s="28" t="s">
        <v>357</v>
      </c>
      <c r="C64" s="29">
        <v>26</v>
      </c>
      <c r="D64" s="28" t="s">
        <v>358</v>
      </c>
      <c r="E64" s="24">
        <v>3</v>
      </c>
      <c r="F64" s="487" t="s">
        <v>830</v>
      </c>
      <c r="G64" s="487"/>
      <c r="H64" s="487"/>
      <c r="I64" s="487"/>
      <c r="J64" s="496"/>
      <c r="K64" s="43">
        <f>VLOOKUP($A64&amp;K$93,決統データ!$A$3:$DE$365,$E64+19,FALSE)</f>
        <v>0</v>
      </c>
      <c r="L64" s="43">
        <f>VLOOKUP($A64&amp;L$93,決統データ!$A$3:$DE$365,$E64+19,FALSE)</f>
        <v>0</v>
      </c>
      <c r="M64" s="43">
        <f>VLOOKUP($A64&amp;M$93,決統データ!$A$3:$DE$365,$E64+19,FALSE)</f>
        <v>0</v>
      </c>
      <c r="N64" s="43">
        <f>VLOOKUP($A64&amp;N$93,決統データ!$A$3:$DE$365,$E64+19,FALSE)</f>
        <v>0</v>
      </c>
      <c r="O64" s="188">
        <f t="shared" si="2"/>
        <v>0</v>
      </c>
    </row>
    <row r="65" spans="1:15">
      <c r="A65" s="27" t="str">
        <f t="shared" si="1"/>
        <v>1222602</v>
      </c>
      <c r="B65" s="28" t="s">
        <v>357</v>
      </c>
      <c r="C65" s="29">
        <v>26</v>
      </c>
      <c r="D65" s="28" t="s">
        <v>358</v>
      </c>
      <c r="E65" s="24">
        <v>4</v>
      </c>
      <c r="F65" s="639" t="s">
        <v>644</v>
      </c>
      <c r="G65" s="487" t="s">
        <v>829</v>
      </c>
      <c r="H65" s="487"/>
      <c r="I65" s="487"/>
      <c r="J65" s="496"/>
      <c r="K65" s="43">
        <f>VLOOKUP($A65&amp;K$93,決統データ!$A$3:$DE$365,$E65+19,FALSE)</f>
        <v>0</v>
      </c>
      <c r="L65" s="43">
        <f>VLOOKUP($A65&amp;L$93,決統データ!$A$3:$DE$365,$E65+19,FALSE)</f>
        <v>0</v>
      </c>
      <c r="M65" s="43">
        <f>VLOOKUP($A65&amp;M$93,決統データ!$A$3:$DE$365,$E65+19,FALSE)</f>
        <v>0</v>
      </c>
      <c r="N65" s="43">
        <f>VLOOKUP($A65&amp;N$93,決統データ!$A$3:$DE$365,$E65+19,FALSE)</f>
        <v>0</v>
      </c>
      <c r="O65" s="188">
        <f t="shared" si="2"/>
        <v>0</v>
      </c>
    </row>
    <row r="66" spans="1:15">
      <c r="A66" s="27" t="str">
        <f t="shared" si="1"/>
        <v>1222602</v>
      </c>
      <c r="B66" s="28" t="s">
        <v>357</v>
      </c>
      <c r="C66" s="29">
        <v>26</v>
      </c>
      <c r="D66" s="28" t="s">
        <v>358</v>
      </c>
      <c r="E66" s="24">
        <v>5</v>
      </c>
      <c r="F66" s="640"/>
      <c r="G66" s="487" t="s">
        <v>828</v>
      </c>
      <c r="H66" s="487"/>
      <c r="I66" s="487"/>
      <c r="J66" s="496"/>
      <c r="K66" s="43">
        <f>VLOOKUP($A66&amp;K$93,決統データ!$A$3:$DE$365,$E66+19,FALSE)</f>
        <v>0</v>
      </c>
      <c r="L66" s="43">
        <f>VLOOKUP($A66&amp;L$93,決統データ!$A$3:$DE$365,$E66+19,FALSE)</f>
        <v>0</v>
      </c>
      <c r="M66" s="43">
        <f>VLOOKUP($A66&amp;M$93,決統データ!$A$3:$DE$365,$E66+19,FALSE)</f>
        <v>0</v>
      </c>
      <c r="N66" s="43">
        <f>VLOOKUP($A66&amp;N$93,決統データ!$A$3:$DE$365,$E66+19,FALSE)</f>
        <v>0</v>
      </c>
      <c r="O66" s="188">
        <f t="shared" si="2"/>
        <v>0</v>
      </c>
    </row>
    <row r="67" spans="1:15">
      <c r="A67" s="27" t="str">
        <f t="shared" si="1"/>
        <v>1222602</v>
      </c>
      <c r="B67" s="28" t="s">
        <v>357</v>
      </c>
      <c r="C67" s="29">
        <v>26</v>
      </c>
      <c r="D67" s="28" t="s">
        <v>358</v>
      </c>
      <c r="E67" s="24">
        <v>6</v>
      </c>
      <c r="F67" s="641"/>
      <c r="G67" s="487" t="s">
        <v>731</v>
      </c>
      <c r="H67" s="487"/>
      <c r="I67" s="487"/>
      <c r="J67" s="496"/>
      <c r="K67" s="43">
        <f>VLOOKUP($A67&amp;K$93,決統データ!$A$3:$DE$365,$E67+19,FALSE)</f>
        <v>0</v>
      </c>
      <c r="L67" s="43">
        <f>VLOOKUP($A67&amp;L$93,決統データ!$A$3:$DE$365,$E67+19,FALSE)</f>
        <v>0</v>
      </c>
      <c r="M67" s="43">
        <f>VLOOKUP($A67&amp;M$93,決統データ!$A$3:$DE$365,$E67+19,FALSE)</f>
        <v>0</v>
      </c>
      <c r="N67" s="43">
        <f>VLOOKUP($A67&amp;N$93,決統データ!$A$3:$DE$365,$E67+19,FALSE)</f>
        <v>0</v>
      </c>
      <c r="O67" s="188">
        <f t="shared" ref="O67:O84" si="3">SUM(K67:N67)</f>
        <v>0</v>
      </c>
    </row>
    <row r="68" spans="1:15">
      <c r="A68" s="27" t="str">
        <f t="shared" ref="A68:A84" si="4">+B68&amp;C68&amp;D68</f>
        <v>1222602</v>
      </c>
      <c r="B68" s="28" t="s">
        <v>357</v>
      </c>
      <c r="C68" s="29">
        <v>26</v>
      </c>
      <c r="D68" s="28" t="s">
        <v>358</v>
      </c>
      <c r="E68" s="24">
        <v>7</v>
      </c>
      <c r="F68" s="487" t="s">
        <v>827</v>
      </c>
      <c r="G68" s="487"/>
      <c r="H68" s="487"/>
      <c r="I68" s="487"/>
      <c r="J68" s="496"/>
      <c r="K68" s="43">
        <f>VLOOKUP($A68&amp;K$93,決統データ!$A$3:$DE$365,$E68+19,FALSE)</f>
        <v>0</v>
      </c>
      <c r="L68" s="43">
        <f>VLOOKUP($A68&amp;L$93,決統データ!$A$3:$DE$365,$E68+19,FALSE)</f>
        <v>0</v>
      </c>
      <c r="M68" s="43">
        <f>VLOOKUP($A68&amp;M$93,決統データ!$A$3:$DE$365,$E68+19,FALSE)</f>
        <v>0</v>
      </c>
      <c r="N68" s="43">
        <f>VLOOKUP($A68&amp;N$93,決統データ!$A$3:$DE$365,$E68+19,FALSE)</f>
        <v>0</v>
      </c>
      <c r="O68" s="188">
        <f t="shared" si="3"/>
        <v>0</v>
      </c>
    </row>
    <row r="69" spans="1:15">
      <c r="A69" s="27" t="str">
        <f t="shared" si="4"/>
        <v>1222602</v>
      </c>
      <c r="B69" s="28" t="s">
        <v>357</v>
      </c>
      <c r="C69" s="29">
        <v>26</v>
      </c>
      <c r="D69" s="28" t="s">
        <v>358</v>
      </c>
      <c r="E69" s="24">
        <v>8</v>
      </c>
      <c r="F69" s="633" t="s">
        <v>826</v>
      </c>
      <c r="G69" s="634"/>
      <c r="H69" s="634"/>
      <c r="I69" s="635"/>
      <c r="J69" s="64" t="s">
        <v>825</v>
      </c>
      <c r="K69" s="43">
        <f>VLOOKUP($A69&amp;K$93,決統データ!$A$3:$DE$365,$E69+19,FALSE)</f>
        <v>0</v>
      </c>
      <c r="L69" s="43">
        <f>VLOOKUP($A69&amp;L$93,決統データ!$A$3:$DE$365,$E69+19,FALSE)</f>
        <v>0</v>
      </c>
      <c r="M69" s="43">
        <f>VLOOKUP($A69&amp;M$93,決統データ!$A$3:$DE$365,$E69+19,FALSE)</f>
        <v>0</v>
      </c>
      <c r="N69" s="43">
        <f>VLOOKUP($A69&amp;N$93,決統データ!$A$3:$DE$365,$E69+19,FALSE)</f>
        <v>53030</v>
      </c>
      <c r="O69" s="188">
        <f t="shared" si="3"/>
        <v>53030</v>
      </c>
    </row>
    <row r="70" spans="1:15">
      <c r="A70" s="27" t="str">
        <f t="shared" si="4"/>
        <v>1222602</v>
      </c>
      <c r="B70" s="28" t="s">
        <v>357</v>
      </c>
      <c r="C70" s="29">
        <v>26</v>
      </c>
      <c r="D70" s="28" t="s">
        <v>358</v>
      </c>
      <c r="E70" s="24">
        <v>9</v>
      </c>
      <c r="F70" s="636"/>
      <c r="G70" s="637"/>
      <c r="H70" s="637"/>
      <c r="I70" s="638"/>
      <c r="J70" s="64" t="s">
        <v>824</v>
      </c>
      <c r="K70" s="43">
        <f>VLOOKUP($A70&amp;K$93,決統データ!$A$3:$DE$365,$E70+19,FALSE)</f>
        <v>187310</v>
      </c>
      <c r="L70" s="43">
        <f>VLOOKUP($A70&amp;L$93,決統データ!$A$3:$DE$365,$E70+19,FALSE)</f>
        <v>0</v>
      </c>
      <c r="M70" s="43">
        <f>VLOOKUP($A70&amp;M$93,決統データ!$A$3:$DE$365,$E70+19,FALSE)</f>
        <v>137954</v>
      </c>
      <c r="N70" s="43">
        <f>VLOOKUP($A70&amp;N$93,決統データ!$A$3:$DE$365,$E70+19,FALSE)</f>
        <v>0</v>
      </c>
      <c r="O70" s="188">
        <f t="shared" si="3"/>
        <v>325264</v>
      </c>
    </row>
    <row r="71" spans="1:15">
      <c r="A71" s="27" t="str">
        <f t="shared" si="4"/>
        <v>1222602</v>
      </c>
      <c r="B71" s="28" t="s">
        <v>357</v>
      </c>
      <c r="C71" s="29">
        <v>26</v>
      </c>
      <c r="D71" s="28" t="s">
        <v>358</v>
      </c>
      <c r="E71" s="24">
        <v>21</v>
      </c>
      <c r="F71" s="487" t="s">
        <v>823</v>
      </c>
      <c r="G71" s="487"/>
      <c r="H71" s="487"/>
      <c r="I71" s="487"/>
      <c r="J71" s="496"/>
      <c r="K71" s="43">
        <f>VLOOKUP($A71&amp;K$93,決統データ!$A$3:$DE$365,$E71+19,FALSE)</f>
        <v>0</v>
      </c>
      <c r="L71" s="43">
        <f>VLOOKUP($A71&amp;L$93,決統データ!$A$3:$DE$365,$E71+19,FALSE)</f>
        <v>0</v>
      </c>
      <c r="M71" s="43">
        <f>VLOOKUP($A71&amp;M$93,決統データ!$A$3:$DE$365,$E71+19,FALSE)</f>
        <v>0</v>
      </c>
      <c r="N71" s="43">
        <f>VLOOKUP($A71&amp;N$93,決統データ!$A$3:$DE$365,$E71+19,FALSE)</f>
        <v>0</v>
      </c>
      <c r="O71" s="188">
        <f t="shared" si="3"/>
        <v>0</v>
      </c>
    </row>
    <row r="72" spans="1:15">
      <c r="A72" s="27" t="str">
        <f t="shared" si="4"/>
        <v>1222602</v>
      </c>
      <c r="B72" s="28" t="s">
        <v>357</v>
      </c>
      <c r="C72" s="29">
        <v>26</v>
      </c>
      <c r="D72" s="28" t="s">
        <v>358</v>
      </c>
      <c r="E72" s="24">
        <v>22</v>
      </c>
      <c r="F72" s="487" t="s">
        <v>822</v>
      </c>
      <c r="G72" s="487"/>
      <c r="H72" s="487"/>
      <c r="I72" s="487"/>
      <c r="J72" s="496"/>
      <c r="K72" s="43">
        <f>VLOOKUP($A72&amp;K$93,決統データ!$A$3:$DE$365,$E72+19,FALSE)</f>
        <v>0</v>
      </c>
      <c r="L72" s="43">
        <f>VLOOKUP($A72&amp;L$93,決統データ!$A$3:$DE$365,$E72+19,FALSE)</f>
        <v>0</v>
      </c>
      <c r="M72" s="43">
        <f>VLOOKUP($A72&amp;M$93,決統データ!$A$3:$DE$365,$E72+19,FALSE)</f>
        <v>0</v>
      </c>
      <c r="N72" s="43">
        <f>VLOOKUP($A72&amp;N$93,決統データ!$A$3:$DE$365,$E72+19,FALSE)</f>
        <v>0</v>
      </c>
      <c r="O72" s="188">
        <f t="shared" si="3"/>
        <v>0</v>
      </c>
    </row>
    <row r="73" spans="1:15">
      <c r="A73" s="27"/>
      <c r="B73" s="28"/>
      <c r="C73" s="29"/>
      <c r="D73" s="28"/>
      <c r="E73" s="38"/>
      <c r="F73" s="968" t="s">
        <v>821</v>
      </c>
      <c r="G73" s="972"/>
      <c r="H73" s="972"/>
      <c r="I73" s="972"/>
      <c r="J73" s="983"/>
      <c r="K73" s="44"/>
      <c r="L73" s="44"/>
      <c r="M73" s="44"/>
      <c r="N73" s="44"/>
      <c r="O73" s="188"/>
    </row>
    <row r="74" spans="1:15">
      <c r="A74" s="27" t="str">
        <f t="shared" si="4"/>
        <v>1222602</v>
      </c>
      <c r="B74" s="28" t="s">
        <v>357</v>
      </c>
      <c r="C74" s="29">
        <v>26</v>
      </c>
      <c r="D74" s="28" t="s">
        <v>358</v>
      </c>
      <c r="E74" s="38">
        <v>51</v>
      </c>
      <c r="F74" s="73" t="s">
        <v>819</v>
      </c>
      <c r="G74" s="73"/>
      <c r="H74" s="73"/>
      <c r="I74" s="73"/>
      <c r="J74" s="73"/>
      <c r="K74" s="43">
        <f>VLOOKUP($A74&amp;K$93,決統データ!$A$3:$DE$365,$E74+19,FALSE)</f>
        <v>0</v>
      </c>
      <c r="L74" s="43">
        <f>VLOOKUP($A74&amp;L$93,決統データ!$A$3:$DE$365,$E74+19,FALSE)</f>
        <v>0</v>
      </c>
      <c r="M74" s="43">
        <f>VLOOKUP($A74&amp;M$93,決統データ!$A$3:$DE$365,$E74+19,FALSE)</f>
        <v>0</v>
      </c>
      <c r="N74" s="43">
        <f>VLOOKUP($A74&amp;N$93,決統データ!$A$3:$DE$365,$E74+19,FALSE)</f>
        <v>0</v>
      </c>
      <c r="O74" s="188">
        <f t="shared" si="3"/>
        <v>0</v>
      </c>
    </row>
    <row r="75" spans="1:15">
      <c r="A75" s="27" t="str">
        <f t="shared" si="4"/>
        <v>1222602</v>
      </c>
      <c r="B75" s="28" t="s">
        <v>357</v>
      </c>
      <c r="C75" s="29">
        <v>26</v>
      </c>
      <c r="D75" s="28" t="s">
        <v>358</v>
      </c>
      <c r="E75" s="38">
        <v>52</v>
      </c>
      <c r="F75" s="73" t="s">
        <v>818</v>
      </c>
      <c r="G75" s="73"/>
      <c r="H75" s="73"/>
      <c r="I75" s="73"/>
      <c r="J75" s="73"/>
      <c r="K75" s="43">
        <f>VLOOKUP($A75&amp;K$93,決統データ!$A$3:$DE$365,$E75+19,FALSE)</f>
        <v>0</v>
      </c>
      <c r="L75" s="43">
        <f>VLOOKUP($A75&amp;L$93,決統データ!$A$3:$DE$365,$E75+19,FALSE)</f>
        <v>0</v>
      </c>
      <c r="M75" s="43">
        <f>VLOOKUP($A75&amp;M$93,決統データ!$A$3:$DE$365,$E75+19,FALSE)</f>
        <v>0</v>
      </c>
      <c r="N75" s="43">
        <f>VLOOKUP($A75&amp;N$93,決統データ!$A$3:$DE$365,$E75+19,FALSE)</f>
        <v>0</v>
      </c>
      <c r="O75" s="188">
        <f t="shared" si="3"/>
        <v>0</v>
      </c>
    </row>
    <row r="76" spans="1:15">
      <c r="A76" s="27"/>
      <c r="B76" s="28"/>
      <c r="C76" s="29"/>
      <c r="D76" s="28"/>
      <c r="E76" s="38"/>
      <c r="F76" s="73" t="s">
        <v>820</v>
      </c>
      <c r="G76" s="73"/>
      <c r="H76" s="73"/>
      <c r="I76" s="73"/>
      <c r="J76" s="73"/>
      <c r="K76" s="44"/>
      <c r="L76" s="44"/>
      <c r="M76" s="44"/>
      <c r="N76" s="44"/>
      <c r="O76" s="188"/>
    </row>
    <row r="77" spans="1:15">
      <c r="A77" s="27" t="str">
        <f t="shared" si="4"/>
        <v>1222602</v>
      </c>
      <c r="B77" s="28" t="s">
        <v>357</v>
      </c>
      <c r="C77" s="29">
        <v>26</v>
      </c>
      <c r="D77" s="28" t="s">
        <v>358</v>
      </c>
      <c r="E77" s="38">
        <v>53</v>
      </c>
      <c r="F77" s="73" t="s">
        <v>819</v>
      </c>
      <c r="G77" s="73"/>
      <c r="H77" s="73"/>
      <c r="I77" s="73"/>
      <c r="J77" s="73"/>
      <c r="K77" s="43">
        <f>VLOOKUP($A77&amp;K$93,決統データ!$A$3:$DE$365,$E77+19,FALSE)</f>
        <v>0</v>
      </c>
      <c r="L77" s="43">
        <f>VLOOKUP($A77&amp;L$93,決統データ!$A$3:$DE$365,$E77+19,FALSE)</f>
        <v>0</v>
      </c>
      <c r="M77" s="43">
        <f>VLOOKUP($A77&amp;M$93,決統データ!$A$3:$DE$365,$E77+19,FALSE)</f>
        <v>0</v>
      </c>
      <c r="N77" s="43">
        <f>VLOOKUP($A77&amp;N$93,決統データ!$A$3:$DE$365,$E77+19,FALSE)</f>
        <v>0</v>
      </c>
      <c r="O77" s="188">
        <f t="shared" si="3"/>
        <v>0</v>
      </c>
    </row>
    <row r="78" spans="1:15">
      <c r="A78" s="27" t="str">
        <f t="shared" si="4"/>
        <v>1222602</v>
      </c>
      <c r="B78" s="28" t="s">
        <v>357</v>
      </c>
      <c r="C78" s="29">
        <v>26</v>
      </c>
      <c r="D78" s="28" t="s">
        <v>358</v>
      </c>
      <c r="E78" s="38">
        <v>54</v>
      </c>
      <c r="F78" s="73" t="s">
        <v>818</v>
      </c>
      <c r="G78" s="73"/>
      <c r="H78" s="73"/>
      <c r="I78" s="73"/>
      <c r="J78" s="73"/>
      <c r="K78" s="43">
        <f>VLOOKUP($A78&amp;K$93,決統データ!$A$3:$DE$365,$E78+19,FALSE)</f>
        <v>0</v>
      </c>
      <c r="L78" s="43">
        <f>VLOOKUP($A78&amp;L$93,決統データ!$A$3:$DE$365,$E78+19,FALSE)</f>
        <v>0</v>
      </c>
      <c r="M78" s="43">
        <f>VLOOKUP($A78&amp;M$93,決統データ!$A$3:$DE$365,$E78+19,FALSE)</f>
        <v>0</v>
      </c>
      <c r="N78" s="43">
        <f>VLOOKUP($A78&amp;N$93,決統データ!$A$3:$DE$365,$E78+19,FALSE)</f>
        <v>0</v>
      </c>
      <c r="O78" s="188">
        <f t="shared" si="3"/>
        <v>0</v>
      </c>
    </row>
    <row r="79" spans="1:15">
      <c r="A79" s="27" t="str">
        <f t="shared" si="4"/>
        <v>1222602</v>
      </c>
      <c r="B79" s="28" t="s">
        <v>357</v>
      </c>
      <c r="C79" s="29">
        <v>26</v>
      </c>
      <c r="D79" s="28" t="s">
        <v>358</v>
      </c>
      <c r="E79" s="38">
        <v>55</v>
      </c>
      <c r="F79" s="913" t="s">
        <v>817</v>
      </c>
      <c r="G79" s="914"/>
      <c r="H79" s="914"/>
      <c r="I79" s="915"/>
      <c r="J79" s="96" t="s">
        <v>601</v>
      </c>
      <c r="K79" s="43">
        <f>VLOOKUP($A79&amp;K$93,決統データ!$A$3:$DE$365,$E79+19,FALSE)</f>
        <v>0</v>
      </c>
      <c r="L79" s="43">
        <f>VLOOKUP($A79&amp;L$93,決統データ!$A$3:$DE$365,$E79+19,FALSE)</f>
        <v>0</v>
      </c>
      <c r="M79" s="43">
        <f>VLOOKUP($A79&amp;M$93,決統データ!$A$3:$DE$365,$E79+19,FALSE)</f>
        <v>0</v>
      </c>
      <c r="N79" s="43">
        <f>VLOOKUP($A79&amp;N$93,決統データ!$A$3:$DE$365,$E79+19,FALSE)</f>
        <v>0</v>
      </c>
      <c r="O79" s="188">
        <f t="shared" si="3"/>
        <v>0</v>
      </c>
    </row>
    <row r="80" spans="1:15">
      <c r="A80" s="27" t="str">
        <f t="shared" si="4"/>
        <v>1222602</v>
      </c>
      <c r="B80" s="28" t="s">
        <v>357</v>
      </c>
      <c r="C80" s="29">
        <v>26</v>
      </c>
      <c r="D80" s="28" t="s">
        <v>358</v>
      </c>
      <c r="E80" s="38">
        <v>56</v>
      </c>
      <c r="F80" s="916"/>
      <c r="G80" s="917"/>
      <c r="H80" s="917"/>
      <c r="I80" s="918"/>
      <c r="J80" s="96" t="s">
        <v>816</v>
      </c>
      <c r="K80" s="43">
        <f>VLOOKUP($A80&amp;K$93,決統データ!$A$3:$DE$365,$E80+19,FALSE)</f>
        <v>0</v>
      </c>
      <c r="L80" s="43">
        <f>VLOOKUP($A80&amp;L$93,決統データ!$A$3:$DE$365,$E80+19,FALSE)</f>
        <v>0</v>
      </c>
      <c r="M80" s="43">
        <f>VLOOKUP($A80&amp;M$93,決統データ!$A$3:$DE$365,$E80+19,FALSE)</f>
        <v>0</v>
      </c>
      <c r="N80" s="43">
        <f>VLOOKUP($A80&amp;N$93,決統データ!$A$3:$DE$365,$E80+19,FALSE)</f>
        <v>0</v>
      </c>
      <c r="O80" s="188">
        <f t="shared" si="3"/>
        <v>0</v>
      </c>
    </row>
    <row r="81" spans="1:15">
      <c r="A81" s="27" t="str">
        <f t="shared" si="4"/>
        <v>1222602</v>
      </c>
      <c r="B81" s="28" t="s">
        <v>357</v>
      </c>
      <c r="C81" s="29">
        <v>26</v>
      </c>
      <c r="D81" s="28" t="s">
        <v>358</v>
      </c>
      <c r="E81" s="38">
        <v>57</v>
      </c>
      <c r="F81" s="913" t="s">
        <v>600</v>
      </c>
      <c r="G81" s="914"/>
      <c r="H81" s="914"/>
      <c r="I81" s="915"/>
      <c r="J81" s="96" t="s">
        <v>601</v>
      </c>
      <c r="K81" s="43">
        <f>VLOOKUP($A81&amp;K$93,決統データ!$A$3:$DE$365,$E81+19,FALSE)</f>
        <v>0</v>
      </c>
      <c r="L81" s="43">
        <f>VLOOKUP($A81&amp;L$93,決統データ!$A$3:$DE$365,$E81+19,FALSE)</f>
        <v>0</v>
      </c>
      <c r="M81" s="43">
        <f>VLOOKUP($A81&amp;M$93,決統データ!$A$3:$DE$365,$E81+19,FALSE)</f>
        <v>0</v>
      </c>
      <c r="N81" s="43">
        <f>VLOOKUP($A81&amp;N$93,決統データ!$A$3:$DE$365,$E81+19,FALSE)</f>
        <v>0</v>
      </c>
      <c r="O81" s="188">
        <f t="shared" si="3"/>
        <v>0</v>
      </c>
    </row>
    <row r="82" spans="1:15">
      <c r="A82" s="27" t="str">
        <f t="shared" si="4"/>
        <v>1222602</v>
      </c>
      <c r="B82" s="28" t="s">
        <v>357</v>
      </c>
      <c r="C82" s="29">
        <v>26</v>
      </c>
      <c r="D82" s="28" t="s">
        <v>358</v>
      </c>
      <c r="E82" s="38">
        <v>58</v>
      </c>
      <c r="F82" s="916"/>
      <c r="G82" s="917"/>
      <c r="H82" s="917"/>
      <c r="I82" s="918"/>
      <c r="J82" s="96" t="s">
        <v>816</v>
      </c>
      <c r="K82" s="43">
        <f>VLOOKUP($A82&amp;K$93,決統データ!$A$3:$DE$365,$E82+19,FALSE)</f>
        <v>0</v>
      </c>
      <c r="L82" s="43">
        <f>VLOOKUP($A82&amp;L$93,決統データ!$A$3:$DE$365,$E82+19,FALSE)</f>
        <v>0</v>
      </c>
      <c r="M82" s="43">
        <f>VLOOKUP($A82&amp;M$93,決統データ!$A$3:$DE$365,$E82+19,FALSE)</f>
        <v>0</v>
      </c>
      <c r="N82" s="43">
        <f>VLOOKUP($A82&amp;N$93,決統データ!$A$3:$DE$365,$E82+19,FALSE)</f>
        <v>0</v>
      </c>
      <c r="O82" s="188">
        <f t="shared" si="3"/>
        <v>0</v>
      </c>
    </row>
    <row r="83" spans="1:15">
      <c r="A83" s="27" t="str">
        <f t="shared" si="4"/>
        <v>1222602</v>
      </c>
      <c r="B83" s="28" t="s">
        <v>357</v>
      </c>
      <c r="C83" s="29">
        <v>26</v>
      </c>
      <c r="D83" s="28" t="s">
        <v>358</v>
      </c>
      <c r="E83" s="38">
        <v>59</v>
      </c>
      <c r="F83" s="905" t="s">
        <v>603</v>
      </c>
      <c r="G83" s="907" t="s">
        <v>604</v>
      </c>
      <c r="H83" s="908"/>
      <c r="I83" s="909"/>
      <c r="J83" s="96" t="s">
        <v>601</v>
      </c>
      <c r="K83" s="43">
        <f>VLOOKUP($A83&amp;K$93,決統データ!$A$3:$DE$365,$E83+19,FALSE)</f>
        <v>0</v>
      </c>
      <c r="L83" s="43">
        <f>VLOOKUP($A83&amp;L$93,決統データ!$A$3:$DE$365,$E83+19,FALSE)</f>
        <v>0</v>
      </c>
      <c r="M83" s="43">
        <f>VLOOKUP($A83&amp;M$93,決統データ!$A$3:$DE$365,$E83+19,FALSE)</f>
        <v>0</v>
      </c>
      <c r="N83" s="43">
        <f>VLOOKUP($A83&amp;N$93,決統データ!$A$3:$DE$365,$E83+19,FALSE)</f>
        <v>0</v>
      </c>
      <c r="O83" s="188">
        <f t="shared" si="3"/>
        <v>0</v>
      </c>
    </row>
    <row r="84" spans="1:15">
      <c r="A84" s="27" t="str">
        <f t="shared" si="4"/>
        <v>1222602</v>
      </c>
      <c r="B84" s="28" t="s">
        <v>357</v>
      </c>
      <c r="C84" s="29">
        <v>26</v>
      </c>
      <c r="D84" s="28" t="s">
        <v>358</v>
      </c>
      <c r="E84" s="38">
        <v>60</v>
      </c>
      <c r="F84" s="906"/>
      <c r="G84" s="910"/>
      <c r="H84" s="911"/>
      <c r="I84" s="912"/>
      <c r="J84" s="96" t="s">
        <v>816</v>
      </c>
      <c r="K84" s="43">
        <f>VLOOKUP($A84&amp;K$93,決統データ!$A$3:$DE$365,$E84+19,FALSE)</f>
        <v>0</v>
      </c>
      <c r="L84" s="43">
        <f>VLOOKUP($A84&amp;L$93,決統データ!$A$3:$DE$365,$E84+19,FALSE)</f>
        <v>0</v>
      </c>
      <c r="M84" s="43">
        <f>VLOOKUP($A84&amp;M$93,決統データ!$A$3:$DE$365,$E84+19,FALSE)</f>
        <v>0</v>
      </c>
      <c r="N84" s="43">
        <f>VLOOKUP($A84&amp;N$93,決統データ!$A$3:$DE$365,$E84+19,FALSE)</f>
        <v>0</v>
      </c>
      <c r="O84" s="188">
        <f t="shared" si="3"/>
        <v>0</v>
      </c>
    </row>
    <row r="85" spans="1:15">
      <c r="F85" s="527" t="s">
        <v>516</v>
      </c>
      <c r="G85" s="990" t="s">
        <v>519</v>
      </c>
      <c r="H85" s="991"/>
      <c r="I85" s="991"/>
      <c r="J85" s="992"/>
      <c r="K85" s="260">
        <f t="shared" ref="K85:O85" si="5">IF(K13=0,0,K3/K13*100)</f>
        <v>3545.6578947368421</v>
      </c>
      <c r="L85" s="260">
        <f t="shared" si="5"/>
        <v>214.01910686514108</v>
      </c>
      <c r="M85" s="260">
        <f t="shared" si="5"/>
        <v>4.7619047619047619</v>
      </c>
      <c r="N85" s="260">
        <f t="shared" si="5"/>
        <v>1332.8881469115192</v>
      </c>
      <c r="O85" s="331">
        <f t="shared" si="5"/>
        <v>982.06648847310396</v>
      </c>
    </row>
    <row r="86" spans="1:15">
      <c r="F86" s="527"/>
      <c r="G86" s="72" t="s">
        <v>517</v>
      </c>
      <c r="H86" s="72"/>
      <c r="I86" s="75"/>
      <c r="J86" s="76"/>
      <c r="K86" s="260">
        <f t="shared" ref="K86:O86" si="6">IF((K13+K50)=0,0,K3/(K13+K50)*100)</f>
        <v>3545.6578947368421</v>
      </c>
      <c r="L86" s="260">
        <f t="shared" si="6"/>
        <v>214.01910686514108</v>
      </c>
      <c r="M86" s="260">
        <f t="shared" si="6"/>
        <v>4.7619047619047619</v>
      </c>
      <c r="N86" s="260">
        <f t="shared" si="6"/>
        <v>1332.8881469115192</v>
      </c>
      <c r="O86" s="331">
        <f t="shared" si="6"/>
        <v>982.06648847310396</v>
      </c>
    </row>
    <row r="87" spans="1:15">
      <c r="F87" s="527"/>
      <c r="G87" s="72" t="s">
        <v>520</v>
      </c>
      <c r="H87" s="72"/>
      <c r="I87" s="75"/>
      <c r="J87" s="76"/>
      <c r="K87" s="243">
        <f t="shared" ref="K87:O87" si="7">IF((K14-K16)=0,0,(K4-K6)/(K14-K16)*100)</f>
        <v>3545.6578947368421</v>
      </c>
      <c r="L87" s="260">
        <f t="shared" si="7"/>
        <v>250.81892033542977</v>
      </c>
      <c r="M87" s="260">
        <f t="shared" si="7"/>
        <v>4.7619047619047619</v>
      </c>
      <c r="N87" s="260">
        <f t="shared" si="7"/>
        <v>1321.2020033388981</v>
      </c>
      <c r="O87" s="331">
        <f t="shared" si="7"/>
        <v>1107.4750047160912</v>
      </c>
    </row>
    <row r="88" spans="1:15">
      <c r="F88" s="527"/>
      <c r="G88" s="72" t="s">
        <v>518</v>
      </c>
      <c r="H88" s="75"/>
      <c r="I88" s="77"/>
      <c r="J88" s="76"/>
      <c r="K88" s="260">
        <f t="shared" ref="K88:O88" si="8">IF((K4-K6)=0,0,K70/(K4-K6)*100)</f>
        <v>99.300743788070761</v>
      </c>
      <c r="L88" s="260">
        <f t="shared" si="8"/>
        <v>0</v>
      </c>
      <c r="M88" s="260">
        <f t="shared" si="8"/>
        <v>13795400</v>
      </c>
      <c r="N88" s="260">
        <f t="shared" si="8"/>
        <v>0</v>
      </c>
      <c r="O88" s="331">
        <f t="shared" si="8"/>
        <v>138.5110016224572</v>
      </c>
    </row>
    <row r="89" spans="1:15">
      <c r="F89" s="527"/>
      <c r="G89" s="72" t="s">
        <v>528</v>
      </c>
      <c r="H89" s="75"/>
      <c r="I89" s="77"/>
      <c r="J89" s="76"/>
      <c r="K89" s="260">
        <f t="shared" ref="K89:O89" si="9">IF((K3+K24)=0,0,(K11+K26+K27)/(K3+K24)*100)</f>
        <v>0</v>
      </c>
      <c r="L89" s="260">
        <f t="shared" si="9"/>
        <v>0</v>
      </c>
      <c r="M89" s="260">
        <f t="shared" si="9"/>
        <v>0</v>
      </c>
      <c r="N89" s="260">
        <f t="shared" si="9"/>
        <v>0</v>
      </c>
      <c r="O89" s="331">
        <f t="shared" si="9"/>
        <v>0</v>
      </c>
    </row>
    <row r="93" spans="1:15">
      <c r="K93" s="12" t="str">
        <f>+K94&amp;"000"</f>
        <v>262013000</v>
      </c>
      <c r="L93" s="12" t="str">
        <f>+L94&amp;"000"</f>
        <v>262030000</v>
      </c>
      <c r="M93" s="12" t="str">
        <f>+M94&amp;"000"</f>
        <v>262056000</v>
      </c>
      <c r="N93" s="12" t="str">
        <f>+N94&amp;"000"</f>
        <v>262129000</v>
      </c>
    </row>
    <row r="94" spans="1:15">
      <c r="K94" s="12" t="s">
        <v>580</v>
      </c>
      <c r="L94" s="263" t="s">
        <v>582</v>
      </c>
      <c r="M94" s="263" t="s">
        <v>584</v>
      </c>
      <c r="N94" s="263" t="s">
        <v>585</v>
      </c>
    </row>
    <row r="95" spans="1:15">
      <c r="K95" s="12" t="s">
        <v>469</v>
      </c>
      <c r="L95" s="263" t="s">
        <v>471</v>
      </c>
      <c r="M95" s="263" t="s">
        <v>473</v>
      </c>
      <c r="N95" s="263" t="s">
        <v>586</v>
      </c>
    </row>
  </sheetData>
  <customSheetViews>
    <customSheetView guid="{247A5D4D-80F1-4466-92F7-7A3BC78E450F}" printArea="1" topLeftCell="A64">
      <selection activeCell="C43" sqref="C43"/>
      <pageMargins left="0.39370078740157483" right="0.39370078740157483" top="0.78740157480314965" bottom="0.78740157480314965" header="0.51181102362204722" footer="0.51181102362204722"/>
      <pageSetup paperSize="9" scale="58" pageOrder="overThenDown" orientation="portrait" blackAndWhite="1" horizontalDpi="300" verticalDpi="300"/>
      <headerFooter alignWithMargins="0"/>
    </customSheetView>
  </customSheetViews>
  <mergeCells count="83">
    <mergeCell ref="G83:I84"/>
    <mergeCell ref="F85:F89"/>
    <mergeCell ref="F73:J73"/>
    <mergeCell ref="G85:J85"/>
    <mergeCell ref="F79:I80"/>
    <mergeCell ref="F81:I82"/>
    <mergeCell ref="F83:F84"/>
    <mergeCell ref="G42:G49"/>
    <mergeCell ref="F71:J71"/>
    <mergeCell ref="F72:J72"/>
    <mergeCell ref="F68:J68"/>
    <mergeCell ref="F69:I70"/>
    <mergeCell ref="F62:J62"/>
    <mergeCell ref="F63:J63"/>
    <mergeCell ref="F64:J64"/>
    <mergeCell ref="F65:F67"/>
    <mergeCell ref="G65:J65"/>
    <mergeCell ref="G66:J66"/>
    <mergeCell ref="G67:J67"/>
    <mergeCell ref="F58:J58"/>
    <mergeCell ref="F59:J59"/>
    <mergeCell ref="G61:J61"/>
    <mergeCell ref="F60:J60"/>
    <mergeCell ref="G54:J54"/>
    <mergeCell ref="G55:J55"/>
    <mergeCell ref="G56:J56"/>
    <mergeCell ref="G57:J57"/>
    <mergeCell ref="F24:F57"/>
    <mergeCell ref="H42:H44"/>
    <mergeCell ref="G50:J50"/>
    <mergeCell ref="G51:G53"/>
    <mergeCell ref="H51:J51"/>
    <mergeCell ref="H52:J52"/>
    <mergeCell ref="H53:J53"/>
    <mergeCell ref="H47:J47"/>
    <mergeCell ref="I42:I44"/>
    <mergeCell ref="H45:J45"/>
    <mergeCell ref="H46:J46"/>
    <mergeCell ref="H48:J48"/>
    <mergeCell ref="H49:J49"/>
    <mergeCell ref="G27:J27"/>
    <mergeCell ref="G29:J29"/>
    <mergeCell ref="G30:J30"/>
    <mergeCell ref="G31:J31"/>
    <mergeCell ref="G28:J28"/>
    <mergeCell ref="G32:J32"/>
    <mergeCell ref="G33:J33"/>
    <mergeCell ref="H39:J39"/>
    <mergeCell ref="H40:J40"/>
    <mergeCell ref="H41:J41"/>
    <mergeCell ref="G34:J34"/>
    <mergeCell ref="G35:J35"/>
    <mergeCell ref="G36:H37"/>
    <mergeCell ref="I36:J36"/>
    <mergeCell ref="I37:J37"/>
    <mergeCell ref="G38:G41"/>
    <mergeCell ref="H38:J38"/>
    <mergeCell ref="G20:J20"/>
    <mergeCell ref="G23:J23"/>
    <mergeCell ref="G24:J24"/>
    <mergeCell ref="G25:J25"/>
    <mergeCell ref="G26:J26"/>
    <mergeCell ref="G14:J14"/>
    <mergeCell ref="G21:J21"/>
    <mergeCell ref="G22:J22"/>
    <mergeCell ref="F2:J2"/>
    <mergeCell ref="F3:F23"/>
    <mergeCell ref="G3:J3"/>
    <mergeCell ref="G4:J4"/>
    <mergeCell ref="G5:J5"/>
    <mergeCell ref="G6:J6"/>
    <mergeCell ref="G7:J7"/>
    <mergeCell ref="G8:J8"/>
    <mergeCell ref="G15:J15"/>
    <mergeCell ref="G16:J16"/>
    <mergeCell ref="G17:J17"/>
    <mergeCell ref="G18:J18"/>
    <mergeCell ref="G19:J19"/>
    <mergeCell ref="G9:J9"/>
    <mergeCell ref="G10:J10"/>
    <mergeCell ref="G11:J11"/>
    <mergeCell ref="G12:J12"/>
    <mergeCell ref="G13:J13"/>
  </mergeCells>
  <phoneticPr fontId="3"/>
  <pageMargins left="0.39370078740157483" right="0.39370078740157483" top="0.78740157480314965" bottom="0.78740157480314965" header="0.51181102362204722" footer="0.51181102362204722"/>
  <pageSetup paperSize="9" scale="58" pageOrder="overThenDown" orientation="portrait" blackAndWhite="1"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FFC000"/>
    <pageSetUpPr fitToPage="1"/>
  </sheetPr>
  <dimension ref="A1:Z88"/>
  <sheetViews>
    <sheetView view="pageBreakPreview" topLeftCell="U1" zoomScaleNormal="100" zoomScaleSheetLayoutView="100" workbookViewId="0">
      <pane ySplit="3" topLeftCell="A67" activePane="bottomLeft" state="frozen"/>
      <selection pane="bottomLeft"/>
    </sheetView>
  </sheetViews>
  <sheetFormatPr defaultColWidth="9" defaultRowHeight="14.4"/>
  <cols>
    <col min="1" max="1" width="9.69921875" style="1" customWidth="1"/>
    <col min="2" max="2" width="4.296875" style="1" customWidth="1"/>
    <col min="3" max="4" width="3.296875" style="1" customWidth="1"/>
    <col min="5" max="5" width="6.296875" style="25" customWidth="1"/>
    <col min="6" max="6" width="4.796875" style="2" customWidth="1"/>
    <col min="7" max="7" width="4" style="2" customWidth="1"/>
    <col min="8" max="8" width="7.59765625" style="2" customWidth="1"/>
    <col min="9" max="9" width="9.19921875" style="2" customWidth="1"/>
    <col min="10" max="10" width="19.69921875" style="2" customWidth="1"/>
    <col min="11" max="25" width="12.59765625" style="1" customWidth="1"/>
    <col min="26" max="26" width="14" style="1" customWidth="1"/>
    <col min="27" max="16384" width="9" style="1"/>
  </cols>
  <sheetData>
    <row r="1" spans="1:26" ht="19.2">
      <c r="F1" s="8" t="s">
        <v>1430</v>
      </c>
    </row>
    <row r="2" spans="1:26" ht="23.25" customHeight="1">
      <c r="F2" s="1" t="s">
        <v>526</v>
      </c>
    </row>
    <row r="3" spans="1:26" ht="46.5" customHeight="1">
      <c r="F3" s="827"/>
      <c r="G3" s="827"/>
      <c r="H3" s="827"/>
      <c r="I3" s="827"/>
      <c r="J3" s="827"/>
      <c r="K3" s="11" t="s">
        <v>470</v>
      </c>
      <c r="L3" s="11" t="s">
        <v>470</v>
      </c>
      <c r="M3" s="11" t="s">
        <v>470</v>
      </c>
      <c r="N3" s="11" t="s">
        <v>470</v>
      </c>
      <c r="O3" s="382" t="s">
        <v>470</v>
      </c>
      <c r="P3" s="11" t="s">
        <v>471</v>
      </c>
      <c r="Q3" s="11" t="s">
        <v>471</v>
      </c>
      <c r="R3" s="11" t="s">
        <v>471</v>
      </c>
      <c r="S3" s="375" t="s">
        <v>1341</v>
      </c>
      <c r="T3" s="375" t="s">
        <v>1341</v>
      </c>
      <c r="U3" s="11" t="s">
        <v>395</v>
      </c>
      <c r="V3" s="11" t="s">
        <v>395</v>
      </c>
      <c r="W3" s="11" t="s">
        <v>1097</v>
      </c>
      <c r="X3" s="425" t="s">
        <v>1097</v>
      </c>
      <c r="Y3" s="387" t="s">
        <v>1361</v>
      </c>
      <c r="Z3" s="11" t="s">
        <v>605</v>
      </c>
    </row>
    <row r="4" spans="1:26" s="113" customFormat="1" ht="41.25" customHeight="1">
      <c r="A4" s="26"/>
      <c r="B4" s="67" t="s">
        <v>778</v>
      </c>
      <c r="C4" s="26" t="s">
        <v>779</v>
      </c>
      <c r="D4" s="26" t="s">
        <v>780</v>
      </c>
      <c r="E4" s="30" t="s">
        <v>781</v>
      </c>
      <c r="F4" s="60" t="s">
        <v>1096</v>
      </c>
      <c r="G4" s="119"/>
      <c r="H4" s="120"/>
      <c r="I4" s="120"/>
      <c r="J4" s="121"/>
      <c r="K4" s="354" t="s">
        <v>1095</v>
      </c>
      <c r="L4" s="354" t="s">
        <v>1094</v>
      </c>
      <c r="M4" s="354" t="s">
        <v>1093</v>
      </c>
      <c r="N4" s="354" t="s">
        <v>1092</v>
      </c>
      <c r="O4" s="354" t="s">
        <v>1353</v>
      </c>
      <c r="P4" s="354" t="s">
        <v>1091</v>
      </c>
      <c r="Q4" s="354" t="s">
        <v>1090</v>
      </c>
      <c r="R4" s="354" t="s">
        <v>1089</v>
      </c>
      <c r="S4" s="354" t="s">
        <v>1343</v>
      </c>
      <c r="T4" s="354" t="s">
        <v>1344</v>
      </c>
      <c r="U4" s="354" t="s">
        <v>396</v>
      </c>
      <c r="V4" s="354" t="s">
        <v>397</v>
      </c>
      <c r="W4" s="354" t="s">
        <v>1088</v>
      </c>
      <c r="X4" s="354" t="s">
        <v>1518</v>
      </c>
      <c r="Y4" s="354" t="s">
        <v>1087</v>
      </c>
      <c r="Z4" s="110"/>
    </row>
    <row r="5" spans="1:26">
      <c r="A5" s="27" t="str">
        <f>+B5&amp;C5&amp;D5</f>
        <v>1401901</v>
      </c>
      <c r="B5" s="28" t="s">
        <v>1102</v>
      </c>
      <c r="C5" s="29">
        <v>19</v>
      </c>
      <c r="D5" s="28" t="s">
        <v>782</v>
      </c>
      <c r="E5" s="31" t="s">
        <v>783</v>
      </c>
      <c r="F5" s="122" t="s">
        <v>1086</v>
      </c>
      <c r="G5" s="123"/>
      <c r="H5" s="124"/>
      <c r="I5" s="124"/>
      <c r="J5" s="125"/>
      <c r="K5" s="35">
        <f>VLOOKUP($A5&amp;K$84,決統データ!$A$3:$DE$365,$E5+19,FALSE)</f>
        <v>4060401</v>
      </c>
      <c r="L5" s="35">
        <f>VLOOKUP($A5&amp;L$84,決統データ!$A$3:$DE$365,$E5+19,FALSE)</f>
        <v>3560615</v>
      </c>
      <c r="M5" s="35">
        <f>VLOOKUP($A5&amp;M$84,決統データ!$A$3:$DE$365,$E5+19,FALSE)</f>
        <v>3530210</v>
      </c>
      <c r="N5" s="35">
        <f>VLOOKUP($A5&amp;N$84,決統データ!$A$3:$DE$365,$E5+19,FALSE)</f>
        <v>3530201</v>
      </c>
      <c r="O5" s="35">
        <f>VLOOKUP($A5&amp;O$84,決統データ!$A$3:$DE$365,$E5+19,FALSE)</f>
        <v>4250401</v>
      </c>
      <c r="P5" s="35">
        <f>VLOOKUP($A5&amp;P$84,決統データ!$A$3:$DE$365,$E5+19,FALSE)</f>
        <v>3481101</v>
      </c>
      <c r="Q5" s="35">
        <f>VLOOKUP($A5&amp;Q$84,決統データ!$A$3:$DE$365,$E5+19,FALSE)</f>
        <v>4060101</v>
      </c>
      <c r="R5" s="35">
        <f>VLOOKUP($A5&amp;R$84,決統データ!$A$3:$DE$365,$E5+19,FALSE)</f>
        <v>4110925</v>
      </c>
      <c r="S5" s="35">
        <f>VLOOKUP($A5&amp;S$84,決統データ!$A$3:$DE$365,$E5+19,FALSE)</f>
        <v>3630601</v>
      </c>
      <c r="T5" s="35">
        <f>VLOOKUP($A5&amp;T$84,決統データ!$A$3:$DE$365,$E5+19,FALSE)</f>
        <v>4081118</v>
      </c>
      <c r="U5" s="35">
        <f>VLOOKUP($A5&amp;U$84,決統データ!$A$3:$DE$365,$E5+19,FALSE)</f>
        <v>4120421</v>
      </c>
      <c r="V5" s="35">
        <f>VLOOKUP($A5&amp;V$84,決統データ!$A$3:$DE$365,$E5+19,FALSE)</f>
        <v>4140401</v>
      </c>
      <c r="W5" s="35">
        <f>VLOOKUP($A5&amp;W$84,決統データ!$A$3:$DE$365,$E5+19,FALSE)</f>
        <v>4170412</v>
      </c>
      <c r="X5" s="35">
        <f>VLOOKUP($A5&amp;X$84,決統データ!$A$3:$DE$365,$E5+19,FALSE)</f>
        <v>4251221</v>
      </c>
      <c r="Y5" s="35">
        <f>VLOOKUP($A5&amp;Y$84,決統データ!$A$3:$DE$365,$E5+19,FALSE)</f>
        <v>3630401</v>
      </c>
      <c r="Z5" s="273"/>
    </row>
    <row r="6" spans="1:26">
      <c r="F6" s="1079" t="s">
        <v>1085</v>
      </c>
      <c r="G6" s="1080" t="s">
        <v>1492</v>
      </c>
      <c r="H6" s="1080"/>
      <c r="I6" s="1080"/>
      <c r="J6" s="126" t="s">
        <v>1493</v>
      </c>
      <c r="K6" s="268"/>
      <c r="L6" s="268"/>
      <c r="M6" s="268"/>
      <c r="N6" s="268"/>
      <c r="O6" s="380" t="s">
        <v>1354</v>
      </c>
      <c r="P6" s="268" t="s">
        <v>19</v>
      </c>
      <c r="Q6" s="268"/>
      <c r="R6" s="268"/>
      <c r="S6" s="268"/>
      <c r="T6" s="268"/>
      <c r="U6" s="268"/>
      <c r="V6" s="268"/>
      <c r="W6" s="268"/>
      <c r="X6" s="268"/>
      <c r="Y6" s="268"/>
      <c r="Z6" s="273">
        <f t="shared" ref="Z6:Z12" si="0">COUNTA(K6:Y6)</f>
        <v>2</v>
      </c>
    </row>
    <row r="7" spans="1:26">
      <c r="F7" s="1079"/>
      <c r="G7" s="1080"/>
      <c r="H7" s="1080"/>
      <c r="I7" s="1080"/>
      <c r="J7" s="126" t="s">
        <v>1494</v>
      </c>
      <c r="K7" s="268" t="s">
        <v>19</v>
      </c>
      <c r="L7" s="268"/>
      <c r="M7" s="268" t="s">
        <v>19</v>
      </c>
      <c r="N7" s="268"/>
      <c r="O7" s="380"/>
      <c r="P7" s="268"/>
      <c r="Q7" s="268"/>
      <c r="R7" s="268"/>
      <c r="S7" s="268"/>
      <c r="T7" s="268"/>
      <c r="U7" s="268" t="s">
        <v>19</v>
      </c>
      <c r="V7" s="268" t="s">
        <v>19</v>
      </c>
      <c r="W7" s="422" t="s">
        <v>1442</v>
      </c>
      <c r="X7" s="380" t="s">
        <v>1442</v>
      </c>
      <c r="Y7" s="268" t="s">
        <v>19</v>
      </c>
      <c r="Z7" s="273">
        <f t="shared" si="0"/>
        <v>7</v>
      </c>
    </row>
    <row r="8" spans="1:26">
      <c r="F8" s="1079"/>
      <c r="G8" s="1080"/>
      <c r="H8" s="1080"/>
      <c r="I8" s="1080"/>
      <c r="J8" s="126" t="s">
        <v>1495</v>
      </c>
      <c r="K8" s="268"/>
      <c r="L8" s="268"/>
      <c r="M8" s="268"/>
      <c r="N8" s="268"/>
      <c r="O8" s="268"/>
      <c r="P8" s="268"/>
      <c r="Q8" s="268"/>
      <c r="R8" s="268"/>
      <c r="S8" s="268"/>
      <c r="T8" s="268"/>
      <c r="U8" s="268"/>
      <c r="V8" s="268"/>
      <c r="W8" s="268"/>
      <c r="X8" s="268"/>
      <c r="Y8" s="268"/>
      <c r="Z8" s="273">
        <f t="shared" si="0"/>
        <v>0</v>
      </c>
    </row>
    <row r="9" spans="1:26">
      <c r="F9" s="1079"/>
      <c r="G9" s="1080"/>
      <c r="H9" s="1080"/>
      <c r="I9" s="1080"/>
      <c r="J9" s="126" t="s">
        <v>731</v>
      </c>
      <c r="K9" s="268"/>
      <c r="L9" s="268" t="s">
        <v>1083</v>
      </c>
      <c r="M9" s="268"/>
      <c r="N9" s="268" t="s">
        <v>1083</v>
      </c>
      <c r="O9" s="268"/>
      <c r="P9" s="268"/>
      <c r="Q9" s="268" t="s">
        <v>1083</v>
      </c>
      <c r="R9" s="268" t="s">
        <v>1083</v>
      </c>
      <c r="S9" s="268" t="s">
        <v>183</v>
      </c>
      <c r="T9" s="268" t="s">
        <v>183</v>
      </c>
      <c r="U9" s="268"/>
      <c r="V9" s="268"/>
      <c r="W9" s="422"/>
      <c r="X9" s="380"/>
      <c r="Y9" s="268"/>
      <c r="Z9" s="273">
        <f t="shared" si="0"/>
        <v>6</v>
      </c>
    </row>
    <row r="10" spans="1:26" ht="14.25" customHeight="1">
      <c r="F10" s="1079"/>
      <c r="G10" s="1082" t="s">
        <v>1084</v>
      </c>
      <c r="H10" s="1083"/>
      <c r="I10" s="1084"/>
      <c r="J10" s="126" t="s">
        <v>1496</v>
      </c>
      <c r="K10" s="268"/>
      <c r="L10" s="268"/>
      <c r="M10" s="268"/>
      <c r="N10" s="268"/>
      <c r="O10" s="268" t="s">
        <v>183</v>
      </c>
      <c r="P10" s="268"/>
      <c r="Q10" s="268"/>
      <c r="R10" s="268"/>
      <c r="S10" s="268"/>
      <c r="T10" s="268"/>
      <c r="U10" s="268"/>
      <c r="V10" s="268"/>
      <c r="W10" s="380" t="s">
        <v>1534</v>
      </c>
      <c r="X10" s="268"/>
      <c r="Y10" s="268"/>
      <c r="Z10" s="273">
        <f t="shared" si="0"/>
        <v>2</v>
      </c>
    </row>
    <row r="11" spans="1:26">
      <c r="F11" s="1079"/>
      <c r="G11" s="1082"/>
      <c r="H11" s="1083"/>
      <c r="I11" s="1084"/>
      <c r="J11" s="126" t="s">
        <v>1497</v>
      </c>
      <c r="K11" s="268"/>
      <c r="L11" s="268"/>
      <c r="M11" s="268"/>
      <c r="N11" s="268"/>
      <c r="O11" s="268"/>
      <c r="P11" s="268"/>
      <c r="Q11" s="268"/>
      <c r="R11" s="268"/>
      <c r="S11" s="268"/>
      <c r="T11" s="268"/>
      <c r="U11" s="268"/>
      <c r="V11" s="268"/>
      <c r="W11" s="268"/>
      <c r="X11" s="268"/>
      <c r="Y11" s="268"/>
      <c r="Z11" s="273">
        <f t="shared" si="0"/>
        <v>0</v>
      </c>
    </row>
    <row r="12" spans="1:26">
      <c r="F12" s="1079"/>
      <c r="G12" s="1085"/>
      <c r="H12" s="1086"/>
      <c r="I12" s="1087"/>
      <c r="J12" s="126" t="s">
        <v>1498</v>
      </c>
      <c r="K12" s="268" t="s">
        <v>19</v>
      </c>
      <c r="L12" s="268" t="s">
        <v>19</v>
      </c>
      <c r="M12" s="268" t="s">
        <v>19</v>
      </c>
      <c r="N12" s="268" t="s">
        <v>19</v>
      </c>
      <c r="O12" s="268"/>
      <c r="P12" s="268" t="s">
        <v>19</v>
      </c>
      <c r="Q12" s="268" t="s">
        <v>19</v>
      </c>
      <c r="R12" s="268" t="s">
        <v>19</v>
      </c>
      <c r="S12" s="268" t="s">
        <v>19</v>
      </c>
      <c r="T12" s="268" t="s">
        <v>19</v>
      </c>
      <c r="U12" s="268" t="s">
        <v>19</v>
      </c>
      <c r="V12" s="268" t="s">
        <v>19</v>
      </c>
      <c r="W12" s="268"/>
      <c r="X12" s="268" t="s">
        <v>19</v>
      </c>
      <c r="Y12" s="268" t="s">
        <v>19</v>
      </c>
      <c r="Z12" s="273">
        <f t="shared" si="0"/>
        <v>13</v>
      </c>
    </row>
    <row r="13" spans="1:26">
      <c r="A13" s="27" t="str">
        <f t="shared" ref="A13:A22" si="1">+B13&amp;C13&amp;D13</f>
        <v>1401901</v>
      </c>
      <c r="B13" s="28" t="s">
        <v>1102</v>
      </c>
      <c r="C13" s="29">
        <v>19</v>
      </c>
      <c r="D13" s="28" t="s">
        <v>782</v>
      </c>
      <c r="E13" s="25">
        <v>7</v>
      </c>
      <c r="F13" s="1079"/>
      <c r="G13" s="1080" t="s">
        <v>1082</v>
      </c>
      <c r="H13" s="1080"/>
      <c r="I13" s="1080"/>
      <c r="J13" s="126" t="s">
        <v>1500</v>
      </c>
      <c r="K13" s="117">
        <f>VLOOKUP($A13&amp;K$84,決統データ!$A$3:$DE$365,$E13+19,FALSE)</f>
        <v>0</v>
      </c>
      <c r="L13" s="117">
        <f>VLOOKUP($A13&amp;L$84,決統データ!$A$3:$DE$365,$E13+19,FALSE)</f>
        <v>0</v>
      </c>
      <c r="M13" s="117">
        <f>VLOOKUP($A13&amp;M$84,決統データ!$A$3:$DE$365,$E13+19,FALSE)</f>
        <v>0</v>
      </c>
      <c r="N13" s="117">
        <f>VLOOKUP($A13&amp;N$84,決統データ!$A$3:$DE$365,$E13+19,FALSE)</f>
        <v>0</v>
      </c>
      <c r="O13" s="117">
        <f>VLOOKUP($A13&amp;O$84,決統データ!$A$3:$DE$365,$E13+19,FALSE)</f>
        <v>7</v>
      </c>
      <c r="P13" s="117">
        <f>VLOOKUP($A13&amp;P$84,決統データ!$A$3:$DE$365,$E13+19,FALSE)</f>
        <v>0</v>
      </c>
      <c r="Q13" s="117">
        <f>VLOOKUP($A13&amp;Q$84,決統データ!$A$3:$DE$365,$E13+19,FALSE)</f>
        <v>0</v>
      </c>
      <c r="R13" s="117">
        <f>VLOOKUP($A13&amp;R$84,決統データ!$A$3:$DE$365,$E13+19,FALSE)</f>
        <v>0</v>
      </c>
      <c r="S13" s="117">
        <f>VLOOKUP($A13&amp;S$84,決統データ!$A$3:$DE$365,$E13+19,FALSE)</f>
        <v>0</v>
      </c>
      <c r="T13" s="117">
        <f>VLOOKUP($A13&amp;T$84,決統データ!$A$3:$DE$365,$E13+19,FALSE)</f>
        <v>0</v>
      </c>
      <c r="U13" s="117">
        <f>VLOOKUP($A13&amp;U$84,決統データ!$A$3:$DE$365,$E13+19,FALSE)</f>
        <v>0</v>
      </c>
      <c r="V13" s="117">
        <f>VLOOKUP($A13&amp;V$84,決統データ!$A$3:$DE$365,$E13+19,FALSE)</f>
        <v>0</v>
      </c>
      <c r="W13" s="117">
        <f>VLOOKUP($A13&amp;W$84,決統データ!$A$3:$DE$365,$E13+19,FALSE)</f>
        <v>4</v>
      </c>
      <c r="X13" s="117">
        <f>VLOOKUP($A13&amp;X$84,決統データ!$A$3:$DE$365,$E13+19,FALSE)</f>
        <v>0</v>
      </c>
      <c r="Y13" s="117">
        <f>VLOOKUP($A13&amp;Y$84,決統データ!$A$3:$DE$365,$E13+19,FALSE)</f>
        <v>0</v>
      </c>
      <c r="Z13" s="305"/>
    </row>
    <row r="14" spans="1:26">
      <c r="A14" s="27" t="str">
        <f t="shared" si="1"/>
        <v>1401901</v>
      </c>
      <c r="B14" s="28" t="s">
        <v>1102</v>
      </c>
      <c r="C14" s="29">
        <v>19</v>
      </c>
      <c r="D14" s="28" t="s">
        <v>782</v>
      </c>
      <c r="E14" s="25">
        <v>8</v>
      </c>
      <c r="F14" s="1079"/>
      <c r="G14" s="1080"/>
      <c r="H14" s="1080"/>
      <c r="I14" s="1080"/>
      <c r="J14" s="126" t="s">
        <v>1499</v>
      </c>
      <c r="K14" s="117">
        <f>VLOOKUP($A14&amp;K$84,決統データ!$A$3:$DE$365,$E14+19,FALSE)</f>
        <v>0</v>
      </c>
      <c r="L14" s="117">
        <f>VLOOKUP($A14&amp;L$84,決統データ!$A$3:$DE$365,$E14+19,FALSE)</f>
        <v>0</v>
      </c>
      <c r="M14" s="117">
        <f>VLOOKUP($A14&amp;M$84,決統データ!$A$3:$DE$365,$E14+19,FALSE)</f>
        <v>0</v>
      </c>
      <c r="N14" s="117">
        <f>VLOOKUP($A14&amp;N$84,決統データ!$A$3:$DE$365,$E14+19,FALSE)</f>
        <v>0</v>
      </c>
      <c r="O14" s="117">
        <f>VLOOKUP($A14&amp;O$84,決統データ!$A$3:$DE$365,$E14+19,FALSE)</f>
        <v>0</v>
      </c>
      <c r="P14" s="117">
        <f>VLOOKUP($A14&amp;P$84,決統データ!$A$3:$DE$365,$E14+19,FALSE)</f>
        <v>0</v>
      </c>
      <c r="Q14" s="117">
        <f>VLOOKUP($A14&amp;Q$84,決統データ!$A$3:$DE$365,$E14+19,FALSE)</f>
        <v>0</v>
      </c>
      <c r="R14" s="117">
        <f>VLOOKUP($A14&amp;R$84,決統データ!$A$3:$DE$365,$E14+19,FALSE)</f>
        <v>0</v>
      </c>
      <c r="S14" s="117">
        <f>VLOOKUP($A14&amp;S$84,決統データ!$A$3:$DE$365,$E14+19,FALSE)</f>
        <v>0</v>
      </c>
      <c r="T14" s="117">
        <f>VLOOKUP($A14&amp;T$84,決統データ!$A$3:$DE$365,$E14+19,FALSE)</f>
        <v>0</v>
      </c>
      <c r="U14" s="117">
        <f>VLOOKUP($A14&amp;U$84,決統データ!$A$3:$DE$365,$E14+19,FALSE)</f>
        <v>0</v>
      </c>
      <c r="V14" s="117">
        <f>VLOOKUP($A14&amp;V$84,決統データ!$A$3:$DE$365,$E14+19,FALSE)</f>
        <v>0</v>
      </c>
      <c r="W14" s="117">
        <f>VLOOKUP($A14&amp;W$84,決統データ!$A$3:$DE$365,$E14+19,FALSE)</f>
        <v>0</v>
      </c>
      <c r="X14" s="117">
        <f>VLOOKUP($A14&amp;X$84,決統データ!$A$3:$DE$365,$E14+19,FALSE)</f>
        <v>0</v>
      </c>
      <c r="Y14" s="117">
        <f>VLOOKUP($A14&amp;Y$84,決統データ!$A$3:$DE$365,$E14+19,FALSE)</f>
        <v>0</v>
      </c>
      <c r="Z14" s="305"/>
    </row>
    <row r="15" spans="1:26">
      <c r="A15" s="27" t="str">
        <f t="shared" si="1"/>
        <v>1401901</v>
      </c>
      <c r="B15" s="28" t="s">
        <v>1501</v>
      </c>
      <c r="C15" s="29">
        <v>19</v>
      </c>
      <c r="D15" s="28" t="s">
        <v>564</v>
      </c>
      <c r="E15" s="25">
        <v>9</v>
      </c>
      <c r="F15" s="1079"/>
      <c r="G15" s="1088" t="s">
        <v>1502</v>
      </c>
      <c r="H15" s="1089"/>
      <c r="I15" s="1089"/>
      <c r="J15" s="1090"/>
      <c r="K15" s="308">
        <f>VLOOKUP($A15&amp;K$84,決統データ!$A$3:$DE$365,$E15+19,FALSE)</f>
        <v>6074</v>
      </c>
      <c r="L15" s="308">
        <f>VLOOKUP($A15&amp;L$84,決統データ!$A$3:$DE$365,$E15+19,FALSE)</f>
        <v>3481</v>
      </c>
      <c r="M15" s="308">
        <f>VLOOKUP($A15&amp;M$84,決統データ!$A$3:$DE$365,$E15+19,FALSE)</f>
        <v>2364</v>
      </c>
      <c r="N15" s="308">
        <f>VLOOKUP($A15&amp;N$84,決統データ!$A$3:$DE$365,$E15+19,FALSE)</f>
        <v>1989</v>
      </c>
      <c r="O15" s="308">
        <f>VLOOKUP($A15&amp;O$84,決統データ!$A$3:$DE$365,$E15+19,FALSE)</f>
        <v>1367</v>
      </c>
      <c r="P15" s="308">
        <f>VLOOKUP($A15&amp;P$84,決統データ!$A$3:$DE$365,$E15+19,FALSE)</f>
        <v>2049</v>
      </c>
      <c r="Q15" s="308">
        <f>VLOOKUP($A15&amp;Q$84,決統データ!$A$3:$DE$365,$E15+19,FALSE)</f>
        <v>3259</v>
      </c>
      <c r="R15" s="308">
        <f>VLOOKUP($A15&amp;R$84,決統データ!$A$3:$DE$365,$E15+19,FALSE)</f>
        <v>2019</v>
      </c>
      <c r="S15" s="308">
        <f>VLOOKUP($A15&amp;S$84,決統データ!$A$3:$DE$365,$E15+19,FALSE)</f>
        <v>528</v>
      </c>
      <c r="T15" s="308">
        <f>VLOOKUP($A15&amp;T$84,決統データ!$A$3:$DE$365,$E15+19,FALSE)</f>
        <v>1080</v>
      </c>
      <c r="U15" s="308">
        <f>VLOOKUP($A15&amp;U$84,決統データ!$A$3:$DE$365,$E15+19,FALSE)</f>
        <v>8000</v>
      </c>
      <c r="V15" s="308">
        <f>VLOOKUP($A15&amp;V$84,決統データ!$A$3:$DE$365,$E15+19,FALSE)</f>
        <v>1400</v>
      </c>
      <c r="W15" s="308">
        <f>VLOOKUP($A15&amp;W$84,決統データ!$A$3:$DE$365,$E15+19,FALSE)</f>
        <v>5930</v>
      </c>
      <c r="X15" s="308">
        <f>VLOOKUP($A15&amp;X$84,決統データ!$A$3:$DE$365,$E15+19,FALSE)</f>
        <v>1831</v>
      </c>
      <c r="Y15" s="308">
        <f>VLOOKUP($A15&amp;Y$84,決統データ!$A$3:$DE$365,$E15+19,FALSE)</f>
        <v>2380</v>
      </c>
      <c r="Z15" s="305">
        <f>SUM(K15:Y15)</f>
        <v>43751</v>
      </c>
    </row>
    <row r="16" spans="1:26">
      <c r="A16" s="27" t="str">
        <f t="shared" si="1"/>
        <v>1401901</v>
      </c>
      <c r="B16" s="28" t="s">
        <v>1501</v>
      </c>
      <c r="C16" s="29">
        <v>19</v>
      </c>
      <c r="D16" s="28" t="s">
        <v>564</v>
      </c>
      <c r="E16" s="25">
        <v>10</v>
      </c>
      <c r="F16" s="1079"/>
      <c r="G16" s="1088" t="s">
        <v>1503</v>
      </c>
      <c r="H16" s="1089"/>
      <c r="I16" s="1089"/>
      <c r="J16" s="1090"/>
      <c r="K16" s="308">
        <f>VLOOKUP($A16&amp;K$84,決統データ!$A$3:$DE$365,$E16+19,FALSE)</f>
        <v>130842017</v>
      </c>
      <c r="L16" s="308">
        <f>VLOOKUP($A16&amp;L$84,決統データ!$A$3:$DE$365,$E16+19,FALSE)</f>
        <v>130111829</v>
      </c>
      <c r="M16" s="308">
        <f>VLOOKUP($A16&amp;M$84,決統データ!$A$3:$DE$365,$E16+19,FALSE)</f>
        <v>81416160</v>
      </c>
      <c r="N16" s="308">
        <f>VLOOKUP($A16&amp;N$84,決統データ!$A$3:$DE$365,$E16+19,FALSE)</f>
        <v>55854812</v>
      </c>
      <c r="O16" s="308">
        <f>VLOOKUP($A16&amp;O$84,決統データ!$A$3:$DE$365,$E16+19,FALSE)</f>
        <v>89761003</v>
      </c>
      <c r="P16" s="308">
        <f>VLOOKUP($A16&amp;P$84,決統データ!$A$3:$DE$365,$E16+19,FALSE)</f>
        <v>0</v>
      </c>
      <c r="Q16" s="308">
        <f>VLOOKUP($A16&amp;Q$84,決統データ!$A$3:$DE$365,$E16+19,FALSE)</f>
        <v>0</v>
      </c>
      <c r="R16" s="308">
        <f>VLOOKUP($A16&amp;R$84,決統データ!$A$3:$DE$365,$E16+19,FALSE)</f>
        <v>0</v>
      </c>
      <c r="S16" s="308">
        <f>VLOOKUP($A16&amp;S$84,決統データ!$A$3:$DE$365,$E16+19,FALSE)</f>
        <v>70816869</v>
      </c>
      <c r="T16" s="308">
        <f>VLOOKUP($A16&amp;T$84,決統データ!$A$3:$DE$365,$E16+19,FALSE)</f>
        <v>951792272</v>
      </c>
      <c r="U16" s="308">
        <f>VLOOKUP($A16&amp;U$84,決統データ!$A$3:$DE$365,$E16+19,FALSE)</f>
        <v>114472966</v>
      </c>
      <c r="V16" s="308">
        <f>VLOOKUP($A16&amp;V$84,決統データ!$A$3:$DE$365,$E16+19,FALSE)</f>
        <v>8779400</v>
      </c>
      <c r="W16" s="308">
        <f>VLOOKUP($A16&amp;W$84,決統データ!$A$3:$DE$365,$E16+19,FALSE)</f>
        <v>1268022000</v>
      </c>
      <c r="X16" s="308">
        <f>VLOOKUP($A16&amp;X$84,決統データ!$A$3:$DE$365,$E16+19,FALSE)</f>
        <v>214315000</v>
      </c>
      <c r="Y16" s="308">
        <f>VLOOKUP($A16&amp;Y$84,決統データ!$A$3:$DE$365,$E16+19,FALSE)</f>
        <v>74641670</v>
      </c>
      <c r="Z16" s="305">
        <f>SUM(K16:Y16)</f>
        <v>3190825998</v>
      </c>
    </row>
    <row r="17" spans="1:26">
      <c r="A17" s="27" t="str">
        <f t="shared" si="1"/>
        <v>1401901</v>
      </c>
      <c r="B17" s="28" t="s">
        <v>1501</v>
      </c>
      <c r="C17" s="29">
        <v>19</v>
      </c>
      <c r="D17" s="28" t="s">
        <v>564</v>
      </c>
      <c r="E17" s="25">
        <v>11</v>
      </c>
      <c r="F17" s="1079"/>
      <c r="G17" s="1088" t="s">
        <v>1504</v>
      </c>
      <c r="H17" s="1089"/>
      <c r="I17" s="1089"/>
      <c r="J17" s="1090"/>
      <c r="K17" s="308">
        <f>VLOOKUP($A17&amp;K$84,決統データ!$A$3:$DE$365,$E17+19,FALSE)</f>
        <v>3804</v>
      </c>
      <c r="L17" s="308">
        <f>VLOOKUP($A17&amp;L$84,決統データ!$A$3:$DE$365,$E17+19,FALSE)</f>
        <v>3481</v>
      </c>
      <c r="M17" s="308">
        <f>VLOOKUP($A17&amp;M$84,決統データ!$A$3:$DE$365,$E17+19,FALSE)</f>
        <v>2364</v>
      </c>
      <c r="N17" s="308">
        <f>VLOOKUP($A17&amp;N$84,決統データ!$A$3:$DE$365,$E17+19,FALSE)</f>
        <v>1989</v>
      </c>
      <c r="O17" s="308">
        <f>VLOOKUP($A17&amp;O$84,決統データ!$A$3:$DE$365,$E17+19,FALSE)</f>
        <v>5293</v>
      </c>
      <c r="P17" s="308">
        <f>VLOOKUP($A17&amp;P$84,決統データ!$A$3:$DE$365,$E17+19,FALSE)</f>
        <v>2049</v>
      </c>
      <c r="Q17" s="308">
        <f>VLOOKUP($A17&amp;Q$84,決統データ!$A$3:$DE$365,$E17+19,FALSE)</f>
        <v>3259</v>
      </c>
      <c r="R17" s="308">
        <f>VLOOKUP($A17&amp;R$84,決統データ!$A$3:$DE$365,$E17+19,FALSE)</f>
        <v>2019</v>
      </c>
      <c r="S17" s="308">
        <f>VLOOKUP($A17&amp;S$84,決統データ!$A$3:$DE$365,$E17+19,FALSE)</f>
        <v>528</v>
      </c>
      <c r="T17" s="308">
        <f>VLOOKUP($A17&amp;T$84,決統データ!$A$3:$DE$365,$E17+19,FALSE)</f>
        <v>1080</v>
      </c>
      <c r="U17" s="308">
        <f>VLOOKUP($A17&amp;U$84,決統データ!$A$3:$DE$365,$E17+19,FALSE)</f>
        <v>8000</v>
      </c>
      <c r="V17" s="308">
        <f>VLOOKUP($A17&amp;V$84,決統データ!$A$3:$DE$365,$E17+19,FALSE)</f>
        <v>1400</v>
      </c>
      <c r="W17" s="308">
        <f>VLOOKUP($A17&amp;W$84,決統データ!$A$3:$DE$365,$E17+19,FALSE)</f>
        <v>13546</v>
      </c>
      <c r="X17" s="308">
        <f>VLOOKUP($A17&amp;X$84,決統データ!$A$3:$DE$365,$E17+19,FALSE)</f>
        <v>1831</v>
      </c>
      <c r="Y17" s="308">
        <f>VLOOKUP($A17&amp;Y$84,決統データ!$A$3:$DE$365,$E17+19,FALSE)</f>
        <v>2380</v>
      </c>
      <c r="Z17" s="305">
        <f>SUM(K17:Y17)</f>
        <v>53023</v>
      </c>
    </row>
    <row r="18" spans="1:26">
      <c r="A18" s="27" t="str">
        <f t="shared" si="1"/>
        <v>1401901</v>
      </c>
      <c r="B18" s="28" t="s">
        <v>1501</v>
      </c>
      <c r="C18" s="29">
        <v>19</v>
      </c>
      <c r="D18" s="28" t="s">
        <v>564</v>
      </c>
      <c r="E18" s="25">
        <v>12</v>
      </c>
      <c r="F18" s="1079"/>
      <c r="G18" s="1088" t="s">
        <v>1505</v>
      </c>
      <c r="H18" s="1089"/>
      <c r="I18" s="1089"/>
      <c r="J18" s="1090"/>
      <c r="K18" s="117">
        <f>VLOOKUP($A18&amp;K$84,決統データ!$A$3:$DE$365,$E18+19,FALSE)</f>
        <v>123</v>
      </c>
      <c r="L18" s="117">
        <f>VLOOKUP($A18&amp;L$84,決統データ!$A$3:$DE$365,$E18+19,FALSE)</f>
        <v>101</v>
      </c>
      <c r="M18" s="117">
        <f>VLOOKUP($A18&amp;M$84,決統データ!$A$3:$DE$365,$E18+19,FALSE)</f>
        <v>91</v>
      </c>
      <c r="N18" s="117">
        <f>VLOOKUP($A18&amp;N$84,決統データ!$A$3:$DE$365,$E18+19,FALSE)</f>
        <v>71</v>
      </c>
      <c r="O18" s="117">
        <f>VLOOKUP($A18&amp;O$84,決統データ!$A$3:$DE$365,$E18+19,FALSE)</f>
        <v>210</v>
      </c>
      <c r="P18" s="117">
        <f>VLOOKUP($A18&amp;P$84,決統データ!$A$3:$DE$365,$E18+19,FALSE)</f>
        <v>56</v>
      </c>
      <c r="Q18" s="117">
        <f>VLOOKUP($A18&amp;Q$84,決統データ!$A$3:$DE$365,$E18+19,FALSE)</f>
        <v>90</v>
      </c>
      <c r="R18" s="117">
        <f>VLOOKUP($A18&amp;R$84,決統データ!$A$3:$DE$365,$E18+19,FALSE)</f>
        <v>65</v>
      </c>
      <c r="S18" s="117">
        <f>VLOOKUP($A18&amp;S$84,決統データ!$A$3:$DE$365,$E18+19,FALSE)</f>
        <v>13</v>
      </c>
      <c r="T18" s="117">
        <f>VLOOKUP($A18&amp;T$84,決統データ!$A$3:$DE$365,$E18+19,FALSE)</f>
        <v>29</v>
      </c>
      <c r="U18" s="117">
        <f>VLOOKUP($A18&amp;U$84,決統データ!$A$3:$DE$365,$E18+19,FALSE)</f>
        <v>285</v>
      </c>
      <c r="V18" s="117">
        <f>VLOOKUP($A18&amp;V$84,決統データ!$A$3:$DE$365,$E18+19,FALSE)</f>
        <v>41</v>
      </c>
      <c r="W18" s="117">
        <f>VLOOKUP($A18&amp;W$84,決統データ!$A$3:$DE$365,$E18+19,FALSE)</f>
        <v>388</v>
      </c>
      <c r="X18" s="117">
        <f>VLOOKUP($A18&amp;X$84,決統データ!$A$3:$DE$365,$E18+19,FALSE)</f>
        <v>41</v>
      </c>
      <c r="Y18" s="117">
        <f>VLOOKUP($A18&amp;Y$84,決統データ!$A$3:$DE$365,$E18+19,FALSE)</f>
        <v>72</v>
      </c>
      <c r="Z18" s="305">
        <f>SUM(K18:Y18)</f>
        <v>1676</v>
      </c>
    </row>
    <row r="19" spans="1:26" s="3" customFormat="1">
      <c r="A19" s="27" t="str">
        <f t="shared" si="1"/>
        <v>1401901</v>
      </c>
      <c r="B19" s="28" t="s">
        <v>1501</v>
      </c>
      <c r="C19" s="29">
        <v>19</v>
      </c>
      <c r="D19" s="28" t="s">
        <v>564</v>
      </c>
      <c r="E19" s="25">
        <v>13</v>
      </c>
      <c r="F19" s="1079"/>
      <c r="G19" s="1081" t="s">
        <v>1081</v>
      </c>
      <c r="H19" s="1080"/>
      <c r="I19" s="1080"/>
      <c r="J19" s="127" t="s">
        <v>1080</v>
      </c>
      <c r="K19" s="117">
        <f>VLOOKUP($A19&amp;K$84,決統データ!$A$3:$DE$365,$E19+19,FALSE)</f>
        <v>0</v>
      </c>
      <c r="L19" s="117">
        <f>VLOOKUP($A19&amp;L$84,決統データ!$A$3:$DE$365,$E19+19,FALSE)</f>
        <v>0</v>
      </c>
      <c r="M19" s="117">
        <f>VLOOKUP($A19&amp;M$84,決統データ!$A$3:$DE$365,$E19+19,FALSE)</f>
        <v>0</v>
      </c>
      <c r="N19" s="117">
        <f>VLOOKUP($A19&amp;N$84,決統データ!$A$3:$DE$365,$E19+19,FALSE)</f>
        <v>0</v>
      </c>
      <c r="O19" s="117">
        <f>VLOOKUP($A19&amp;O$84,決統データ!$A$3:$DE$365,$E19+19,FALSE)</f>
        <v>0</v>
      </c>
      <c r="P19" s="117">
        <f>VLOOKUP($A19&amp;P$84,決統データ!$A$3:$DE$365,$E19+19,FALSE)</f>
        <v>0</v>
      </c>
      <c r="Q19" s="117">
        <f>VLOOKUP($A19&amp;Q$84,決統データ!$A$3:$DE$365,$E19+19,FALSE)</f>
        <v>0</v>
      </c>
      <c r="R19" s="117">
        <f>VLOOKUP($A19&amp;R$84,決統データ!$A$3:$DE$365,$E19+19,FALSE)</f>
        <v>0</v>
      </c>
      <c r="S19" s="117">
        <f>VLOOKUP($A19&amp;S$84,決統データ!$A$3:$DE$365,$E19+19,FALSE)</f>
        <v>0</v>
      </c>
      <c r="T19" s="117">
        <f>VLOOKUP($A19&amp;T$84,決統データ!$A$3:$DE$365,$E19+19,FALSE)</f>
        <v>0</v>
      </c>
      <c r="U19" s="117">
        <f>VLOOKUP($A19&amp;U$84,決統データ!$A$3:$DE$365,$E19+19,FALSE)</f>
        <v>900</v>
      </c>
      <c r="V19" s="117">
        <f>VLOOKUP($A19&amp;V$84,決統データ!$A$3:$DE$365,$E19+19,FALSE)</f>
        <v>0</v>
      </c>
      <c r="W19" s="117">
        <f>VLOOKUP($A19&amp;W$84,決統データ!$A$3:$DE$365,$E19+19,FALSE)</f>
        <v>500</v>
      </c>
      <c r="X19" s="117">
        <f>VLOOKUP($A19&amp;X$84,決統データ!$A$3:$DE$365,$E19+19,FALSE)</f>
        <v>0</v>
      </c>
      <c r="Y19" s="117">
        <f>VLOOKUP($A19&amp;Y$84,決統データ!$A$3:$DE$365,$E19+19,FALSE)</f>
        <v>0</v>
      </c>
      <c r="Z19" s="305"/>
    </row>
    <row r="20" spans="1:26" s="3" customFormat="1">
      <c r="A20" s="27" t="str">
        <f t="shared" si="1"/>
        <v>1401901</v>
      </c>
      <c r="B20" s="28" t="s">
        <v>1501</v>
      </c>
      <c r="C20" s="29">
        <v>19</v>
      </c>
      <c r="D20" s="28" t="s">
        <v>564</v>
      </c>
      <c r="E20" s="25">
        <v>14</v>
      </c>
      <c r="F20" s="1079"/>
      <c r="G20" s="1080"/>
      <c r="H20" s="1080"/>
      <c r="I20" s="1080"/>
      <c r="J20" s="127" t="s">
        <v>1079</v>
      </c>
      <c r="K20" s="117">
        <f>VLOOKUP($A20&amp;K$84,決統データ!$A$3:$DE$365,$E20+19,FALSE)</f>
        <v>2400</v>
      </c>
      <c r="L20" s="117">
        <f>VLOOKUP($A20&amp;L$84,決統データ!$A$3:$DE$365,$E20+19,FALSE)</f>
        <v>2400</v>
      </c>
      <c r="M20" s="117">
        <f>VLOOKUP($A20&amp;M$84,決統データ!$A$3:$DE$365,$E20+19,FALSE)</f>
        <v>2400</v>
      </c>
      <c r="N20" s="117">
        <f>VLOOKUP($A20&amp;N$84,決統データ!$A$3:$DE$365,$E20+19,FALSE)</f>
        <v>2400</v>
      </c>
      <c r="O20" s="117">
        <f>VLOOKUP($A20&amp;O$84,決統データ!$A$3:$DE$365,$E20+19,FALSE)</f>
        <v>2400</v>
      </c>
      <c r="P20" s="117">
        <f>VLOOKUP($A20&amp;P$84,決統データ!$A$3:$DE$365,$E20+19,FALSE)</f>
        <v>2400</v>
      </c>
      <c r="Q20" s="117">
        <f>VLOOKUP($A20&amp;Q$84,決統データ!$A$3:$DE$365,$E20+19,FALSE)</f>
        <v>2400</v>
      </c>
      <c r="R20" s="117">
        <f>VLOOKUP($A20&amp;R$84,決統データ!$A$3:$DE$365,$E20+19,FALSE)</f>
        <v>2400</v>
      </c>
      <c r="S20" s="117">
        <f>VLOOKUP($A20&amp;S$84,決統データ!$A$3:$DE$365,$E20+19,FALSE)</f>
        <v>2400</v>
      </c>
      <c r="T20" s="117">
        <f>VLOOKUP($A20&amp;T$84,決統データ!$A$3:$DE$365,$E20+19,FALSE)</f>
        <v>2400</v>
      </c>
      <c r="U20" s="117">
        <f>VLOOKUP($A20&amp;U$84,決統データ!$A$3:$DE$365,$E20+19,FALSE)</f>
        <v>1700</v>
      </c>
      <c r="V20" s="117">
        <f>VLOOKUP($A20&amp;V$84,決統データ!$A$3:$DE$365,$E20+19,FALSE)</f>
        <v>2400</v>
      </c>
      <c r="W20" s="117">
        <f>VLOOKUP($A20&amp;W$84,決統データ!$A$3:$DE$365,$E20+19,FALSE)</f>
        <v>130</v>
      </c>
      <c r="X20" s="117">
        <f>VLOOKUP($A20&amp;X$84,決統データ!$A$3:$DE$365,$E20+19,FALSE)</f>
        <v>2400</v>
      </c>
      <c r="Y20" s="117">
        <f>VLOOKUP($A20&amp;Y$84,決統データ!$A$3:$DE$365,$E20+19,FALSE)</f>
        <v>2400</v>
      </c>
      <c r="Z20" s="305"/>
    </row>
    <row r="21" spans="1:26">
      <c r="A21" s="27" t="str">
        <f t="shared" si="1"/>
        <v>1401901</v>
      </c>
      <c r="B21" s="28" t="s">
        <v>1102</v>
      </c>
      <c r="C21" s="29">
        <v>19</v>
      </c>
      <c r="D21" s="28" t="s">
        <v>782</v>
      </c>
      <c r="E21" s="25">
        <v>16</v>
      </c>
      <c r="F21" s="1077" t="s">
        <v>1005</v>
      </c>
      <c r="G21" s="128" t="s">
        <v>1078</v>
      </c>
      <c r="H21" s="129"/>
      <c r="I21" s="130"/>
      <c r="J21" s="131"/>
      <c r="K21" s="308">
        <f>VLOOKUP($A21&amp;K$84,決統データ!$A$3:$DE$365,$E21+19,FALSE)</f>
        <v>73763</v>
      </c>
      <c r="L21" s="308">
        <f>VLOOKUP($A21&amp;L$84,決統データ!$A$3:$DE$365,$E21+19,FALSE)</f>
        <v>11662</v>
      </c>
      <c r="M21" s="308">
        <f>VLOOKUP($A21&amp;M$84,決統データ!$A$3:$DE$365,$E21+19,FALSE)</f>
        <v>93565</v>
      </c>
      <c r="N21" s="308">
        <f>VLOOKUP($A21&amp;N$84,決統データ!$A$3:$DE$365,$E21+19,FALSE)</f>
        <v>19279</v>
      </c>
      <c r="O21" s="308">
        <f>VLOOKUP($A21&amp;O$84,決統データ!$A$3:$DE$365,$E21+19,FALSE)</f>
        <v>51027</v>
      </c>
      <c r="P21" s="308">
        <f>VLOOKUP($A21&amp;P$84,決統データ!$A$3:$DE$365,$E21+19,FALSE)</f>
        <v>216642</v>
      </c>
      <c r="Q21" s="308">
        <f>VLOOKUP($A21&amp;Q$84,決統データ!$A$3:$DE$365,$E21+19,FALSE)</f>
        <v>204343</v>
      </c>
      <c r="R21" s="308">
        <f>VLOOKUP($A21&amp;R$84,決統データ!$A$3:$DE$365,$E21+19,FALSE)</f>
        <v>72229</v>
      </c>
      <c r="S21" s="308">
        <f>VLOOKUP($A21&amp;S$84,決統データ!$A$3:$DE$365,$E21+19,FALSE)</f>
        <v>0</v>
      </c>
      <c r="T21" s="308">
        <f>VLOOKUP($A21&amp;T$84,決統データ!$A$3:$DE$365,$E21+19,FALSE)</f>
        <v>389802</v>
      </c>
      <c r="U21" s="308">
        <f>VLOOKUP($A21&amp;U$84,決統データ!$A$3:$DE$365,$E21+19,FALSE)</f>
        <v>0</v>
      </c>
      <c r="V21" s="308">
        <f>VLOOKUP($A21&amp;V$84,決統データ!$A$3:$DE$365,$E21+19,FALSE)</f>
        <v>0</v>
      </c>
      <c r="W21" s="308">
        <f>VLOOKUP($A21&amp;W$84,決統データ!$A$3:$DE$365,$E21+19,FALSE)</f>
        <v>503416</v>
      </c>
      <c r="X21" s="308">
        <f>VLOOKUP($A21&amp;X$84,決統データ!$A$3:$DE$365,$E21+19,FALSE)</f>
        <v>0</v>
      </c>
      <c r="Y21" s="308">
        <f>VLOOKUP($A21&amp;Y$84,決統データ!$A$3:$DE$365,$E21+19,FALSE)</f>
        <v>129345</v>
      </c>
      <c r="Z21" s="305">
        <f t="shared" ref="Z21:Z31" si="2">SUM(K21:Y21)</f>
        <v>1765073</v>
      </c>
    </row>
    <row r="22" spans="1:26" ht="14.25" customHeight="1">
      <c r="A22" s="27" t="str">
        <f t="shared" si="1"/>
        <v>1401901</v>
      </c>
      <c r="B22" s="28" t="s">
        <v>1102</v>
      </c>
      <c r="C22" s="29">
        <v>19</v>
      </c>
      <c r="D22" s="28" t="s">
        <v>782</v>
      </c>
      <c r="E22" s="25">
        <v>17</v>
      </c>
      <c r="F22" s="1077"/>
      <c r="G22" s="1076" t="s">
        <v>644</v>
      </c>
      <c r="H22" s="1076" t="s">
        <v>1077</v>
      </c>
      <c r="I22" s="128" t="s">
        <v>1031</v>
      </c>
      <c r="J22" s="131"/>
      <c r="K22" s="308">
        <f>VLOOKUP($A22&amp;K$84,決統データ!$A$3:$DE$365,$E22+19,FALSE)</f>
        <v>12963</v>
      </c>
      <c r="L22" s="308">
        <f>VLOOKUP($A22&amp;L$84,決統データ!$A$3:$DE$365,$E22+19,FALSE)</f>
        <v>11662</v>
      </c>
      <c r="M22" s="308">
        <f>VLOOKUP($A22&amp;M$84,決統データ!$A$3:$DE$365,$E22+19,FALSE)</f>
        <v>36250</v>
      </c>
      <c r="N22" s="308">
        <f>VLOOKUP($A22&amp;N$84,決統データ!$A$3:$DE$365,$E22+19,FALSE)</f>
        <v>19279</v>
      </c>
      <c r="O22" s="308">
        <f>VLOOKUP($A22&amp;O$84,決統データ!$A$3:$DE$365,$E22+19,FALSE)</f>
        <v>0</v>
      </c>
      <c r="P22" s="308">
        <f>VLOOKUP($A22&amp;P$84,決統データ!$A$3:$DE$365,$E22+19,FALSE)</f>
        <v>113800</v>
      </c>
      <c r="Q22" s="308">
        <f>VLOOKUP($A22&amp;Q$84,決統データ!$A$3:$DE$365,$E22+19,FALSE)</f>
        <v>31580</v>
      </c>
      <c r="R22" s="308">
        <f>VLOOKUP($A22&amp;R$84,決統データ!$A$3:$DE$365,$E22+19,FALSE)</f>
        <v>20813</v>
      </c>
      <c r="S22" s="308">
        <f>VLOOKUP($A22&amp;S$84,決統データ!$A$3:$DE$365,$E22+19,FALSE)</f>
        <v>0</v>
      </c>
      <c r="T22" s="308">
        <f>VLOOKUP($A22&amp;T$84,決統データ!$A$3:$DE$365,$E22+19,FALSE)</f>
        <v>19913</v>
      </c>
      <c r="U22" s="308">
        <f>VLOOKUP($A22&amp;U$84,決統データ!$A$3:$DE$365,$E22+19,FALSE)</f>
        <v>0</v>
      </c>
      <c r="V22" s="308">
        <f>VLOOKUP($A22&amp;V$84,決統データ!$A$3:$DE$365,$E22+19,FALSE)</f>
        <v>0</v>
      </c>
      <c r="W22" s="308">
        <f>VLOOKUP($A22&amp;W$84,決統データ!$A$3:$DE$365,$E22+19,FALSE)</f>
        <v>503416</v>
      </c>
      <c r="X22" s="308">
        <f>VLOOKUP($A22&amp;X$84,決統データ!$A$3:$DE$365,$E22+19,FALSE)</f>
        <v>0</v>
      </c>
      <c r="Y22" s="308">
        <f>VLOOKUP($A22&amp;Y$84,決統データ!$A$3:$DE$365,$E22+19,FALSE)</f>
        <v>41142</v>
      </c>
      <c r="Z22" s="305">
        <f t="shared" si="2"/>
        <v>810818</v>
      </c>
    </row>
    <row r="23" spans="1:26">
      <c r="A23" s="27" t="str">
        <f t="shared" ref="A23:A35" si="3">+B23&amp;C23&amp;D23</f>
        <v>1401901</v>
      </c>
      <c r="B23" s="28" t="s">
        <v>1501</v>
      </c>
      <c r="C23" s="29">
        <v>19</v>
      </c>
      <c r="D23" s="28" t="s">
        <v>564</v>
      </c>
      <c r="E23" s="25">
        <v>18</v>
      </c>
      <c r="F23" s="1077"/>
      <c r="G23" s="1076"/>
      <c r="H23" s="1076"/>
      <c r="I23" s="128" t="s">
        <v>1076</v>
      </c>
      <c r="J23" s="131"/>
      <c r="K23" s="308">
        <f>VLOOKUP($A23&amp;K$84,決統データ!$A$3:$DE$365,$E23+19,FALSE)</f>
        <v>0</v>
      </c>
      <c r="L23" s="308">
        <f>VLOOKUP($A23&amp;L$84,決統データ!$A$3:$DE$365,$E23+19,FALSE)</f>
        <v>0</v>
      </c>
      <c r="M23" s="308">
        <f>VLOOKUP($A23&amp;M$84,決統データ!$A$3:$DE$365,$E23+19,FALSE)</f>
        <v>57315</v>
      </c>
      <c r="N23" s="308">
        <f>VLOOKUP($A23&amp;N$84,決統データ!$A$3:$DE$365,$E23+19,FALSE)</f>
        <v>0</v>
      </c>
      <c r="O23" s="308">
        <f>VLOOKUP($A23&amp;O$84,決統データ!$A$3:$DE$365,$E23+19,FALSE)</f>
        <v>0</v>
      </c>
      <c r="P23" s="308">
        <f>VLOOKUP($A23&amp;P$84,決統データ!$A$3:$DE$365,$E23+19,FALSE)</f>
        <v>101554</v>
      </c>
      <c r="Q23" s="308">
        <f>VLOOKUP($A23&amp;Q$84,決統データ!$A$3:$DE$365,$E23+19,FALSE)</f>
        <v>172763</v>
      </c>
      <c r="R23" s="308">
        <f>VLOOKUP($A23&amp;R$84,決統データ!$A$3:$DE$365,$E23+19,FALSE)</f>
        <v>51416</v>
      </c>
      <c r="S23" s="308">
        <f>VLOOKUP($A23&amp;S$84,決統データ!$A$3:$DE$365,$E23+19,FALSE)</f>
        <v>0</v>
      </c>
      <c r="T23" s="308">
        <f>VLOOKUP($A23&amp;T$84,決統データ!$A$3:$DE$365,$E23+19,FALSE)</f>
        <v>369889</v>
      </c>
      <c r="U23" s="308">
        <f>VLOOKUP($A23&amp;U$84,決統データ!$A$3:$DE$365,$E23+19,FALSE)</f>
        <v>0</v>
      </c>
      <c r="V23" s="308">
        <f>VLOOKUP($A23&amp;V$84,決統データ!$A$3:$DE$365,$E23+19,FALSE)</f>
        <v>0</v>
      </c>
      <c r="W23" s="308">
        <f>VLOOKUP($A23&amp;W$84,決統データ!$A$3:$DE$365,$E23+19,FALSE)</f>
        <v>0</v>
      </c>
      <c r="X23" s="308">
        <f>VLOOKUP($A23&amp;X$84,決統データ!$A$3:$DE$365,$E23+19,FALSE)</f>
        <v>0</v>
      </c>
      <c r="Y23" s="308">
        <f>VLOOKUP($A23&amp;Y$84,決統データ!$A$3:$DE$365,$E23+19,FALSE)</f>
        <v>82892</v>
      </c>
      <c r="Z23" s="305">
        <f t="shared" si="2"/>
        <v>835829</v>
      </c>
    </row>
    <row r="24" spans="1:26">
      <c r="A24" s="27" t="str">
        <f t="shared" si="3"/>
        <v>1401901</v>
      </c>
      <c r="B24" s="28" t="s">
        <v>1501</v>
      </c>
      <c r="C24" s="29">
        <v>19</v>
      </c>
      <c r="D24" s="28" t="s">
        <v>564</v>
      </c>
      <c r="E24" s="25">
        <v>19</v>
      </c>
      <c r="F24" s="1077"/>
      <c r="G24" s="1076"/>
      <c r="H24" s="1076"/>
      <c r="I24" s="128" t="s">
        <v>731</v>
      </c>
      <c r="J24" s="131"/>
      <c r="K24" s="308">
        <f>VLOOKUP($A24&amp;K$84,決統データ!$A$3:$DE$365,$E24+19,FALSE)</f>
        <v>60800</v>
      </c>
      <c r="L24" s="308">
        <f>VLOOKUP($A24&amp;L$84,決統データ!$A$3:$DE$365,$E24+19,FALSE)</f>
        <v>0</v>
      </c>
      <c r="M24" s="308">
        <f>VLOOKUP($A24&amp;M$84,決統データ!$A$3:$DE$365,$E24+19,FALSE)</f>
        <v>0</v>
      </c>
      <c r="N24" s="308">
        <f>VLOOKUP($A24&amp;N$84,決統データ!$A$3:$DE$365,$E24+19,FALSE)</f>
        <v>0</v>
      </c>
      <c r="O24" s="308">
        <f>VLOOKUP($A24&amp;O$84,決統データ!$A$3:$DE$365,$E24+19,FALSE)</f>
        <v>51027</v>
      </c>
      <c r="P24" s="308">
        <f>VLOOKUP($A24&amp;P$84,決統データ!$A$3:$DE$365,$E24+19,FALSE)</f>
        <v>493</v>
      </c>
      <c r="Q24" s="308">
        <f>VLOOKUP($A24&amp;Q$84,決統データ!$A$3:$DE$365,$E24+19,FALSE)</f>
        <v>0</v>
      </c>
      <c r="R24" s="308">
        <f>VLOOKUP($A24&amp;R$84,決統データ!$A$3:$DE$365,$E24+19,FALSE)</f>
        <v>0</v>
      </c>
      <c r="S24" s="308">
        <f>VLOOKUP($A24&amp;S$84,決統データ!$A$3:$DE$365,$E24+19,FALSE)</f>
        <v>0</v>
      </c>
      <c r="T24" s="308">
        <f>VLOOKUP($A24&amp;T$84,決統データ!$A$3:$DE$365,$E24+19,FALSE)</f>
        <v>0</v>
      </c>
      <c r="U24" s="308">
        <f>VLOOKUP($A24&amp;U$84,決統データ!$A$3:$DE$365,$E24+19,FALSE)</f>
        <v>0</v>
      </c>
      <c r="V24" s="308">
        <f>VLOOKUP($A24&amp;V$84,決統データ!$A$3:$DE$365,$E24+19,FALSE)</f>
        <v>0</v>
      </c>
      <c r="W24" s="308">
        <f>VLOOKUP($A24&amp;W$84,決統データ!$A$3:$DE$365,$E24+19,FALSE)</f>
        <v>0</v>
      </c>
      <c r="X24" s="308">
        <f>VLOOKUP($A24&amp;X$84,決統データ!$A$3:$DE$365,$E24+19,FALSE)</f>
        <v>0</v>
      </c>
      <c r="Y24" s="308">
        <f>VLOOKUP($A24&amp;Y$84,決統データ!$A$3:$DE$365,$E24+19,FALSE)</f>
        <v>4200</v>
      </c>
      <c r="Z24" s="305">
        <f t="shared" si="2"/>
        <v>116520</v>
      </c>
    </row>
    <row r="25" spans="1:26">
      <c r="A25" s="27" t="str">
        <f t="shared" si="3"/>
        <v>1401901</v>
      </c>
      <c r="B25" s="28" t="s">
        <v>1501</v>
      </c>
      <c r="C25" s="29">
        <v>19</v>
      </c>
      <c r="D25" s="28" t="s">
        <v>564</v>
      </c>
      <c r="E25" s="25">
        <v>20</v>
      </c>
      <c r="F25" s="1077"/>
      <c r="G25" s="1076"/>
      <c r="H25" s="1091" t="s">
        <v>1075</v>
      </c>
      <c r="I25" s="1092"/>
      <c r="J25" s="1093"/>
      <c r="K25" s="308">
        <f>VLOOKUP($A25&amp;K$84,決統データ!$A$3:$DE$365,$E25+19,FALSE)</f>
        <v>0</v>
      </c>
      <c r="L25" s="308">
        <f>VLOOKUP($A25&amp;L$84,決統データ!$A$3:$DE$365,$E25+19,FALSE)</f>
        <v>0</v>
      </c>
      <c r="M25" s="308">
        <f>VLOOKUP($A25&amp;M$84,決統データ!$A$3:$DE$365,$E25+19,FALSE)</f>
        <v>0</v>
      </c>
      <c r="N25" s="308">
        <f>VLOOKUP($A25&amp;N$84,決統データ!$A$3:$DE$365,$E25+19,FALSE)</f>
        <v>0</v>
      </c>
      <c r="O25" s="308">
        <f>VLOOKUP($A25&amp;O$84,決統データ!$A$3:$DE$365,$E25+19,FALSE)</f>
        <v>0</v>
      </c>
      <c r="P25" s="308">
        <f>VLOOKUP($A25&amp;P$84,決統データ!$A$3:$DE$365,$E25+19,FALSE)</f>
        <v>117</v>
      </c>
      <c r="Q25" s="308">
        <f>VLOOKUP($A25&amp;Q$84,決統データ!$A$3:$DE$365,$E25+19,FALSE)</f>
        <v>0</v>
      </c>
      <c r="R25" s="308">
        <f>VLOOKUP($A25&amp;R$84,決統データ!$A$3:$DE$365,$E25+19,FALSE)</f>
        <v>0</v>
      </c>
      <c r="S25" s="308">
        <f>VLOOKUP($A25&amp;S$84,決統データ!$A$3:$DE$365,$E25+19,FALSE)</f>
        <v>0</v>
      </c>
      <c r="T25" s="308">
        <f>VLOOKUP($A25&amp;T$84,決統データ!$A$3:$DE$365,$E25+19,FALSE)</f>
        <v>0</v>
      </c>
      <c r="U25" s="308">
        <f>VLOOKUP($A25&amp;U$84,決統データ!$A$3:$DE$365,$E25+19,FALSE)</f>
        <v>0</v>
      </c>
      <c r="V25" s="308">
        <f>VLOOKUP($A25&amp;V$84,決統データ!$A$3:$DE$365,$E25+19,FALSE)</f>
        <v>0</v>
      </c>
      <c r="W25" s="308">
        <f>VLOOKUP($A25&amp;W$84,決統データ!$A$3:$DE$365,$E25+19,FALSE)</f>
        <v>0</v>
      </c>
      <c r="X25" s="308">
        <f>VLOOKUP($A25&amp;X$84,決統データ!$A$3:$DE$365,$E25+19,FALSE)</f>
        <v>0</v>
      </c>
      <c r="Y25" s="308">
        <f>VLOOKUP($A25&amp;Y$84,決統データ!$A$3:$DE$365,$E25+19,FALSE)</f>
        <v>1111</v>
      </c>
      <c r="Z25" s="305">
        <f t="shared" si="2"/>
        <v>1228</v>
      </c>
    </row>
    <row r="26" spans="1:26">
      <c r="A26" s="27" t="str">
        <f t="shared" si="3"/>
        <v>1401901</v>
      </c>
      <c r="B26" s="28" t="s">
        <v>1501</v>
      </c>
      <c r="C26" s="29">
        <v>19</v>
      </c>
      <c r="D26" s="28" t="s">
        <v>564</v>
      </c>
      <c r="E26" s="25">
        <v>21</v>
      </c>
      <c r="F26" s="1077"/>
      <c r="G26" s="1076"/>
      <c r="H26" s="132" t="s">
        <v>853</v>
      </c>
      <c r="I26" s="109"/>
      <c r="J26" s="131"/>
      <c r="K26" s="308">
        <f>VLOOKUP($A26&amp;K$84,決統データ!$A$3:$DE$365,$E26+19,FALSE)</f>
        <v>0</v>
      </c>
      <c r="L26" s="308">
        <f>VLOOKUP($A26&amp;L$84,決統データ!$A$3:$DE$365,$E26+19,FALSE)</f>
        <v>0</v>
      </c>
      <c r="M26" s="308">
        <f>VLOOKUP($A26&amp;M$84,決統データ!$A$3:$DE$365,$E26+19,FALSE)</f>
        <v>0</v>
      </c>
      <c r="N26" s="308">
        <f>VLOOKUP($A26&amp;N$84,決統データ!$A$3:$DE$365,$E26+19,FALSE)</f>
        <v>0</v>
      </c>
      <c r="O26" s="308">
        <f>VLOOKUP($A26&amp;O$84,決統データ!$A$3:$DE$365,$E26+19,FALSE)</f>
        <v>0</v>
      </c>
      <c r="P26" s="308">
        <f>VLOOKUP($A26&amp;P$84,決統データ!$A$3:$DE$365,$E26+19,FALSE)</f>
        <v>678</v>
      </c>
      <c r="Q26" s="308">
        <f>VLOOKUP($A26&amp;Q$84,決統データ!$A$3:$DE$365,$E26+19,FALSE)</f>
        <v>0</v>
      </c>
      <c r="R26" s="308">
        <f>VLOOKUP($A26&amp;R$84,決統データ!$A$3:$DE$365,$E26+19,FALSE)</f>
        <v>0</v>
      </c>
      <c r="S26" s="308">
        <f>VLOOKUP($A26&amp;S$84,決統データ!$A$3:$DE$365,$E26+19,FALSE)</f>
        <v>0</v>
      </c>
      <c r="T26" s="308">
        <f>VLOOKUP($A26&amp;T$84,決統データ!$A$3:$DE$365,$E26+19,FALSE)</f>
        <v>0</v>
      </c>
      <c r="U26" s="308">
        <f>VLOOKUP($A26&amp;U$84,決統データ!$A$3:$DE$365,$E26+19,FALSE)</f>
        <v>0</v>
      </c>
      <c r="V26" s="308">
        <f>VLOOKUP($A26&amp;V$84,決統データ!$A$3:$DE$365,$E26+19,FALSE)</f>
        <v>0</v>
      </c>
      <c r="W26" s="308">
        <f>VLOOKUP($A26&amp;W$84,決統データ!$A$3:$DE$365,$E26+19,FALSE)</f>
        <v>0</v>
      </c>
      <c r="X26" s="308">
        <f>VLOOKUP($A26&amp;X$84,決統データ!$A$3:$DE$365,$E26+19,FALSE)</f>
        <v>0</v>
      </c>
      <c r="Y26" s="308">
        <f>VLOOKUP($A26&amp;Y$84,決統データ!$A$3:$DE$365,$E26+19,FALSE)</f>
        <v>0</v>
      </c>
      <c r="Z26" s="305">
        <f t="shared" si="2"/>
        <v>678</v>
      </c>
    </row>
    <row r="27" spans="1:26">
      <c r="A27" s="27" t="str">
        <f t="shared" si="3"/>
        <v>1401901</v>
      </c>
      <c r="B27" s="28" t="s">
        <v>1501</v>
      </c>
      <c r="C27" s="29">
        <v>19</v>
      </c>
      <c r="D27" s="28" t="s">
        <v>564</v>
      </c>
      <c r="E27" s="25">
        <v>22</v>
      </c>
      <c r="F27" s="902" t="s">
        <v>1074</v>
      </c>
      <c r="G27" s="133" t="s">
        <v>1073</v>
      </c>
      <c r="H27" s="129"/>
      <c r="I27" s="129"/>
      <c r="J27" s="131"/>
      <c r="K27" s="308">
        <f>VLOOKUP($A27&amp;K$84,決統データ!$A$3:$DE$365,$E27+19,FALSE)</f>
        <v>0</v>
      </c>
      <c r="L27" s="308">
        <f>VLOOKUP($A27&amp;L$84,決統データ!$A$3:$DE$365,$E27+19,FALSE)</f>
        <v>0</v>
      </c>
      <c r="M27" s="308">
        <f>VLOOKUP($A27&amp;M$84,決統データ!$A$3:$DE$365,$E27+19,FALSE)</f>
        <v>0</v>
      </c>
      <c r="N27" s="308">
        <f>VLOOKUP($A27&amp;N$84,決統データ!$A$3:$DE$365,$E27+19,FALSE)</f>
        <v>0</v>
      </c>
      <c r="O27" s="308">
        <f>VLOOKUP($A27&amp;O$84,決統データ!$A$3:$DE$365,$E27+19,FALSE)</f>
        <v>0</v>
      </c>
      <c r="P27" s="308">
        <f>VLOOKUP($A27&amp;P$84,決統データ!$A$3:$DE$365,$E27+19,FALSE)</f>
        <v>0</v>
      </c>
      <c r="Q27" s="308">
        <f>VLOOKUP($A27&amp;Q$84,決統データ!$A$3:$DE$365,$E27+19,FALSE)</f>
        <v>0</v>
      </c>
      <c r="R27" s="308">
        <f>VLOOKUP($A27&amp;R$84,決統データ!$A$3:$DE$365,$E27+19,FALSE)</f>
        <v>0</v>
      </c>
      <c r="S27" s="308">
        <f>VLOOKUP($A27&amp;S$84,決統データ!$A$3:$DE$365,$E27+19,FALSE)</f>
        <v>0</v>
      </c>
      <c r="T27" s="308">
        <f>VLOOKUP($A27&amp;T$84,決統データ!$A$3:$DE$365,$E27+19,FALSE)</f>
        <v>0</v>
      </c>
      <c r="U27" s="308">
        <f>VLOOKUP($A27&amp;U$84,決統データ!$A$3:$DE$365,$E27+19,FALSE)</f>
        <v>0</v>
      </c>
      <c r="V27" s="308">
        <f>VLOOKUP($A27&amp;V$84,決統データ!$A$3:$DE$365,$E27+19,FALSE)</f>
        <v>0</v>
      </c>
      <c r="W27" s="308">
        <f>VLOOKUP($A27&amp;W$84,決統データ!$A$3:$DE$365,$E27+19,FALSE)</f>
        <v>0</v>
      </c>
      <c r="X27" s="308">
        <f>VLOOKUP($A27&amp;X$84,決統データ!$A$3:$DE$365,$E27+19,FALSE)</f>
        <v>0</v>
      </c>
      <c r="Y27" s="308">
        <f>VLOOKUP($A27&amp;Y$84,決統データ!$A$3:$DE$365,$E27+19,FALSE)</f>
        <v>0</v>
      </c>
      <c r="Z27" s="305">
        <f t="shared" si="2"/>
        <v>0</v>
      </c>
    </row>
    <row r="28" spans="1:26" ht="14.25" customHeight="1">
      <c r="A28" s="27" t="str">
        <f t="shared" si="3"/>
        <v>1401901</v>
      </c>
      <c r="B28" s="28" t="s">
        <v>1501</v>
      </c>
      <c r="C28" s="29">
        <v>19</v>
      </c>
      <c r="D28" s="28" t="s">
        <v>564</v>
      </c>
      <c r="E28" s="25">
        <v>23</v>
      </c>
      <c r="F28" s="902"/>
      <c r="G28" s="133" t="s">
        <v>365</v>
      </c>
      <c r="H28" s="129"/>
      <c r="I28" s="129"/>
      <c r="J28" s="131"/>
      <c r="K28" s="308">
        <f>VLOOKUP($A28&amp;K$84,決統データ!$A$3:$DE$365,$E28+19,FALSE)</f>
        <v>72073</v>
      </c>
      <c r="L28" s="308">
        <f>VLOOKUP($A28&amp;L$84,決統データ!$A$3:$DE$365,$E28+19,FALSE)</f>
        <v>10992</v>
      </c>
      <c r="M28" s="308">
        <f>VLOOKUP($A28&amp;M$84,決統データ!$A$3:$DE$365,$E28+19,FALSE)</f>
        <v>3735</v>
      </c>
      <c r="N28" s="308">
        <f>VLOOKUP($A28&amp;N$84,決統データ!$A$3:$DE$365,$E28+19,FALSE)</f>
        <v>0</v>
      </c>
      <c r="O28" s="308">
        <f>VLOOKUP($A28&amp;O$84,決統データ!$A$3:$DE$365,$E28+19,FALSE)</f>
        <v>0</v>
      </c>
      <c r="P28" s="308">
        <f>VLOOKUP($A28&amp;P$84,決統データ!$A$3:$DE$365,$E28+19,FALSE)</f>
        <v>88000</v>
      </c>
      <c r="Q28" s="308">
        <f>VLOOKUP($A28&amp;Q$84,決統データ!$A$3:$DE$365,$E28+19,FALSE)</f>
        <v>0</v>
      </c>
      <c r="R28" s="308">
        <f>VLOOKUP($A28&amp;R$84,決統データ!$A$3:$DE$365,$E28+19,FALSE)</f>
        <v>0</v>
      </c>
      <c r="S28" s="308">
        <f>VLOOKUP($A28&amp;S$84,決統データ!$A$3:$DE$365,$E28+19,FALSE)</f>
        <v>0</v>
      </c>
      <c r="T28" s="308">
        <f>VLOOKUP($A28&amp;T$84,決統データ!$A$3:$DE$365,$E28+19,FALSE)</f>
        <v>0</v>
      </c>
      <c r="U28" s="308">
        <f>VLOOKUP($A28&amp;U$84,決統データ!$A$3:$DE$365,$E28+19,FALSE)</f>
        <v>0</v>
      </c>
      <c r="V28" s="308">
        <f>VLOOKUP($A28&amp;V$84,決統データ!$A$3:$DE$365,$E28+19,FALSE)</f>
        <v>0</v>
      </c>
      <c r="W28" s="308">
        <f>VLOOKUP($A28&amp;W$84,決統データ!$A$3:$DE$365,$E28+19,FALSE)</f>
        <v>478700</v>
      </c>
      <c r="X28" s="308">
        <f>VLOOKUP($A28&amp;X$84,決統データ!$A$3:$DE$365,$E28+19,FALSE)</f>
        <v>0</v>
      </c>
      <c r="Y28" s="308">
        <f>VLOOKUP($A28&amp;Y$84,決統データ!$A$3:$DE$365,$E28+19,FALSE)</f>
        <v>0</v>
      </c>
      <c r="Z28" s="305">
        <f t="shared" si="2"/>
        <v>653500</v>
      </c>
    </row>
    <row r="29" spans="1:26">
      <c r="A29" s="27" t="str">
        <f t="shared" si="3"/>
        <v>1401901</v>
      </c>
      <c r="B29" s="28" t="s">
        <v>1501</v>
      </c>
      <c r="C29" s="29">
        <v>19</v>
      </c>
      <c r="D29" s="28" t="s">
        <v>564</v>
      </c>
      <c r="E29" s="25">
        <v>24</v>
      </c>
      <c r="F29" s="902"/>
      <c r="G29" s="133" t="s">
        <v>1072</v>
      </c>
      <c r="H29" s="129"/>
      <c r="I29" s="129"/>
      <c r="J29" s="131"/>
      <c r="K29" s="308">
        <f>VLOOKUP($A29&amp;K$84,決統データ!$A$3:$DE$365,$E29+19,FALSE)</f>
        <v>0</v>
      </c>
      <c r="L29" s="308">
        <f>VLOOKUP($A29&amp;L$84,決統データ!$A$3:$DE$365,$E29+19,FALSE)</f>
        <v>0</v>
      </c>
      <c r="M29" s="308">
        <f>VLOOKUP($A29&amp;M$84,決統データ!$A$3:$DE$365,$E29+19,FALSE)</f>
        <v>0</v>
      </c>
      <c r="N29" s="308">
        <f>VLOOKUP($A29&amp;N$84,決統データ!$A$3:$DE$365,$E29+19,FALSE)</f>
        <v>0</v>
      </c>
      <c r="O29" s="308">
        <f>VLOOKUP($A29&amp;O$84,決統データ!$A$3:$DE$365,$E29+19,FALSE)</f>
        <v>36100</v>
      </c>
      <c r="P29" s="308">
        <f>VLOOKUP($A29&amp;P$84,決統データ!$A$3:$DE$365,$E29+19,FALSE)</f>
        <v>95800</v>
      </c>
      <c r="Q29" s="308">
        <f>VLOOKUP($A29&amp;Q$84,決統データ!$A$3:$DE$365,$E29+19,FALSE)</f>
        <v>0</v>
      </c>
      <c r="R29" s="308">
        <f>VLOOKUP($A29&amp;R$84,決統データ!$A$3:$DE$365,$E29+19,FALSE)</f>
        <v>0</v>
      </c>
      <c r="S29" s="308">
        <f>VLOOKUP($A29&amp;S$84,決統データ!$A$3:$DE$365,$E29+19,FALSE)</f>
        <v>0</v>
      </c>
      <c r="T29" s="308">
        <f>VLOOKUP($A29&amp;T$84,決統データ!$A$3:$DE$365,$E29+19,FALSE)</f>
        <v>0</v>
      </c>
      <c r="U29" s="308">
        <f>VLOOKUP($A29&amp;U$84,決統データ!$A$3:$DE$365,$E29+19,FALSE)</f>
        <v>0</v>
      </c>
      <c r="V29" s="308">
        <f>VLOOKUP($A29&amp;V$84,決統データ!$A$3:$DE$365,$E29+19,FALSE)</f>
        <v>0</v>
      </c>
      <c r="W29" s="308">
        <f>VLOOKUP($A29&amp;W$84,決統データ!$A$3:$DE$365,$E29+19,FALSE)</f>
        <v>0</v>
      </c>
      <c r="X29" s="308">
        <f>VLOOKUP($A29&amp;X$84,決統データ!$A$3:$DE$365,$E29+19,FALSE)</f>
        <v>0</v>
      </c>
      <c r="Y29" s="308">
        <f>VLOOKUP($A29&amp;Y$84,決統データ!$A$3:$DE$365,$E29+19,FALSE)</f>
        <v>0</v>
      </c>
      <c r="Z29" s="305">
        <f t="shared" si="2"/>
        <v>131900</v>
      </c>
    </row>
    <row r="30" spans="1:26">
      <c r="A30" s="27" t="str">
        <f t="shared" si="3"/>
        <v>1401901</v>
      </c>
      <c r="B30" s="28" t="s">
        <v>1501</v>
      </c>
      <c r="C30" s="29">
        <v>19</v>
      </c>
      <c r="D30" s="28" t="s">
        <v>564</v>
      </c>
      <c r="E30" s="25">
        <v>25</v>
      </c>
      <c r="F30" s="902"/>
      <c r="G30" s="133" t="s">
        <v>731</v>
      </c>
      <c r="H30" s="129"/>
      <c r="I30" s="129"/>
      <c r="J30" s="131"/>
      <c r="K30" s="308">
        <f>VLOOKUP($A30&amp;K$84,決統データ!$A$3:$DE$365,$E30+19,FALSE)</f>
        <v>1690</v>
      </c>
      <c r="L30" s="308">
        <f>VLOOKUP($A30&amp;L$84,決統データ!$A$3:$DE$365,$E30+19,FALSE)</f>
        <v>670</v>
      </c>
      <c r="M30" s="308">
        <f>VLOOKUP($A30&amp;M$84,決統データ!$A$3:$DE$365,$E30+19,FALSE)</f>
        <v>89830</v>
      </c>
      <c r="N30" s="308">
        <f>VLOOKUP($A30&amp;N$84,決統データ!$A$3:$DE$365,$E30+19,FALSE)</f>
        <v>19279</v>
      </c>
      <c r="O30" s="308">
        <f>VLOOKUP($A30&amp;O$84,決統データ!$A$3:$DE$365,$E30+19,FALSE)</f>
        <v>14927</v>
      </c>
      <c r="P30" s="308">
        <f>VLOOKUP($A30&amp;P$84,決統データ!$A$3:$DE$365,$E30+19,FALSE)</f>
        <v>32842</v>
      </c>
      <c r="Q30" s="308">
        <f>VLOOKUP($A30&amp;Q$84,決統データ!$A$3:$DE$365,$E30+19,FALSE)</f>
        <v>204343</v>
      </c>
      <c r="R30" s="308">
        <f>VLOOKUP($A30&amp;R$84,決統データ!$A$3:$DE$365,$E30+19,FALSE)</f>
        <v>72229</v>
      </c>
      <c r="S30" s="308">
        <f>VLOOKUP($A30&amp;S$84,決統データ!$A$3:$DE$365,$E30+19,FALSE)</f>
        <v>0</v>
      </c>
      <c r="T30" s="308">
        <f>VLOOKUP($A30&amp;T$84,決統データ!$A$3:$DE$365,$E30+19,FALSE)</f>
        <v>389802</v>
      </c>
      <c r="U30" s="308">
        <f>VLOOKUP($A30&amp;U$84,決統データ!$A$3:$DE$365,$E30+19,FALSE)</f>
        <v>0</v>
      </c>
      <c r="V30" s="308">
        <f>VLOOKUP($A30&amp;V$84,決統データ!$A$3:$DE$365,$E30+19,FALSE)</f>
        <v>0</v>
      </c>
      <c r="W30" s="308">
        <f>VLOOKUP($A30&amp;W$84,決統データ!$A$3:$DE$365,$E30+19,FALSE)</f>
        <v>24716</v>
      </c>
      <c r="X30" s="308">
        <f>VLOOKUP($A30&amp;X$84,決統データ!$A$3:$DE$365,$E30+19,FALSE)</f>
        <v>0</v>
      </c>
      <c r="Y30" s="308">
        <f>VLOOKUP($A30&amp;Y$84,決統データ!$A$3:$DE$365,$E30+19,FALSE)</f>
        <v>129345</v>
      </c>
      <c r="Z30" s="305">
        <f t="shared" si="2"/>
        <v>979673</v>
      </c>
    </row>
    <row r="31" spans="1:26">
      <c r="A31" s="27" t="str">
        <f t="shared" si="3"/>
        <v>1401901</v>
      </c>
      <c r="B31" s="28" t="s">
        <v>1501</v>
      </c>
      <c r="C31" s="29">
        <v>19</v>
      </c>
      <c r="D31" s="28" t="s">
        <v>564</v>
      </c>
      <c r="E31" s="25">
        <v>26</v>
      </c>
      <c r="F31" s="134" t="s">
        <v>1071</v>
      </c>
      <c r="G31" s="122"/>
      <c r="H31" s="128"/>
      <c r="I31" s="129"/>
      <c r="J31" s="131"/>
      <c r="K31" s="117">
        <f>VLOOKUP($A31&amp;K$84,決統データ!$A$3:$DE$365,$E31+19,FALSE)</f>
        <v>0</v>
      </c>
      <c r="L31" s="117">
        <f>VLOOKUP($A31&amp;L$84,決統データ!$A$3:$DE$365,$E31+19,FALSE)</f>
        <v>0</v>
      </c>
      <c r="M31" s="117">
        <f>VLOOKUP($A31&amp;M$84,決統データ!$A$3:$DE$365,$E31+19,FALSE)</f>
        <v>0</v>
      </c>
      <c r="N31" s="117">
        <f>VLOOKUP($A31&amp;N$84,決統データ!$A$3:$DE$365,$E31+19,FALSE)</f>
        <v>0</v>
      </c>
      <c r="O31" s="117">
        <f>VLOOKUP($A31&amp;O$84,決統データ!$A$3:$DE$365,$E31+19,FALSE)</f>
        <v>0</v>
      </c>
      <c r="P31" s="117">
        <f>VLOOKUP($A31&amp;P$84,決統データ!$A$3:$DE$365,$E31+19,FALSE)</f>
        <v>0</v>
      </c>
      <c r="Q31" s="117">
        <f>VLOOKUP($A31&amp;Q$84,決統データ!$A$3:$DE$365,$E31+19,FALSE)</f>
        <v>0</v>
      </c>
      <c r="R31" s="117">
        <f>VLOOKUP($A31&amp;R$84,決統データ!$A$3:$DE$365,$E31+19,FALSE)</f>
        <v>0</v>
      </c>
      <c r="S31" s="117">
        <f>VLOOKUP($A31&amp;S$84,決統データ!$A$3:$DE$365,$E31+19,FALSE)</f>
        <v>0</v>
      </c>
      <c r="T31" s="117">
        <f>VLOOKUP($A31&amp;T$84,決統データ!$A$3:$DE$365,$E31+19,FALSE)</f>
        <v>0</v>
      </c>
      <c r="U31" s="117">
        <f>VLOOKUP($A31&amp;U$84,決統データ!$A$3:$DE$365,$E31+19,FALSE)</f>
        <v>0</v>
      </c>
      <c r="V31" s="117">
        <f>VLOOKUP($A31&amp;V$84,決統データ!$A$3:$DE$365,$E31+19,FALSE)</f>
        <v>0</v>
      </c>
      <c r="W31" s="117">
        <f>VLOOKUP($A31&amp;W$84,決統データ!$A$3:$DE$365,$E31+19,FALSE)</f>
        <v>0</v>
      </c>
      <c r="X31" s="117">
        <f>VLOOKUP($A31&amp;X$84,決統データ!$A$3:$DE$365,$E31+19,FALSE)</f>
        <v>0</v>
      </c>
      <c r="Y31" s="117">
        <f>VLOOKUP($A31&amp;Y$84,決統データ!$A$3:$DE$365,$E31+19,FALSE)</f>
        <v>0</v>
      </c>
      <c r="Z31" s="305">
        <f t="shared" si="2"/>
        <v>0</v>
      </c>
    </row>
    <row r="32" spans="1:26" s="3" customFormat="1">
      <c r="A32" s="27" t="str">
        <f t="shared" si="3"/>
        <v>1401901</v>
      </c>
      <c r="B32" s="28" t="s">
        <v>1501</v>
      </c>
      <c r="C32" s="29">
        <v>19</v>
      </c>
      <c r="D32" s="28" t="s">
        <v>564</v>
      </c>
      <c r="E32" s="25">
        <v>27</v>
      </c>
      <c r="F32" s="1103" t="s">
        <v>1070</v>
      </c>
      <c r="G32" s="1104"/>
      <c r="H32" s="1105"/>
      <c r="I32" s="126" t="s">
        <v>1069</v>
      </c>
      <c r="J32" s="135"/>
      <c r="K32" s="117">
        <f>VLOOKUP($A32&amp;K$84,決統データ!$A$3:$DE$365,$E32+19,FALSE)</f>
        <v>0</v>
      </c>
      <c r="L32" s="117">
        <f>VLOOKUP($A32&amp;L$84,決統データ!$A$3:$DE$365,$E32+19,FALSE)</f>
        <v>0</v>
      </c>
      <c r="M32" s="117">
        <f>VLOOKUP($A32&amp;M$84,決統データ!$A$3:$DE$365,$E32+19,FALSE)</f>
        <v>0</v>
      </c>
      <c r="N32" s="117">
        <f>VLOOKUP($A32&amp;N$84,決統データ!$A$3:$DE$365,$E32+19,FALSE)</f>
        <v>0</v>
      </c>
      <c r="O32" s="117">
        <f>VLOOKUP($A32&amp;O$84,決統データ!$A$3:$DE$365,$E32+19,FALSE)</f>
        <v>4050330</v>
      </c>
      <c r="P32" s="117">
        <f>VLOOKUP($A32&amp;P$84,決統データ!$A$3:$DE$365,$E32+19,FALSE)</f>
        <v>3471113</v>
      </c>
      <c r="Q32" s="117">
        <f>VLOOKUP($A32&amp;Q$84,決統データ!$A$3:$DE$365,$E32+19,FALSE)</f>
        <v>0</v>
      </c>
      <c r="R32" s="117">
        <f>VLOOKUP($A32&amp;R$84,決統データ!$A$3:$DE$365,$E32+19,FALSE)</f>
        <v>0</v>
      </c>
      <c r="S32" s="117">
        <f>VLOOKUP($A32&amp;S$84,決統データ!$A$3:$DE$365,$E32+19,FALSE)</f>
        <v>0</v>
      </c>
      <c r="T32" s="117">
        <f>VLOOKUP($A32&amp;T$84,決統データ!$A$3:$DE$365,$E32+19,FALSE)</f>
        <v>0</v>
      </c>
      <c r="U32" s="117">
        <f>VLOOKUP($A32&amp;U$84,決統データ!$A$3:$DE$365,$E32+19,FALSE)</f>
        <v>0</v>
      </c>
      <c r="V32" s="117">
        <f>VLOOKUP($A32&amp;V$84,決統データ!$A$3:$DE$365,$E32+19,FALSE)</f>
        <v>0</v>
      </c>
      <c r="W32" s="117">
        <f>VLOOKUP($A32&amp;W$84,決統データ!$A$3:$DE$365,$E32+19,FALSE)</f>
        <v>0</v>
      </c>
      <c r="X32" s="117">
        <f>VLOOKUP($A32&amp;X$84,決統データ!$A$3:$DE$365,$E32+19,FALSE)</f>
        <v>0</v>
      </c>
      <c r="Y32" s="117">
        <f>VLOOKUP($A32&amp;Y$84,決統データ!$A$3:$DE$365,$E32+19,FALSE)</f>
        <v>0</v>
      </c>
      <c r="Z32" s="307"/>
    </row>
    <row r="33" spans="1:26" s="3" customFormat="1">
      <c r="A33" s="27" t="str">
        <f t="shared" si="3"/>
        <v>1401901</v>
      </c>
      <c r="B33" s="28" t="s">
        <v>1501</v>
      </c>
      <c r="C33" s="29">
        <v>19</v>
      </c>
      <c r="D33" s="28" t="s">
        <v>564</v>
      </c>
      <c r="E33" s="25">
        <v>28</v>
      </c>
      <c r="F33" s="1106"/>
      <c r="G33" s="1107"/>
      <c r="H33" s="1108"/>
      <c r="I33" s="126" t="s">
        <v>1068</v>
      </c>
      <c r="J33" s="135"/>
      <c r="K33" s="117">
        <f>VLOOKUP($A33&amp;K$84,決統データ!$A$3:$DE$365,$E33+19,FALSE)</f>
        <v>0</v>
      </c>
      <c r="L33" s="117">
        <f>VLOOKUP($A33&amp;L$84,決統データ!$A$3:$DE$365,$E33+19,FALSE)</f>
        <v>0</v>
      </c>
      <c r="M33" s="117">
        <f>VLOOKUP($A33&amp;M$84,決統データ!$A$3:$DE$365,$E33+19,FALSE)</f>
        <v>0</v>
      </c>
      <c r="N33" s="117">
        <f>VLOOKUP($A33&amp;N$84,決統データ!$A$3:$DE$365,$E33+19,FALSE)</f>
        <v>0</v>
      </c>
      <c r="O33" s="117">
        <f>VLOOKUP($A33&amp;O$84,決統データ!$A$3:$DE$365,$E33+19,FALSE)</f>
        <v>0</v>
      </c>
      <c r="P33" s="117">
        <f>VLOOKUP($A33&amp;P$84,決統データ!$A$3:$DE$365,$E33+19,FALSE)</f>
        <v>3471215</v>
      </c>
      <c r="Q33" s="117">
        <f>VLOOKUP($A33&amp;Q$84,決統データ!$A$3:$DE$365,$E33+19,FALSE)</f>
        <v>0</v>
      </c>
      <c r="R33" s="117">
        <f>VLOOKUP($A33&amp;R$84,決統データ!$A$3:$DE$365,$E33+19,FALSE)</f>
        <v>0</v>
      </c>
      <c r="S33" s="117">
        <f>VLOOKUP($A33&amp;S$84,決統データ!$A$3:$DE$365,$E33+19,FALSE)</f>
        <v>0</v>
      </c>
      <c r="T33" s="117">
        <f>VLOOKUP($A33&amp;T$84,決統データ!$A$3:$DE$365,$E33+19,FALSE)</f>
        <v>0</v>
      </c>
      <c r="U33" s="117">
        <f>VLOOKUP($A33&amp;U$84,決統データ!$A$3:$DE$365,$E33+19,FALSE)</f>
        <v>0</v>
      </c>
      <c r="V33" s="117">
        <f>VLOOKUP($A33&amp;V$84,決統データ!$A$3:$DE$365,$E33+19,FALSE)</f>
        <v>0</v>
      </c>
      <c r="W33" s="117">
        <f>VLOOKUP($A33&amp;W$84,決統データ!$A$3:$DE$365,$E33+19,FALSE)</f>
        <v>0</v>
      </c>
      <c r="X33" s="117">
        <f>VLOOKUP($A33&amp;X$84,決統データ!$A$3:$DE$365,$E33+19,FALSE)</f>
        <v>0</v>
      </c>
      <c r="Y33" s="117">
        <f>VLOOKUP($A33&amp;Y$84,決統データ!$A$3:$DE$365,$E33+19,FALSE)</f>
        <v>0</v>
      </c>
      <c r="Z33" s="307"/>
    </row>
    <row r="34" spans="1:26">
      <c r="A34" s="27" t="str">
        <f t="shared" si="3"/>
        <v>1401901</v>
      </c>
      <c r="B34" s="28" t="s">
        <v>1501</v>
      </c>
      <c r="C34" s="29">
        <v>19</v>
      </c>
      <c r="D34" s="28" t="s">
        <v>564</v>
      </c>
      <c r="E34" s="25">
        <v>29</v>
      </c>
      <c r="F34" s="1106"/>
      <c r="G34" s="1107"/>
      <c r="H34" s="1108"/>
      <c r="I34" s="133" t="s">
        <v>1067</v>
      </c>
      <c r="J34" s="135"/>
      <c r="K34" s="117">
        <f>VLOOKUP($A34&amp;K$84,決統データ!$A$3:$DE$365,$E34+19,FALSE)</f>
        <v>4041029</v>
      </c>
      <c r="L34" s="117">
        <f>VLOOKUP($A34&amp;L$84,決統データ!$A$3:$DE$365,$E34+19,FALSE)</f>
        <v>3560509</v>
      </c>
      <c r="M34" s="117">
        <f>VLOOKUP($A34&amp;M$84,決統データ!$A$3:$DE$365,$E34+19,FALSE)</f>
        <v>5040510</v>
      </c>
      <c r="N34" s="117">
        <f>VLOOKUP($A34&amp;N$84,決統データ!$A$3:$DE$365,$E34+19,FALSE)</f>
        <v>3521122</v>
      </c>
      <c r="O34" s="117">
        <f>VLOOKUP($A34&amp;O$84,決統データ!$A$3:$DE$365,$E34+19,FALSE)</f>
        <v>4040701</v>
      </c>
      <c r="P34" s="117">
        <f>VLOOKUP($A34&amp;P$84,決統データ!$A$3:$DE$365,$E34+19,FALSE)</f>
        <v>3471215</v>
      </c>
      <c r="Q34" s="117">
        <f>VLOOKUP($A34&amp;Q$84,決統データ!$A$3:$DE$365,$E34+19,FALSE)</f>
        <v>4051120</v>
      </c>
      <c r="R34" s="117">
        <f>VLOOKUP($A34&amp;R$84,決統データ!$A$3:$DE$365,$E34+19,FALSE)</f>
        <v>4110826</v>
      </c>
      <c r="S34" s="117">
        <f>VLOOKUP($A34&amp;S$84,決統データ!$A$3:$DE$365,$E34+19,FALSE)</f>
        <v>0</v>
      </c>
      <c r="T34" s="117">
        <f>VLOOKUP($A34&amp;T$84,決統データ!$A$3:$DE$365,$E34+19,FALSE)</f>
        <v>4080718</v>
      </c>
      <c r="U34" s="117">
        <f>VLOOKUP($A34&amp;U$84,決統データ!$A$3:$DE$365,$E34+19,FALSE)</f>
        <v>4120331</v>
      </c>
      <c r="V34" s="117">
        <f>VLOOKUP($A34&amp;V$84,決統データ!$A$3:$DE$365,$E34+19,FALSE)</f>
        <v>4140331</v>
      </c>
      <c r="W34" s="117">
        <f>VLOOKUP($A34&amp;W$84,決統データ!$A$3:$DE$365,$E34+19,FALSE)</f>
        <v>4150609</v>
      </c>
      <c r="X34" s="117">
        <f>VLOOKUP($A34&amp;X$84,決統データ!$A$3:$DE$365,$E34+19,FALSE)</f>
        <v>4241019</v>
      </c>
      <c r="Y34" s="117">
        <f>VLOOKUP($A34&amp;Y$84,決統データ!$A$3:$DE$365,$E34+19,FALSE)</f>
        <v>3571001</v>
      </c>
      <c r="Z34" s="352"/>
    </row>
    <row r="35" spans="1:26">
      <c r="A35" s="27" t="str">
        <f t="shared" si="3"/>
        <v>1401901</v>
      </c>
      <c r="B35" s="28" t="s">
        <v>1501</v>
      </c>
      <c r="C35" s="29">
        <v>19</v>
      </c>
      <c r="D35" s="28" t="s">
        <v>564</v>
      </c>
      <c r="E35" s="25">
        <v>30</v>
      </c>
      <c r="F35" s="1109"/>
      <c r="G35" s="1110"/>
      <c r="H35" s="1111"/>
      <c r="I35" s="133" t="s">
        <v>1066</v>
      </c>
      <c r="J35" s="135"/>
      <c r="K35" s="117">
        <f>VLOOKUP($A35&amp;K$84,決統データ!$A$3:$DE$365,$E35+19,FALSE)</f>
        <v>4050331</v>
      </c>
      <c r="L35" s="117">
        <f>VLOOKUP($A35&amp;L$84,決統データ!$A$3:$DE$365,$E35+19,FALSE)</f>
        <v>3560531</v>
      </c>
      <c r="M35" s="117">
        <f>VLOOKUP($A35&amp;M$84,決統データ!$A$3:$DE$365,$E35+19,FALSE)</f>
        <v>5041028</v>
      </c>
      <c r="N35" s="117">
        <f>VLOOKUP($A35&amp;N$84,決統データ!$A$3:$DE$365,$E35+19,FALSE)</f>
        <v>3530130</v>
      </c>
      <c r="O35" s="117">
        <f>VLOOKUP($A35&amp;O$84,決統データ!$A$3:$DE$365,$E35+19,FALSE)</f>
        <v>4050331</v>
      </c>
      <c r="P35" s="117">
        <f>VLOOKUP($A35&amp;P$84,決統データ!$A$3:$DE$365,$E35+19,FALSE)</f>
        <v>3481031</v>
      </c>
      <c r="Q35" s="117">
        <f>VLOOKUP($A35&amp;Q$84,決統データ!$A$3:$DE$365,$E35+19,FALSE)</f>
        <v>4051227</v>
      </c>
      <c r="R35" s="117">
        <f>VLOOKUP($A35&amp;R$84,決統データ!$A$3:$DE$365,$E35+19,FALSE)</f>
        <v>4110921</v>
      </c>
      <c r="S35" s="117">
        <f>VLOOKUP($A35&amp;S$84,決統データ!$A$3:$DE$365,$E35+19,FALSE)</f>
        <v>0</v>
      </c>
      <c r="T35" s="117">
        <f>VLOOKUP($A35&amp;T$84,決統データ!$A$3:$DE$365,$E35+19,FALSE)</f>
        <v>4081020</v>
      </c>
      <c r="U35" s="117">
        <f>VLOOKUP($A35&amp;U$84,決統データ!$A$3:$DE$365,$E35+19,FALSE)</f>
        <v>4120331</v>
      </c>
      <c r="V35" s="117">
        <f>VLOOKUP($A35&amp;V$84,決統データ!$A$3:$DE$365,$E35+19,FALSE)</f>
        <v>4140331</v>
      </c>
      <c r="W35" s="117">
        <f>VLOOKUP($A35&amp;W$84,決統データ!$A$3:$DE$365,$E35+19,FALSE)</f>
        <v>4170411</v>
      </c>
      <c r="X35" s="117">
        <f>VLOOKUP($A35&amp;X$84,決統データ!$A$3:$DE$365,$E35+19,FALSE)</f>
        <v>4251220</v>
      </c>
      <c r="Y35" s="117">
        <f>VLOOKUP($A35&amp;Y$84,決統データ!$A$3:$DE$365,$E35+19,FALSE)</f>
        <v>3580401</v>
      </c>
      <c r="Z35" s="352"/>
    </row>
    <row r="36" spans="1:26">
      <c r="A36" s="27" t="str">
        <f t="shared" ref="A36:A42" si="4">+B36&amp;C36&amp;D36</f>
        <v>1401901</v>
      </c>
      <c r="B36" s="28" t="s">
        <v>1501</v>
      </c>
      <c r="C36" s="29">
        <v>19</v>
      </c>
      <c r="D36" s="28" t="s">
        <v>564</v>
      </c>
      <c r="E36" s="25">
        <v>31</v>
      </c>
      <c r="F36" s="676" t="s">
        <v>1506</v>
      </c>
      <c r="G36" s="1021"/>
      <c r="H36" s="1021"/>
      <c r="I36" s="1021"/>
      <c r="J36" s="677"/>
      <c r="K36" s="117">
        <f>VLOOKUP($A36&amp;K$84,決統データ!$A$3:$DE$365,$E36+19,FALSE)</f>
        <v>168</v>
      </c>
      <c r="L36" s="117">
        <f>VLOOKUP($A36&amp;L$84,決統データ!$A$3:$DE$365,$E36+19,FALSE)</f>
        <v>279</v>
      </c>
      <c r="M36" s="117">
        <f>VLOOKUP($A36&amp;M$84,決統データ!$A$3:$DE$365,$E36+19,FALSE)</f>
        <v>119</v>
      </c>
      <c r="N36" s="117">
        <f>VLOOKUP($A36&amp;N$84,決統データ!$A$3:$DE$365,$E36+19,FALSE)</f>
        <v>44</v>
      </c>
      <c r="O36" s="117">
        <f>VLOOKUP($A36&amp;O$84,決統データ!$A$3:$DE$365,$E36+19,FALSE)</f>
        <v>120</v>
      </c>
      <c r="P36" s="117">
        <f>VLOOKUP($A36&amp;P$84,決統データ!$A$3:$DE$365,$E36+19,FALSE)</f>
        <v>0</v>
      </c>
      <c r="Q36" s="117">
        <f>VLOOKUP($A36&amp;Q$84,決統データ!$A$3:$DE$365,$E36+19,FALSE)</f>
        <v>360</v>
      </c>
      <c r="R36" s="117">
        <f>VLOOKUP($A36&amp;R$84,決統データ!$A$3:$DE$365,$E36+19,FALSE)</f>
        <v>480</v>
      </c>
      <c r="S36" s="117">
        <f>VLOOKUP($A36&amp;S$84,決統データ!$A$3:$DE$365,$E36+19,FALSE)</f>
        <v>92</v>
      </c>
      <c r="T36" s="117">
        <f>VLOOKUP($A36&amp;T$84,決統データ!$A$3:$DE$365,$E36+19,FALSE)</f>
        <v>24</v>
      </c>
      <c r="U36" s="117">
        <f>VLOOKUP($A36&amp;U$84,決統データ!$A$3:$DE$365,$E36+19,FALSE)</f>
        <v>0</v>
      </c>
      <c r="V36" s="117">
        <f>VLOOKUP($A36&amp;V$84,決統データ!$A$3:$DE$365,$E36+19,FALSE)</f>
        <v>170</v>
      </c>
      <c r="W36" s="117">
        <f>VLOOKUP($A36&amp;W$84,決統データ!$A$3:$DE$365,$E36+19,FALSE)</f>
        <v>123</v>
      </c>
      <c r="X36" s="117">
        <f>VLOOKUP($A36&amp;X$84,決統データ!$A$3:$DE$365,$E36+19,FALSE)</f>
        <v>409</v>
      </c>
      <c r="Y36" s="117">
        <f>VLOOKUP($A36&amp;Y$84,決統データ!$A$3:$DE$365,$E36+19,FALSE)</f>
        <v>186</v>
      </c>
      <c r="Z36" s="352"/>
    </row>
    <row r="37" spans="1:26" ht="14.25" customHeight="1">
      <c r="A37" s="27" t="str">
        <f t="shared" si="4"/>
        <v>1401901</v>
      </c>
      <c r="B37" s="28" t="s">
        <v>1102</v>
      </c>
      <c r="C37" s="29">
        <v>19</v>
      </c>
      <c r="D37" s="28" t="s">
        <v>782</v>
      </c>
      <c r="E37" s="25">
        <v>32</v>
      </c>
      <c r="F37" s="1119" t="s">
        <v>1065</v>
      </c>
      <c r="G37" s="1078" t="s">
        <v>1507</v>
      </c>
      <c r="H37" s="1078"/>
      <c r="I37" s="1078"/>
      <c r="J37" s="1078"/>
      <c r="K37" s="117">
        <f>VLOOKUP($A37&amp;K$84,決統データ!$A$3:$DE$365,$E37+19,FALSE)</f>
        <v>100</v>
      </c>
      <c r="L37" s="117">
        <f>VLOOKUP($A37&amp;L$84,決統データ!$A$3:$DE$365,$E37+19,FALSE)</f>
        <v>100</v>
      </c>
      <c r="M37" s="117">
        <f>VLOOKUP($A37&amp;M$84,決統データ!$A$3:$DE$365,$E37+19,FALSE)</f>
        <v>100</v>
      </c>
      <c r="N37" s="117">
        <f>VLOOKUP($A37&amp;N$84,決統データ!$A$3:$DE$365,$E37+19,FALSE)</f>
        <v>100</v>
      </c>
      <c r="O37" s="117">
        <f>VLOOKUP($A37&amp;O$84,決統データ!$A$3:$DE$365,$E37+19,FALSE)</f>
        <v>200</v>
      </c>
      <c r="P37" s="117">
        <f>VLOOKUP($A37&amp;P$84,決統データ!$A$3:$DE$365,$E37+19,FALSE)</f>
        <v>0</v>
      </c>
      <c r="Q37" s="117">
        <f>VLOOKUP($A37&amp;Q$84,決統データ!$A$3:$DE$365,$E37+19,FALSE)</f>
        <v>200</v>
      </c>
      <c r="R37" s="117">
        <f>VLOOKUP($A37&amp;R$84,決統データ!$A$3:$DE$365,$E37+19,FALSE)</f>
        <v>200</v>
      </c>
      <c r="S37" s="117">
        <f>VLOOKUP($A37&amp;S$84,決統データ!$A$3:$DE$365,$E37+19,FALSE)</f>
        <v>200</v>
      </c>
      <c r="T37" s="117">
        <f>VLOOKUP($A37&amp;T$84,決統データ!$A$3:$DE$365,$E37+19,FALSE)</f>
        <v>200</v>
      </c>
      <c r="U37" s="117">
        <f>VLOOKUP($A37&amp;U$84,決統データ!$A$3:$DE$365,$E37+19,FALSE)</f>
        <v>1500</v>
      </c>
      <c r="V37" s="117">
        <f>VLOOKUP($A37&amp;V$84,決統データ!$A$3:$DE$365,$E37+19,FALSE)</f>
        <v>1000</v>
      </c>
      <c r="W37" s="117">
        <f>VLOOKUP($A37&amp;W$84,決統データ!$A$3:$DE$365,$E37+19,FALSE)</f>
        <v>300</v>
      </c>
      <c r="X37" s="117">
        <f>VLOOKUP($A37&amp;X$84,決統データ!$A$3:$DE$365,$E37+19,FALSE)</f>
        <v>200</v>
      </c>
      <c r="Y37" s="117">
        <f>VLOOKUP($A37&amp;Y$84,決統データ!$A$3:$DE$365,$E37+19,FALSE)</f>
        <v>100</v>
      </c>
      <c r="Z37" s="352"/>
    </row>
    <row r="38" spans="1:26" ht="14.25" customHeight="1">
      <c r="A38" s="27" t="str">
        <f t="shared" si="4"/>
        <v>1401901</v>
      </c>
      <c r="B38" s="28" t="s">
        <v>1102</v>
      </c>
      <c r="C38" s="29">
        <v>19</v>
      </c>
      <c r="D38" s="28" t="s">
        <v>782</v>
      </c>
      <c r="E38" s="25">
        <v>33</v>
      </c>
      <c r="F38" s="1120"/>
      <c r="G38" s="1078" t="s">
        <v>1508</v>
      </c>
      <c r="H38" s="1078"/>
      <c r="I38" s="1078"/>
      <c r="J38" s="1078"/>
      <c r="K38" s="117">
        <f>VLOOKUP($A38&amp;K$84,決統データ!$A$3:$DE$365,$E38+19,FALSE)</f>
        <v>1085</v>
      </c>
      <c r="L38" s="117">
        <f>VLOOKUP($A38&amp;L$84,決統データ!$A$3:$DE$365,$E38+19,FALSE)</f>
        <v>1099</v>
      </c>
      <c r="M38" s="117">
        <f>VLOOKUP($A38&amp;M$84,決統データ!$A$3:$DE$365,$E38+19,FALSE)</f>
        <v>456</v>
      </c>
      <c r="N38" s="117">
        <f>VLOOKUP($A38&amp;N$84,決統データ!$A$3:$DE$365,$E38+19,FALSE)</f>
        <v>465</v>
      </c>
      <c r="O38" s="117">
        <f>VLOOKUP($A38&amp;O$84,決統データ!$A$3:$DE$365,$E38+19,FALSE)</f>
        <v>1580</v>
      </c>
      <c r="P38" s="117">
        <f>VLOOKUP($A38&amp;P$84,決統データ!$A$3:$DE$365,$E38+19,FALSE)</f>
        <v>0</v>
      </c>
      <c r="Q38" s="117">
        <f>VLOOKUP($A38&amp;Q$84,決統データ!$A$3:$DE$365,$E38+19,FALSE)</f>
        <v>75</v>
      </c>
      <c r="R38" s="117">
        <f>VLOOKUP($A38&amp;R$84,決統データ!$A$3:$DE$365,$E38+19,FALSE)</f>
        <v>69</v>
      </c>
      <c r="S38" s="117">
        <f>VLOOKUP($A38&amp;S$84,決統データ!$A$3:$DE$365,$E38+19,FALSE)</f>
        <v>200</v>
      </c>
      <c r="T38" s="117">
        <f>VLOOKUP($A38&amp;T$84,決統データ!$A$3:$DE$365,$E38+19,FALSE)</f>
        <v>200</v>
      </c>
      <c r="U38" s="117">
        <f>VLOOKUP($A38&amp;U$84,決統データ!$A$3:$DE$365,$E38+19,FALSE)</f>
        <v>3283</v>
      </c>
      <c r="V38" s="117">
        <f>VLOOKUP($A38&amp;V$84,決統データ!$A$3:$DE$365,$E38+19,FALSE)</f>
        <v>372</v>
      </c>
      <c r="W38" s="117">
        <f>VLOOKUP($A38&amp;W$84,決統データ!$A$3:$DE$365,$E38+19,FALSE)</f>
        <v>300</v>
      </c>
      <c r="X38" s="117">
        <f>VLOOKUP($A38&amp;X$84,決統データ!$A$3:$DE$365,$E38+19,FALSE)</f>
        <v>200</v>
      </c>
      <c r="Y38" s="117">
        <f>VLOOKUP($A38&amp;Y$84,決統データ!$A$3:$DE$365,$E38+19,FALSE)</f>
        <v>144</v>
      </c>
      <c r="Z38" s="352"/>
    </row>
    <row r="39" spans="1:26">
      <c r="A39" s="27" t="str">
        <f t="shared" si="4"/>
        <v>1401901</v>
      </c>
      <c r="B39" s="28" t="s">
        <v>1501</v>
      </c>
      <c r="C39" s="29">
        <v>19</v>
      </c>
      <c r="D39" s="28" t="s">
        <v>564</v>
      </c>
      <c r="E39" s="25">
        <v>34</v>
      </c>
      <c r="F39" s="1120"/>
      <c r="G39" s="1078" t="s">
        <v>1509</v>
      </c>
      <c r="H39" s="1078"/>
      <c r="I39" s="1078"/>
      <c r="J39" s="1078"/>
      <c r="K39" s="117">
        <f>VLOOKUP($A39&amp;K$84,決統データ!$A$3:$DE$365,$E39+19,FALSE)</f>
        <v>280</v>
      </c>
      <c r="L39" s="117">
        <f>VLOOKUP($A39&amp;L$84,決統データ!$A$3:$DE$365,$E39+19,FALSE)</f>
        <v>465</v>
      </c>
      <c r="M39" s="117">
        <f>VLOOKUP($A39&amp;M$84,決統データ!$A$3:$DE$365,$E39+19,FALSE)</f>
        <v>199</v>
      </c>
      <c r="N39" s="117">
        <f>VLOOKUP($A39&amp;N$84,決統データ!$A$3:$DE$365,$E39+19,FALSE)</f>
        <v>74</v>
      </c>
      <c r="O39" s="117">
        <f>VLOOKUP($A39&amp;O$84,決統データ!$A$3:$DE$365,$E39+19,FALSE)</f>
        <v>399</v>
      </c>
      <c r="P39" s="117">
        <f>VLOOKUP($A39&amp;P$84,決統データ!$A$3:$DE$365,$E39+19,FALSE)</f>
        <v>0</v>
      </c>
      <c r="Q39" s="117">
        <f>VLOOKUP($A39&amp;Q$84,決統データ!$A$3:$DE$365,$E39+19,FALSE)</f>
        <v>331</v>
      </c>
      <c r="R39" s="117">
        <f>VLOOKUP($A39&amp;R$84,決統データ!$A$3:$DE$365,$E39+19,FALSE)</f>
        <v>195</v>
      </c>
      <c r="S39" s="117">
        <f>VLOOKUP($A39&amp;S$84,決統データ!$A$3:$DE$365,$E39+19,FALSE)</f>
        <v>305</v>
      </c>
      <c r="T39" s="117">
        <f>VLOOKUP($A39&amp;T$84,決統データ!$A$3:$DE$365,$E39+19,FALSE)</f>
        <v>79</v>
      </c>
      <c r="U39" s="117">
        <f>VLOOKUP($A39&amp;U$84,決統データ!$A$3:$DE$365,$E39+19,FALSE)</f>
        <v>686</v>
      </c>
      <c r="V39" s="117">
        <f>VLOOKUP($A39&amp;V$84,決統データ!$A$3:$DE$365,$E39+19,FALSE)</f>
        <v>269</v>
      </c>
      <c r="W39" s="117">
        <f>VLOOKUP($A39&amp;W$84,決統データ!$A$3:$DE$365,$E39+19,FALSE)</f>
        <v>642</v>
      </c>
      <c r="X39" s="117">
        <f>VLOOKUP($A39&amp;X$84,決統データ!$A$3:$DE$365,$E39+19,FALSE)</f>
        <v>326</v>
      </c>
      <c r="Y39" s="117">
        <f>VLOOKUP($A39&amp;Y$84,決統データ!$A$3:$DE$365,$E39+19,FALSE)</f>
        <v>445</v>
      </c>
      <c r="Z39" s="352"/>
    </row>
    <row r="40" spans="1:26" ht="14.25" customHeight="1">
      <c r="A40" s="27" t="str">
        <f t="shared" si="4"/>
        <v>1401901</v>
      </c>
      <c r="B40" s="28" t="s">
        <v>1501</v>
      </c>
      <c r="C40" s="29">
        <v>19</v>
      </c>
      <c r="D40" s="28" t="s">
        <v>564</v>
      </c>
      <c r="E40" s="25">
        <v>35</v>
      </c>
      <c r="F40" s="1121"/>
      <c r="G40" s="1116" t="s">
        <v>945</v>
      </c>
      <c r="H40" s="1117"/>
      <c r="I40" s="1117"/>
      <c r="J40" s="1118"/>
      <c r="K40" s="117">
        <f>VLOOKUP($A40&amp;K$84,決統データ!$A$3:$DE$365,$E40+19,FALSE)</f>
        <v>5040401</v>
      </c>
      <c r="L40" s="117">
        <f>VLOOKUP($A40&amp;L$84,決統データ!$A$3:$DE$365,$E40+19,FALSE)</f>
        <v>5040401</v>
      </c>
      <c r="M40" s="117">
        <f>VLOOKUP($A40&amp;M$84,決統データ!$A$3:$DE$365,$E40+19,FALSE)</f>
        <v>5040401</v>
      </c>
      <c r="N40" s="117">
        <f>VLOOKUP($A40&amp;N$84,決統データ!$A$3:$DE$365,$E40+19,FALSE)</f>
        <v>5040401</v>
      </c>
      <c r="O40" s="117">
        <f>VLOOKUP($A40&amp;O$84,決統データ!$A$3:$DE$365,$E40+19,FALSE)</f>
        <v>4250401</v>
      </c>
      <c r="P40" s="117">
        <f>VLOOKUP($A40&amp;P$84,決統データ!$A$3:$DE$365,$E40+19,FALSE)</f>
        <v>5011001</v>
      </c>
      <c r="Q40" s="117">
        <f>VLOOKUP($A40&amp;Q$84,決統データ!$A$3:$DE$365,$E40+19,FALSE)</f>
        <v>5011001</v>
      </c>
      <c r="R40" s="117">
        <f>VLOOKUP($A40&amp;R$84,決統データ!$A$3:$DE$365,$E40+19,FALSE)</f>
        <v>5011001</v>
      </c>
      <c r="S40" s="117">
        <f>VLOOKUP($A40&amp;S$84,決統データ!$A$3:$DE$365,$E40+19,FALSE)</f>
        <v>3630601</v>
      </c>
      <c r="T40" s="117">
        <f>VLOOKUP($A40&amp;T$84,決統データ!$A$3:$DE$365,$E40+19,FALSE)</f>
        <v>4250401</v>
      </c>
      <c r="U40" s="117">
        <f>VLOOKUP($A40&amp;U$84,決統データ!$A$3:$DE$365,$E40+19,FALSE)</f>
        <v>5030401</v>
      </c>
      <c r="V40" s="117">
        <f>VLOOKUP($A40&amp;V$84,決統データ!$A$3:$DE$365,$E40+19,FALSE)</f>
        <v>5030401</v>
      </c>
      <c r="W40" s="117">
        <f>VLOOKUP($A40&amp;W$84,決統データ!$A$3:$DE$365,$E40+19,FALSE)</f>
        <v>4290401</v>
      </c>
      <c r="X40" s="117">
        <f>VLOOKUP($A40&amp;X$84,決統データ!$A$3:$DE$365,$E40+19,FALSE)</f>
        <v>4310401</v>
      </c>
      <c r="Y40" s="117">
        <f>VLOOKUP($A40&amp;Y$84,決統データ!$A$3:$DE$365,$E40+19,FALSE)</f>
        <v>4240401</v>
      </c>
      <c r="Z40" s="352"/>
    </row>
    <row r="41" spans="1:26" ht="14.25" customHeight="1">
      <c r="A41" s="27" t="str">
        <f t="shared" si="4"/>
        <v>1401901</v>
      </c>
      <c r="B41" s="28" t="s">
        <v>1501</v>
      </c>
      <c r="C41" s="29">
        <v>19</v>
      </c>
      <c r="D41" s="28" t="s">
        <v>564</v>
      </c>
      <c r="E41" s="25">
        <v>36</v>
      </c>
      <c r="F41" s="1078" t="s">
        <v>1510</v>
      </c>
      <c r="G41" s="1078"/>
      <c r="H41" s="1078"/>
      <c r="I41" s="1078"/>
      <c r="J41" s="1078"/>
      <c r="K41" s="117">
        <f>VLOOKUP($A41&amp;K$84,決統データ!$A$3:$DE$365,$E41+19,FALSE)</f>
        <v>29</v>
      </c>
      <c r="L41" s="117">
        <f>VLOOKUP($A41&amp;L$84,決統データ!$A$3:$DE$365,$E41+19,FALSE)</f>
        <v>42</v>
      </c>
      <c r="M41" s="117">
        <f>VLOOKUP($A41&amp;M$84,決統データ!$A$3:$DE$365,$E41+19,FALSE)</f>
        <v>45</v>
      </c>
      <c r="N41" s="117">
        <f>VLOOKUP($A41&amp;N$84,決統データ!$A$3:$DE$365,$E41+19,FALSE)</f>
        <v>45</v>
      </c>
      <c r="O41" s="117">
        <f>VLOOKUP($A41&amp;O$84,決統データ!$A$3:$DE$365,$E41+19,FALSE)</f>
        <v>19</v>
      </c>
      <c r="P41" s="117">
        <f>VLOOKUP($A41&amp;P$84,決統データ!$A$3:$DE$365,$E41+19,FALSE)</f>
        <v>11</v>
      </c>
      <c r="Q41" s="117">
        <f>VLOOKUP($A41&amp;Q$84,決統データ!$A$3:$DE$365,$E41+19,FALSE)</f>
        <v>28</v>
      </c>
      <c r="R41" s="117">
        <f>VLOOKUP($A41&amp;R$84,決統データ!$A$3:$DE$365,$E41+19,FALSE)</f>
        <v>14</v>
      </c>
      <c r="S41" s="117">
        <f>VLOOKUP($A41&amp;S$84,決統データ!$A$3:$DE$365,$E41+19,FALSE)</f>
        <v>35</v>
      </c>
      <c r="T41" s="117">
        <f>VLOOKUP($A41&amp;T$84,決統データ!$A$3:$DE$365,$E41+19,FALSE)</f>
        <v>10</v>
      </c>
      <c r="U41" s="117">
        <f>VLOOKUP($A41&amp;U$84,決統データ!$A$3:$DE$365,$E41+19,FALSE)</f>
        <v>22</v>
      </c>
      <c r="V41" s="117">
        <f>VLOOKUP($A41&amp;V$84,決統データ!$A$3:$DE$365,$E41+19,FALSE)</f>
        <v>20</v>
      </c>
      <c r="W41" s="117">
        <f>VLOOKUP($A41&amp;W$84,決統データ!$A$3:$DE$365,$E41+19,FALSE)</f>
        <v>17</v>
      </c>
      <c r="X41" s="117">
        <f>VLOOKUP($A41&amp;X$84,決統データ!$A$3:$DE$365,$E41+19,FALSE)</f>
        <v>9</v>
      </c>
      <c r="Y41" s="117">
        <f>VLOOKUP($A41&amp;Y$84,決統データ!$A$3:$DE$365,$E41+19,FALSE)</f>
        <v>39</v>
      </c>
      <c r="Z41" s="352"/>
    </row>
    <row r="42" spans="1:26">
      <c r="A42" s="27" t="str">
        <f t="shared" si="4"/>
        <v>1401901</v>
      </c>
      <c r="B42" s="28" t="s">
        <v>1501</v>
      </c>
      <c r="C42" s="29">
        <v>19</v>
      </c>
      <c r="D42" s="28" t="s">
        <v>564</v>
      </c>
      <c r="E42" s="25">
        <v>37</v>
      </c>
      <c r="F42" s="1078" t="s">
        <v>1582</v>
      </c>
      <c r="G42" s="1078"/>
      <c r="H42" s="1078"/>
      <c r="I42" s="1078"/>
      <c r="J42" s="1078"/>
      <c r="K42" s="117">
        <f>VLOOKUP($A42&amp;K$84,決統データ!$A$3:$DE$365,$E42+19,FALSE)</f>
        <v>2</v>
      </c>
      <c r="L42" s="117">
        <f>VLOOKUP($A42&amp;L$84,決統データ!$A$3:$DE$365,$E42+19,FALSE)</f>
        <v>2</v>
      </c>
      <c r="M42" s="117">
        <f>VLOOKUP($A42&amp;M$84,決統データ!$A$3:$DE$365,$E42+19,FALSE)</f>
        <v>2</v>
      </c>
      <c r="N42" s="117">
        <f>VLOOKUP($A42&amp;N$84,決統データ!$A$3:$DE$365,$E42+19,FALSE)</f>
        <v>2</v>
      </c>
      <c r="O42" s="117">
        <f>VLOOKUP($A42&amp;O$84,決統データ!$A$3:$DE$365,$E42+19,FALSE)</f>
        <v>2</v>
      </c>
      <c r="P42" s="117">
        <f>VLOOKUP($A42&amp;P$84,決統データ!$A$3:$DE$365,$E42+19,FALSE)</f>
        <v>2</v>
      </c>
      <c r="Q42" s="117">
        <f>VLOOKUP($A42&amp;Q$84,決統データ!$A$3:$DE$365,$E42+19,FALSE)</f>
        <v>2</v>
      </c>
      <c r="R42" s="117">
        <f>VLOOKUP($A42&amp;R$84,決統データ!$A$3:$DE$365,$E42+19,FALSE)</f>
        <v>2</v>
      </c>
      <c r="S42" s="117">
        <f>VLOOKUP($A42&amp;S$84,決統データ!$A$3:$DE$365,$E42+19,FALSE)</f>
        <v>2</v>
      </c>
      <c r="T42" s="117">
        <f>VLOOKUP($A42&amp;T$84,決統データ!$A$3:$DE$365,$E42+19,FALSE)</f>
        <v>2</v>
      </c>
      <c r="U42" s="117">
        <f>VLOOKUP($A42&amp;U$84,決統データ!$A$3:$DE$365,$E42+19,FALSE)</f>
        <v>2</v>
      </c>
      <c r="V42" s="117">
        <f>VLOOKUP($A42&amp;V$84,決統データ!$A$3:$DE$365,$E42+19,FALSE)</f>
        <v>2</v>
      </c>
      <c r="W42" s="117">
        <f>VLOOKUP($A42&amp;W$84,決統データ!$A$3:$DE$365,$E42+19,FALSE)</f>
        <v>2</v>
      </c>
      <c r="X42" s="117">
        <f>VLOOKUP($A42&amp;X$84,決統データ!$A$3:$DE$365,$E42+19,FALSE)</f>
        <v>2</v>
      </c>
      <c r="Y42" s="117">
        <f>VLOOKUP($A42&amp;Y$84,決統データ!$A$3:$DE$365,$E42+19,FALSE)</f>
        <v>2</v>
      </c>
      <c r="Z42" s="352"/>
    </row>
    <row r="43" spans="1:26">
      <c r="A43" s="27" t="str">
        <f t="shared" ref="A43:A67" si="5">+B43&amp;C43&amp;D43</f>
        <v>1401902</v>
      </c>
      <c r="B43" s="28" t="s">
        <v>1102</v>
      </c>
      <c r="C43" s="29">
        <v>19</v>
      </c>
      <c r="D43" s="28" t="s">
        <v>788</v>
      </c>
      <c r="E43" s="25">
        <v>2</v>
      </c>
      <c r="F43" s="1114" t="s">
        <v>1062</v>
      </c>
      <c r="G43" s="1112" t="s">
        <v>1061</v>
      </c>
      <c r="H43" s="1113"/>
      <c r="I43" s="133" t="s">
        <v>1056</v>
      </c>
      <c r="J43" s="136"/>
      <c r="K43" s="308">
        <f>VLOOKUP($A43&amp;K$84,決統データ!$A$3:$DE$365,$E43+19,FALSE)</f>
        <v>14400</v>
      </c>
      <c r="L43" s="308">
        <f>VLOOKUP($A43&amp;L$84,決統データ!$A$3:$DE$365,$E43+19,FALSE)</f>
        <v>14400</v>
      </c>
      <c r="M43" s="308">
        <f>VLOOKUP($A43&amp;M$84,決統データ!$A$3:$DE$365,$E43+19,FALSE)</f>
        <v>3000</v>
      </c>
      <c r="N43" s="308">
        <f>VLOOKUP($A43&amp;N$84,決統データ!$A$3:$DE$365,$E43+19,FALSE)</f>
        <v>8000</v>
      </c>
      <c r="O43" s="308">
        <f>VLOOKUP($A43&amp;O$84,決統データ!$A$3:$DE$365,$E43+19,FALSE)</f>
        <v>16800</v>
      </c>
      <c r="P43" s="308">
        <f>VLOOKUP($A43&amp;P$84,決統データ!$A$3:$DE$365,$E43+19,FALSE)</f>
        <v>3619</v>
      </c>
      <c r="Q43" s="308">
        <f>VLOOKUP($A43&amp;Q$84,決統データ!$A$3:$DE$365,$E43+19,FALSE)</f>
        <v>6615</v>
      </c>
      <c r="R43" s="308">
        <f>VLOOKUP($A43&amp;R$84,決統データ!$A$3:$DE$365,$E43+19,FALSE)</f>
        <v>4360</v>
      </c>
      <c r="S43" s="308">
        <f>VLOOKUP($A43&amp;S$84,決統データ!$A$3:$DE$365,$E43+19,FALSE)</f>
        <v>7000</v>
      </c>
      <c r="T43" s="308">
        <f>VLOOKUP($A43&amp;T$84,決統データ!$A$3:$DE$365,$E43+19,FALSE)</f>
        <v>9000</v>
      </c>
      <c r="U43" s="308">
        <f>VLOOKUP($A43&amp;U$84,決統データ!$A$3:$DE$365,$E43+19,FALSE)</f>
        <v>9587</v>
      </c>
      <c r="V43" s="308">
        <f>VLOOKUP($A43&amp;V$84,決統データ!$A$3:$DE$365,$E43+19,FALSE)</f>
        <v>3312</v>
      </c>
      <c r="W43" s="308">
        <f>VLOOKUP($A43&amp;W$84,決統データ!$A$3:$DE$365,$E43+19,FALSE)</f>
        <v>59986</v>
      </c>
      <c r="X43" s="308">
        <f>VLOOKUP($A43&amp;X$84,決統データ!$A$3:$DE$365,$E43+19,FALSE)</f>
        <v>0</v>
      </c>
      <c r="Y43" s="308">
        <f>VLOOKUP($A43&amp;Y$84,決統データ!$A$3:$DE$365,$E43+19,FALSE)</f>
        <v>8100</v>
      </c>
      <c r="Z43" s="305">
        <f t="shared" ref="Z43:Z67" si="6">SUM(K43:Y43)</f>
        <v>168179</v>
      </c>
    </row>
    <row r="44" spans="1:26">
      <c r="A44" s="27" t="str">
        <f t="shared" si="5"/>
        <v>1401902</v>
      </c>
      <c r="B44" s="28" t="s">
        <v>1102</v>
      </c>
      <c r="C44" s="29">
        <v>19</v>
      </c>
      <c r="D44" s="28" t="s">
        <v>788</v>
      </c>
      <c r="E44" s="25">
        <v>3</v>
      </c>
      <c r="F44" s="1115"/>
      <c r="G44" s="1113"/>
      <c r="H44" s="1113"/>
      <c r="I44" s="133" t="s">
        <v>1054</v>
      </c>
      <c r="J44" s="136" t="s">
        <v>969</v>
      </c>
      <c r="K44" s="308">
        <f>VLOOKUP($A44&amp;K$84,決統データ!$A$3:$DE$365,$E44+19,FALSE)</f>
        <v>0</v>
      </c>
      <c r="L44" s="308">
        <f>VLOOKUP($A44&amp;L$84,決統データ!$A$3:$DE$365,$E44+19,FALSE)</f>
        <v>0</v>
      </c>
      <c r="M44" s="308">
        <f>VLOOKUP($A44&amp;M$84,決統データ!$A$3:$DE$365,$E44+19,FALSE)</f>
        <v>0</v>
      </c>
      <c r="N44" s="308">
        <f>VLOOKUP($A44&amp;N$84,決統データ!$A$3:$DE$365,$E44+19,FALSE)</f>
        <v>0</v>
      </c>
      <c r="O44" s="308">
        <f>VLOOKUP($A44&amp;O$84,決統データ!$A$3:$DE$365,$E44+19,FALSE)</f>
        <v>0</v>
      </c>
      <c r="P44" s="308">
        <f>VLOOKUP($A44&amp;P$84,決統データ!$A$3:$DE$365,$E44+19,FALSE)</f>
        <v>0</v>
      </c>
      <c r="Q44" s="308">
        <f>VLOOKUP($A44&amp;Q$84,決統データ!$A$3:$DE$365,$E44+19,FALSE)</f>
        <v>0</v>
      </c>
      <c r="R44" s="308">
        <f>VLOOKUP($A44&amp;R$84,決統データ!$A$3:$DE$365,$E44+19,FALSE)</f>
        <v>0</v>
      </c>
      <c r="S44" s="308">
        <f>VLOOKUP($A44&amp;S$84,決統データ!$A$3:$DE$365,$E44+19,FALSE)</f>
        <v>0</v>
      </c>
      <c r="T44" s="308">
        <f>VLOOKUP($A44&amp;T$84,決統データ!$A$3:$DE$365,$E44+19,FALSE)</f>
        <v>0</v>
      </c>
      <c r="U44" s="308">
        <f>VLOOKUP($A44&amp;U$84,決統データ!$A$3:$DE$365,$E44+19,FALSE)</f>
        <v>0</v>
      </c>
      <c r="V44" s="308">
        <f>VLOOKUP($A44&amp;V$84,決統データ!$A$3:$DE$365,$E44+19,FALSE)</f>
        <v>0</v>
      </c>
      <c r="W44" s="308">
        <f>VLOOKUP($A44&amp;W$84,決統データ!$A$3:$DE$365,$E44+19,FALSE)</f>
        <v>1031</v>
      </c>
      <c r="X44" s="308">
        <f>VLOOKUP($A44&amp;X$84,決統データ!$A$3:$DE$365,$E44+19,FALSE)</f>
        <v>0</v>
      </c>
      <c r="Y44" s="308">
        <f>VLOOKUP($A44&amp;Y$84,決統データ!$A$3:$DE$365,$E44+19,FALSE)</f>
        <v>0</v>
      </c>
      <c r="Z44" s="305">
        <f t="shared" si="6"/>
        <v>1031</v>
      </c>
    </row>
    <row r="45" spans="1:26">
      <c r="A45" s="27" t="str">
        <f t="shared" si="5"/>
        <v>1401902</v>
      </c>
      <c r="B45" s="28" t="s">
        <v>1102</v>
      </c>
      <c r="C45" s="29">
        <v>19</v>
      </c>
      <c r="D45" s="28" t="s">
        <v>788</v>
      </c>
      <c r="E45" s="25">
        <v>4</v>
      </c>
      <c r="F45" s="1115"/>
      <c r="G45" s="1113"/>
      <c r="H45" s="1113"/>
      <c r="I45" s="133" t="s">
        <v>1055</v>
      </c>
      <c r="J45" s="136"/>
      <c r="K45" s="308">
        <f>VLOOKUP($A45&amp;K$84,決統データ!$A$3:$DE$365,$E45+19,FALSE)</f>
        <v>14400</v>
      </c>
      <c r="L45" s="308">
        <f>VLOOKUP($A45&amp;L$84,決統データ!$A$3:$DE$365,$E45+19,FALSE)</f>
        <v>14400</v>
      </c>
      <c r="M45" s="308">
        <f>VLOOKUP($A45&amp;M$84,決統データ!$A$3:$DE$365,$E45+19,FALSE)</f>
        <v>3000</v>
      </c>
      <c r="N45" s="308">
        <f>VLOOKUP($A45&amp;N$84,決統データ!$A$3:$DE$365,$E45+19,FALSE)</f>
        <v>8000</v>
      </c>
      <c r="O45" s="308">
        <f>VLOOKUP($A45&amp;O$84,決統データ!$A$3:$DE$365,$E45+19,FALSE)</f>
        <v>16800</v>
      </c>
      <c r="P45" s="308">
        <f>VLOOKUP($A45&amp;P$84,決統データ!$A$3:$DE$365,$E45+19,FALSE)</f>
        <v>655</v>
      </c>
      <c r="Q45" s="308">
        <f>VLOOKUP($A45&amp;Q$84,決統データ!$A$3:$DE$365,$E45+19,FALSE)</f>
        <v>9785</v>
      </c>
      <c r="R45" s="308">
        <f>VLOOKUP($A45&amp;R$84,決統データ!$A$3:$DE$365,$E45+19,FALSE)</f>
        <v>3981</v>
      </c>
      <c r="S45" s="308">
        <f>VLOOKUP($A45&amp;S$84,決統データ!$A$3:$DE$365,$E45+19,FALSE)</f>
        <v>2354</v>
      </c>
      <c r="T45" s="308">
        <f>VLOOKUP($A45&amp;T$84,決統データ!$A$3:$DE$365,$E45+19,FALSE)</f>
        <v>2749</v>
      </c>
      <c r="U45" s="308">
        <f>VLOOKUP($A45&amp;U$84,決統データ!$A$3:$DE$365,$E45+19,FALSE)</f>
        <v>9587</v>
      </c>
      <c r="V45" s="308">
        <f>VLOOKUP($A45&amp;V$84,決統データ!$A$3:$DE$365,$E45+19,FALSE)</f>
        <v>3312</v>
      </c>
      <c r="W45" s="308">
        <f>VLOOKUP($A45&amp;W$84,決統データ!$A$3:$DE$365,$E45+19,FALSE)</f>
        <v>59986</v>
      </c>
      <c r="X45" s="308">
        <f>VLOOKUP($A45&amp;X$84,決統データ!$A$3:$DE$365,$E45+19,FALSE)</f>
        <v>0</v>
      </c>
      <c r="Y45" s="308">
        <f>VLOOKUP($A45&amp;Y$84,決統データ!$A$3:$DE$365,$E45+19,FALSE)</f>
        <v>8810</v>
      </c>
      <c r="Z45" s="305">
        <f t="shared" si="6"/>
        <v>157819</v>
      </c>
    </row>
    <row r="46" spans="1:26">
      <c r="A46" s="27" t="str">
        <f t="shared" si="5"/>
        <v>1401902</v>
      </c>
      <c r="B46" s="28" t="s">
        <v>1102</v>
      </c>
      <c r="C46" s="29">
        <v>19</v>
      </c>
      <c r="D46" s="28" t="s">
        <v>788</v>
      </c>
      <c r="E46" s="25">
        <v>5</v>
      </c>
      <c r="F46" s="1115"/>
      <c r="G46" s="1113"/>
      <c r="H46" s="1113"/>
      <c r="I46" s="133" t="s">
        <v>1054</v>
      </c>
      <c r="J46" s="136" t="s">
        <v>854</v>
      </c>
      <c r="K46" s="308">
        <f>VLOOKUP($A46&amp;K$84,決統データ!$A$3:$DE$365,$E46+19,FALSE)</f>
        <v>0</v>
      </c>
      <c r="L46" s="308">
        <f>VLOOKUP($A46&amp;L$84,決統データ!$A$3:$DE$365,$E46+19,FALSE)</f>
        <v>0</v>
      </c>
      <c r="M46" s="308">
        <f>VLOOKUP($A46&amp;M$84,決統データ!$A$3:$DE$365,$E46+19,FALSE)</f>
        <v>0</v>
      </c>
      <c r="N46" s="308">
        <f>VLOOKUP($A46&amp;N$84,決統データ!$A$3:$DE$365,$E46+19,FALSE)</f>
        <v>0</v>
      </c>
      <c r="O46" s="308">
        <f>VLOOKUP($A46&amp;O$84,決統データ!$A$3:$DE$365,$E46+19,FALSE)</f>
        <v>0</v>
      </c>
      <c r="P46" s="308">
        <f>VLOOKUP($A46&amp;P$84,決統データ!$A$3:$DE$365,$E46+19,FALSE)</f>
        <v>0</v>
      </c>
      <c r="Q46" s="308">
        <f>VLOOKUP($A46&amp;Q$84,決統データ!$A$3:$DE$365,$E46+19,FALSE)</f>
        <v>1472</v>
      </c>
      <c r="R46" s="308">
        <f>VLOOKUP($A46&amp;R$84,決統データ!$A$3:$DE$365,$E46+19,FALSE)</f>
        <v>0</v>
      </c>
      <c r="S46" s="308">
        <f>VLOOKUP($A46&amp;S$84,決統データ!$A$3:$DE$365,$E46+19,FALSE)</f>
        <v>0</v>
      </c>
      <c r="T46" s="308">
        <f>VLOOKUP($A46&amp;T$84,決統データ!$A$3:$DE$365,$E46+19,FALSE)</f>
        <v>0</v>
      </c>
      <c r="U46" s="308">
        <f>VLOOKUP($A46&amp;U$84,決統データ!$A$3:$DE$365,$E46+19,FALSE)</f>
        <v>0</v>
      </c>
      <c r="V46" s="308">
        <f>VLOOKUP($A46&amp;V$84,決統データ!$A$3:$DE$365,$E46+19,FALSE)</f>
        <v>0</v>
      </c>
      <c r="W46" s="308">
        <f>VLOOKUP($A46&amp;W$84,決統データ!$A$3:$DE$365,$E46+19,FALSE)</f>
        <v>0</v>
      </c>
      <c r="X46" s="308">
        <f>VLOOKUP($A46&amp;X$84,決統データ!$A$3:$DE$365,$E46+19,FALSE)</f>
        <v>0</v>
      </c>
      <c r="Y46" s="308">
        <f>VLOOKUP($A46&amp;Y$84,決統データ!$A$3:$DE$365,$E46+19,FALSE)</f>
        <v>0</v>
      </c>
      <c r="Z46" s="305">
        <f t="shared" si="6"/>
        <v>1472</v>
      </c>
    </row>
    <row r="47" spans="1:26">
      <c r="A47" s="27" t="str">
        <f t="shared" si="5"/>
        <v>1401902</v>
      </c>
      <c r="B47" s="28" t="s">
        <v>1102</v>
      </c>
      <c r="C47" s="29">
        <v>19</v>
      </c>
      <c r="D47" s="28" t="s">
        <v>788</v>
      </c>
      <c r="E47" s="25">
        <v>6</v>
      </c>
      <c r="F47" s="1115"/>
      <c r="G47" s="1113"/>
      <c r="H47" s="1113"/>
      <c r="I47" s="133" t="s">
        <v>1052</v>
      </c>
      <c r="J47" s="136" t="s">
        <v>1051</v>
      </c>
      <c r="K47" s="308">
        <f>VLOOKUP($A47&amp;K$84,決統データ!$A$3:$DE$365,$E47+19,FALSE)</f>
        <v>0</v>
      </c>
      <c r="L47" s="308">
        <f>VLOOKUP($A47&amp;L$84,決統データ!$A$3:$DE$365,$E47+19,FALSE)</f>
        <v>0</v>
      </c>
      <c r="M47" s="308">
        <f>VLOOKUP($A47&amp;M$84,決統データ!$A$3:$DE$365,$E47+19,FALSE)</f>
        <v>0</v>
      </c>
      <c r="N47" s="308">
        <f>VLOOKUP($A47&amp;N$84,決統データ!$A$3:$DE$365,$E47+19,FALSE)</f>
        <v>0</v>
      </c>
      <c r="O47" s="308">
        <f>VLOOKUP($A47&amp;O$84,決統データ!$A$3:$DE$365,$E47+19,FALSE)</f>
        <v>0</v>
      </c>
      <c r="P47" s="308">
        <f>VLOOKUP($A47&amp;P$84,決統データ!$A$3:$DE$365,$E47+19,FALSE)</f>
        <v>2964</v>
      </c>
      <c r="Q47" s="308">
        <f>VLOOKUP($A47&amp;Q$84,決統データ!$A$3:$DE$365,$E47+19,FALSE)</f>
        <v>-3170</v>
      </c>
      <c r="R47" s="308">
        <f>VLOOKUP($A47&amp;R$84,決統データ!$A$3:$DE$365,$E47+19,FALSE)</f>
        <v>379</v>
      </c>
      <c r="S47" s="308">
        <f>VLOOKUP($A47&amp;S$84,決統データ!$A$3:$DE$365,$E47+19,FALSE)</f>
        <v>4646</v>
      </c>
      <c r="T47" s="308">
        <f>VLOOKUP($A47&amp;T$84,決統データ!$A$3:$DE$365,$E47+19,FALSE)</f>
        <v>6251</v>
      </c>
      <c r="U47" s="308">
        <f>VLOOKUP($A47&amp;U$84,決統データ!$A$3:$DE$365,$E47+19,FALSE)</f>
        <v>0</v>
      </c>
      <c r="V47" s="308">
        <f>VLOOKUP($A47&amp;V$84,決統データ!$A$3:$DE$365,$E47+19,FALSE)</f>
        <v>0</v>
      </c>
      <c r="W47" s="308">
        <f>VLOOKUP($A47&amp;W$84,決統データ!$A$3:$DE$365,$E47+19,FALSE)</f>
        <v>0</v>
      </c>
      <c r="X47" s="308">
        <f>VLOOKUP($A47&amp;X$84,決統データ!$A$3:$DE$365,$E47+19,FALSE)</f>
        <v>0</v>
      </c>
      <c r="Y47" s="308">
        <f>VLOOKUP($A47&amp;Y$84,決統データ!$A$3:$DE$365,$E47+19,FALSE)</f>
        <v>-710</v>
      </c>
      <c r="Z47" s="305">
        <f t="shared" si="6"/>
        <v>10360</v>
      </c>
    </row>
    <row r="48" spans="1:26">
      <c r="A48" s="27" t="str">
        <f t="shared" si="5"/>
        <v>1401902</v>
      </c>
      <c r="B48" s="28" t="s">
        <v>1102</v>
      </c>
      <c r="C48" s="29">
        <v>19</v>
      </c>
      <c r="D48" s="28" t="s">
        <v>788</v>
      </c>
      <c r="E48" s="25">
        <v>7</v>
      </c>
      <c r="F48" s="1115"/>
      <c r="G48" s="1081" t="s">
        <v>1057</v>
      </c>
      <c r="H48" s="1080"/>
      <c r="I48" s="133" t="s">
        <v>1056</v>
      </c>
      <c r="J48" s="136"/>
      <c r="K48" s="308">
        <f>VLOOKUP($A48&amp;K$84,決統データ!$A$3:$DE$365,$E48+19,FALSE)</f>
        <v>417600</v>
      </c>
      <c r="L48" s="308">
        <f>VLOOKUP($A48&amp;L$84,決統データ!$A$3:$DE$365,$E48+19,FALSE)</f>
        <v>417600</v>
      </c>
      <c r="M48" s="308">
        <f>VLOOKUP($A48&amp;M$84,決統データ!$A$3:$DE$365,$E48+19,FALSE)</f>
        <v>87000</v>
      </c>
      <c r="N48" s="308">
        <f>VLOOKUP($A48&amp;N$84,決統データ!$A$3:$DE$365,$E48+19,FALSE)</f>
        <v>232000</v>
      </c>
      <c r="O48" s="308">
        <f>VLOOKUP($A48&amp;O$84,決統データ!$A$3:$DE$365,$E48+19,FALSE)</f>
        <v>117600</v>
      </c>
      <c r="P48" s="308">
        <f>VLOOKUP($A48&amp;P$84,決統データ!$A$3:$DE$365,$E48+19,FALSE)</f>
        <v>775729</v>
      </c>
      <c r="Q48" s="308">
        <f>VLOOKUP($A48&amp;Q$84,決統データ!$A$3:$DE$365,$E48+19,FALSE)</f>
        <v>441347</v>
      </c>
      <c r="R48" s="308">
        <f>VLOOKUP($A48&amp;R$84,決統データ!$A$3:$DE$365,$E48+19,FALSE)</f>
        <v>104318</v>
      </c>
      <c r="S48" s="308">
        <f>VLOOKUP($A48&amp;S$84,決統データ!$A$3:$DE$365,$E48+19,FALSE)</f>
        <v>311932</v>
      </c>
      <c r="T48" s="308">
        <f>VLOOKUP($A48&amp;T$84,決統データ!$A$3:$DE$365,$E48+19,FALSE)</f>
        <v>548876</v>
      </c>
      <c r="U48" s="308">
        <f>VLOOKUP($A48&amp;U$84,決統データ!$A$3:$DE$365,$E48+19,FALSE)</f>
        <v>176373</v>
      </c>
      <c r="V48" s="308">
        <f>VLOOKUP($A48&amp;V$84,決統データ!$A$3:$DE$365,$E48+19,FALSE)</f>
        <v>110315</v>
      </c>
      <c r="W48" s="308">
        <f>VLOOKUP($A48&amp;W$84,決統データ!$A$3:$DE$365,$E48+19,FALSE)</f>
        <v>1399330</v>
      </c>
      <c r="X48" s="308">
        <f>VLOOKUP($A48&amp;X$84,決統データ!$A$3:$DE$365,$E48+19,FALSE)</f>
        <v>0</v>
      </c>
      <c r="Y48" s="308">
        <f>VLOOKUP($A48&amp;Y$84,決統データ!$A$3:$DE$365,$E48+19,FALSE)</f>
        <v>950405</v>
      </c>
      <c r="Z48" s="305">
        <f t="shared" si="6"/>
        <v>6090425</v>
      </c>
    </row>
    <row r="49" spans="1:26">
      <c r="A49" s="27" t="str">
        <f t="shared" si="5"/>
        <v>1401902</v>
      </c>
      <c r="B49" s="28" t="s">
        <v>1102</v>
      </c>
      <c r="C49" s="29">
        <v>19</v>
      </c>
      <c r="D49" s="28" t="s">
        <v>788</v>
      </c>
      <c r="E49" s="25">
        <v>8</v>
      </c>
      <c r="F49" s="1115"/>
      <c r="G49" s="1080"/>
      <c r="H49" s="1080"/>
      <c r="I49" s="133" t="s">
        <v>1054</v>
      </c>
      <c r="J49" s="136" t="s">
        <v>969</v>
      </c>
      <c r="K49" s="308">
        <f>VLOOKUP($A49&amp;K$84,決統データ!$A$3:$DE$365,$E49+19,FALSE)</f>
        <v>0</v>
      </c>
      <c r="L49" s="308">
        <f>VLOOKUP($A49&amp;L$84,決統データ!$A$3:$DE$365,$E49+19,FALSE)</f>
        <v>0</v>
      </c>
      <c r="M49" s="308">
        <f>VLOOKUP($A49&amp;M$84,決統データ!$A$3:$DE$365,$E49+19,FALSE)</f>
        <v>0</v>
      </c>
      <c r="N49" s="308">
        <f>VLOOKUP($A49&amp;N$84,決統データ!$A$3:$DE$365,$E49+19,FALSE)</f>
        <v>0</v>
      </c>
      <c r="O49" s="308">
        <f>VLOOKUP($A49&amp;O$84,決統データ!$A$3:$DE$365,$E49+19,FALSE)</f>
        <v>0</v>
      </c>
      <c r="P49" s="308">
        <f>VLOOKUP($A49&amp;P$84,決統データ!$A$3:$DE$365,$E49+19,FALSE)</f>
        <v>106067</v>
      </c>
      <c r="Q49" s="308">
        <f>VLOOKUP($A49&amp;Q$84,決統データ!$A$3:$DE$365,$E49+19,FALSE)</f>
        <v>17956</v>
      </c>
      <c r="R49" s="308">
        <f>VLOOKUP($A49&amp;R$84,決統データ!$A$3:$DE$365,$E49+19,FALSE)</f>
        <v>0</v>
      </c>
      <c r="S49" s="308">
        <f>VLOOKUP($A49&amp;S$84,決統データ!$A$3:$DE$365,$E49+19,FALSE)</f>
        <v>0</v>
      </c>
      <c r="T49" s="308">
        <f>VLOOKUP($A49&amp;T$84,決統データ!$A$3:$DE$365,$E49+19,FALSE)</f>
        <v>0</v>
      </c>
      <c r="U49" s="308">
        <f>VLOOKUP($A49&amp;U$84,決統データ!$A$3:$DE$365,$E49+19,FALSE)</f>
        <v>0</v>
      </c>
      <c r="V49" s="308">
        <f>VLOOKUP($A49&amp;V$84,決統データ!$A$3:$DE$365,$E49+19,FALSE)</f>
        <v>0</v>
      </c>
      <c r="W49" s="308">
        <f>VLOOKUP($A49&amp;W$84,決統データ!$A$3:$DE$365,$E49+19,FALSE)</f>
        <v>64039</v>
      </c>
      <c r="X49" s="308">
        <f>VLOOKUP($A49&amp;X$84,決統データ!$A$3:$DE$365,$E49+19,FALSE)</f>
        <v>0</v>
      </c>
      <c r="Y49" s="308">
        <f>VLOOKUP($A49&amp;Y$84,決統データ!$A$3:$DE$365,$E49+19,FALSE)</f>
        <v>0</v>
      </c>
      <c r="Z49" s="305">
        <f t="shared" si="6"/>
        <v>188062</v>
      </c>
    </row>
    <row r="50" spans="1:26">
      <c r="A50" s="27" t="str">
        <f t="shared" si="5"/>
        <v>1401902</v>
      </c>
      <c r="B50" s="28" t="s">
        <v>1102</v>
      </c>
      <c r="C50" s="29">
        <v>19</v>
      </c>
      <c r="D50" s="28" t="s">
        <v>788</v>
      </c>
      <c r="E50" s="25">
        <v>9</v>
      </c>
      <c r="F50" s="1115"/>
      <c r="G50" s="1080"/>
      <c r="H50" s="1080"/>
      <c r="I50" s="133" t="s">
        <v>1055</v>
      </c>
      <c r="J50" s="136"/>
      <c r="K50" s="308">
        <f>VLOOKUP($A50&amp;K$84,決統データ!$A$3:$DE$365,$E50+19,FALSE)</f>
        <v>417600</v>
      </c>
      <c r="L50" s="308">
        <f>VLOOKUP($A50&amp;L$84,決統データ!$A$3:$DE$365,$E50+19,FALSE)</f>
        <v>417600</v>
      </c>
      <c r="M50" s="308">
        <f>VLOOKUP($A50&amp;M$84,決統データ!$A$3:$DE$365,$E50+19,FALSE)</f>
        <v>87000</v>
      </c>
      <c r="N50" s="308">
        <f>VLOOKUP($A50&amp;N$84,決統データ!$A$3:$DE$365,$E50+19,FALSE)</f>
        <v>232000</v>
      </c>
      <c r="O50" s="308">
        <f>VLOOKUP($A50&amp;O$84,決統データ!$A$3:$DE$365,$E50+19,FALSE)</f>
        <v>117600</v>
      </c>
      <c r="P50" s="308">
        <f>VLOOKUP($A50&amp;P$84,決統データ!$A$3:$DE$365,$E50+19,FALSE)</f>
        <v>695725</v>
      </c>
      <c r="Q50" s="308">
        <f>VLOOKUP($A50&amp;Q$84,決統データ!$A$3:$DE$365,$E50+19,FALSE)</f>
        <v>404355</v>
      </c>
      <c r="R50" s="308">
        <f>VLOOKUP($A50&amp;R$84,決統データ!$A$3:$DE$365,$E50+19,FALSE)</f>
        <v>85367</v>
      </c>
      <c r="S50" s="308">
        <f>VLOOKUP($A50&amp;S$84,決統データ!$A$3:$DE$365,$E50+19,FALSE)</f>
        <v>75058</v>
      </c>
      <c r="T50" s="308">
        <f>VLOOKUP($A50&amp;T$84,決統データ!$A$3:$DE$365,$E50+19,FALSE)</f>
        <v>608328</v>
      </c>
      <c r="U50" s="308">
        <f>VLOOKUP($A50&amp;U$84,決統データ!$A$3:$DE$365,$E50+19,FALSE)</f>
        <v>138891</v>
      </c>
      <c r="V50" s="308">
        <f>VLOOKUP($A50&amp;V$84,決統データ!$A$3:$DE$365,$E50+19,FALSE)</f>
        <v>78998</v>
      </c>
      <c r="W50" s="308">
        <f>VLOOKUP($A50&amp;W$84,決統データ!$A$3:$DE$365,$E50+19,FALSE)</f>
        <v>1399330</v>
      </c>
      <c r="X50" s="308">
        <f>VLOOKUP($A50&amp;X$84,決統データ!$A$3:$DE$365,$E50+19,FALSE)</f>
        <v>0</v>
      </c>
      <c r="Y50" s="308">
        <f>VLOOKUP($A50&amp;Y$84,決統データ!$A$3:$DE$365,$E50+19,FALSE)</f>
        <v>956776</v>
      </c>
      <c r="Z50" s="305">
        <f t="shared" si="6"/>
        <v>5714628</v>
      </c>
    </row>
    <row r="51" spans="1:26">
      <c r="A51" s="27" t="str">
        <f t="shared" si="5"/>
        <v>1401902</v>
      </c>
      <c r="B51" s="28" t="s">
        <v>1102</v>
      </c>
      <c r="C51" s="29">
        <v>19</v>
      </c>
      <c r="D51" s="28" t="s">
        <v>788</v>
      </c>
      <c r="E51" s="25">
        <v>10</v>
      </c>
      <c r="F51" s="1115"/>
      <c r="G51" s="1080"/>
      <c r="H51" s="1080"/>
      <c r="I51" s="133" t="s">
        <v>1054</v>
      </c>
      <c r="J51" s="136" t="s">
        <v>854</v>
      </c>
      <c r="K51" s="308">
        <f>VLOOKUP($A51&amp;K$84,決統データ!$A$3:$DE$365,$E51+19,FALSE)</f>
        <v>0</v>
      </c>
      <c r="L51" s="308">
        <f>VLOOKUP($A51&amp;L$84,決統データ!$A$3:$DE$365,$E51+19,FALSE)</f>
        <v>0</v>
      </c>
      <c r="M51" s="308">
        <f>VLOOKUP($A51&amp;M$84,決統データ!$A$3:$DE$365,$E51+19,FALSE)</f>
        <v>0</v>
      </c>
      <c r="N51" s="308">
        <f>VLOOKUP($A51&amp;N$84,決統データ!$A$3:$DE$365,$E51+19,FALSE)</f>
        <v>0</v>
      </c>
      <c r="O51" s="308">
        <f>VLOOKUP($A51&amp;O$84,決統データ!$A$3:$DE$365,$E51+19,FALSE)</f>
        <v>0</v>
      </c>
      <c r="P51" s="308">
        <f>VLOOKUP($A51&amp;P$84,決統データ!$A$3:$DE$365,$E51+19,FALSE)</f>
        <v>0</v>
      </c>
      <c r="Q51" s="308">
        <f>VLOOKUP($A51&amp;Q$84,決統データ!$A$3:$DE$365,$E51+19,FALSE)</f>
        <v>13501</v>
      </c>
      <c r="R51" s="308">
        <f>VLOOKUP($A51&amp;R$84,決統データ!$A$3:$DE$365,$E51+19,FALSE)</f>
        <v>0</v>
      </c>
      <c r="S51" s="308">
        <f>VLOOKUP($A51&amp;S$84,決統データ!$A$3:$DE$365,$E51+19,FALSE)</f>
        <v>0</v>
      </c>
      <c r="T51" s="308">
        <f>VLOOKUP($A51&amp;T$84,決統データ!$A$3:$DE$365,$E51+19,FALSE)</f>
        <v>0</v>
      </c>
      <c r="U51" s="308">
        <f>VLOOKUP($A51&amp;U$84,決統データ!$A$3:$DE$365,$E51+19,FALSE)</f>
        <v>0</v>
      </c>
      <c r="V51" s="308">
        <f>VLOOKUP($A51&amp;V$84,決統データ!$A$3:$DE$365,$E51+19,FALSE)</f>
        <v>0</v>
      </c>
      <c r="W51" s="308">
        <f>VLOOKUP($A51&amp;W$84,決統データ!$A$3:$DE$365,$E51+19,FALSE)</f>
        <v>0</v>
      </c>
      <c r="X51" s="308">
        <f>VLOOKUP($A51&amp;X$84,決統データ!$A$3:$DE$365,$E51+19,FALSE)</f>
        <v>0</v>
      </c>
      <c r="Y51" s="308">
        <f>VLOOKUP($A51&amp;Y$84,決統データ!$A$3:$DE$365,$E51+19,FALSE)</f>
        <v>0</v>
      </c>
      <c r="Z51" s="305">
        <f t="shared" si="6"/>
        <v>13501</v>
      </c>
    </row>
    <row r="52" spans="1:26">
      <c r="A52" s="27" t="str">
        <f t="shared" si="5"/>
        <v>1401902</v>
      </c>
      <c r="B52" s="28" t="s">
        <v>1102</v>
      </c>
      <c r="C52" s="29">
        <v>19</v>
      </c>
      <c r="D52" s="28" t="s">
        <v>788</v>
      </c>
      <c r="E52" s="25">
        <v>11</v>
      </c>
      <c r="F52" s="1115"/>
      <c r="G52" s="1080"/>
      <c r="H52" s="1080"/>
      <c r="I52" s="133" t="s">
        <v>1052</v>
      </c>
      <c r="J52" s="136" t="s">
        <v>1051</v>
      </c>
      <c r="K52" s="308">
        <f>VLOOKUP($A52&amp;K$84,決統データ!$A$3:$DE$365,$E52+19,FALSE)</f>
        <v>0</v>
      </c>
      <c r="L52" s="308">
        <f>VLOOKUP($A52&amp;L$84,決統データ!$A$3:$DE$365,$E52+19,FALSE)</f>
        <v>0</v>
      </c>
      <c r="M52" s="308">
        <f>VLOOKUP($A52&amp;M$84,決統データ!$A$3:$DE$365,$E52+19,FALSE)</f>
        <v>0</v>
      </c>
      <c r="N52" s="308">
        <f>VLOOKUP($A52&amp;N$84,決統データ!$A$3:$DE$365,$E52+19,FALSE)</f>
        <v>0</v>
      </c>
      <c r="O52" s="308">
        <f>VLOOKUP($A52&amp;O$84,決統データ!$A$3:$DE$365,$E52+19,FALSE)</f>
        <v>0</v>
      </c>
      <c r="P52" s="308">
        <f>VLOOKUP($A52&amp;P$84,決統データ!$A$3:$DE$365,$E52+19,FALSE)</f>
        <v>80004</v>
      </c>
      <c r="Q52" s="308">
        <f>VLOOKUP($A52&amp;Q$84,決統データ!$A$3:$DE$365,$E52+19,FALSE)</f>
        <v>36992</v>
      </c>
      <c r="R52" s="308">
        <f>VLOOKUP($A52&amp;R$84,決統データ!$A$3:$DE$365,$E52+19,FALSE)</f>
        <v>18951</v>
      </c>
      <c r="S52" s="308">
        <f>VLOOKUP($A52&amp;S$84,決統データ!$A$3:$DE$365,$E52+19,FALSE)</f>
        <v>236874</v>
      </c>
      <c r="T52" s="308">
        <f>VLOOKUP($A52&amp;T$84,決統データ!$A$3:$DE$365,$E52+19,FALSE)</f>
        <v>-59452</v>
      </c>
      <c r="U52" s="308">
        <f>VLOOKUP($A52&amp;U$84,決統データ!$A$3:$DE$365,$E52+19,FALSE)</f>
        <v>37482</v>
      </c>
      <c r="V52" s="308">
        <f>VLOOKUP($A52&amp;V$84,決統データ!$A$3:$DE$365,$E52+19,FALSE)</f>
        <v>31317</v>
      </c>
      <c r="W52" s="308">
        <f>VLOOKUP($A52&amp;W$84,決統データ!$A$3:$DE$365,$E52+19,FALSE)</f>
        <v>0</v>
      </c>
      <c r="X52" s="308">
        <f>VLOOKUP($A52&amp;X$84,決統データ!$A$3:$DE$365,$E52+19,FALSE)</f>
        <v>0</v>
      </c>
      <c r="Y52" s="308">
        <f>VLOOKUP($A52&amp;Y$84,決統データ!$A$3:$DE$365,$E52+19,FALSE)</f>
        <v>-6371</v>
      </c>
      <c r="Z52" s="305">
        <f t="shared" si="6"/>
        <v>375797</v>
      </c>
    </row>
    <row r="53" spans="1:26" ht="21" customHeight="1">
      <c r="A53" s="27" t="str">
        <f t="shared" si="5"/>
        <v>1401902</v>
      </c>
      <c r="B53" s="28" t="s">
        <v>1102</v>
      </c>
      <c r="C53" s="29">
        <v>19</v>
      </c>
      <c r="D53" s="28" t="s">
        <v>788</v>
      </c>
      <c r="E53" s="25">
        <v>12</v>
      </c>
      <c r="F53" s="1115"/>
      <c r="G53" s="1081" t="s">
        <v>1050</v>
      </c>
      <c r="H53" s="1080"/>
      <c r="I53" s="133" t="s">
        <v>1049</v>
      </c>
      <c r="J53" s="136" t="s">
        <v>1048</v>
      </c>
      <c r="K53" s="308">
        <f>VLOOKUP($A53&amp;K$84,決統データ!$A$3:$DE$365,$E53+19,FALSE)</f>
        <v>120</v>
      </c>
      <c r="L53" s="308">
        <f>VLOOKUP($A53&amp;L$84,決統データ!$A$3:$DE$365,$E53+19,FALSE)</f>
        <v>110</v>
      </c>
      <c r="M53" s="308">
        <f>VLOOKUP($A53&amp;M$84,決統データ!$A$3:$DE$365,$E53+19,FALSE)</f>
        <v>50</v>
      </c>
      <c r="N53" s="308">
        <f>VLOOKUP($A53&amp;N$84,決統データ!$A$3:$DE$365,$E53+19,FALSE)</f>
        <v>200</v>
      </c>
      <c r="O53" s="308">
        <f>VLOOKUP($A53&amp;O$84,決統データ!$A$3:$DE$365,$E53+19,FALSE)</f>
        <v>120</v>
      </c>
      <c r="P53" s="308">
        <f>VLOOKUP($A53&amp;P$84,決統データ!$A$3:$DE$365,$E53+19,FALSE)</f>
        <v>52</v>
      </c>
      <c r="Q53" s="308">
        <f>VLOOKUP($A53&amp;Q$84,決統データ!$A$3:$DE$365,$E53+19,FALSE)</f>
        <v>47</v>
      </c>
      <c r="R53" s="308">
        <f>VLOOKUP($A53&amp;R$84,決統データ!$A$3:$DE$365,$E53+19,FALSE)</f>
        <v>38</v>
      </c>
      <c r="S53" s="308">
        <f>VLOOKUP($A53&amp;S$84,決統データ!$A$3:$DE$365,$E53+19,FALSE)</f>
        <v>66</v>
      </c>
      <c r="T53" s="308">
        <f>VLOOKUP($A53&amp;T$84,決統データ!$A$3:$DE$365,$E53+19,FALSE)</f>
        <v>274</v>
      </c>
      <c r="U53" s="308">
        <f>VLOOKUP($A53&amp;U$84,決統データ!$A$3:$DE$365,$E53+19,FALSE)</f>
        <v>0</v>
      </c>
      <c r="V53" s="308">
        <f>VLOOKUP($A53&amp;V$84,決統データ!$A$3:$DE$365,$E53+19,FALSE)</f>
        <v>0</v>
      </c>
      <c r="W53" s="308">
        <f>VLOOKUP($A53&amp;W$84,決統データ!$A$3:$DE$365,$E53+19,FALSE)</f>
        <v>900</v>
      </c>
      <c r="X53" s="308">
        <f>VLOOKUP($A53&amp;X$84,決統データ!$A$3:$DE$365,$E53+19,FALSE)</f>
        <v>61</v>
      </c>
      <c r="Y53" s="308">
        <f>VLOOKUP($A53&amp;Y$84,決統データ!$A$3:$DE$365,$E53+19,FALSE)</f>
        <v>46</v>
      </c>
      <c r="Z53" s="305">
        <f t="shared" si="6"/>
        <v>2084</v>
      </c>
    </row>
    <row r="54" spans="1:26" ht="24" customHeight="1">
      <c r="A54" s="27" t="str">
        <f t="shared" si="5"/>
        <v>1401902</v>
      </c>
      <c r="B54" s="28" t="s">
        <v>1102</v>
      </c>
      <c r="C54" s="29">
        <v>19</v>
      </c>
      <c r="D54" s="28" t="s">
        <v>788</v>
      </c>
      <c r="E54" s="25">
        <v>13</v>
      </c>
      <c r="F54" s="1115"/>
      <c r="G54" s="1080"/>
      <c r="H54" s="1080"/>
      <c r="I54" s="133" t="s">
        <v>1047</v>
      </c>
      <c r="J54" s="137" t="s">
        <v>1060</v>
      </c>
      <c r="K54" s="308">
        <f>VLOOKUP($A54&amp;K$84,決統データ!$A$3:$DE$365,$E54+19,FALSE)</f>
        <v>1275</v>
      </c>
      <c r="L54" s="308">
        <f>VLOOKUP($A54&amp;L$84,決統データ!$A$3:$DE$365,$E54+19,FALSE)</f>
        <v>1160</v>
      </c>
      <c r="M54" s="308">
        <f>VLOOKUP($A54&amp;M$84,決統データ!$A$3:$DE$365,$E54+19,FALSE)</f>
        <v>522</v>
      </c>
      <c r="N54" s="308">
        <f>VLOOKUP($A54&amp;N$84,決統データ!$A$3:$DE$365,$E54+19,FALSE)</f>
        <v>2117</v>
      </c>
      <c r="O54" s="308">
        <f>VLOOKUP($A54&amp;O$84,決統データ!$A$3:$DE$365,$E54+19,FALSE)</f>
        <v>433</v>
      </c>
      <c r="P54" s="308">
        <f>VLOOKUP($A54&amp;P$84,決統データ!$A$3:$DE$365,$E54+19,FALSE)</f>
        <v>3613</v>
      </c>
      <c r="Q54" s="308">
        <f>VLOOKUP($A54&amp;Q$84,決統データ!$A$3:$DE$365,$E54+19,FALSE)</f>
        <v>1346</v>
      </c>
      <c r="R54" s="308">
        <f>VLOOKUP($A54&amp;R$84,決統データ!$A$3:$DE$365,$E54+19,FALSE)</f>
        <v>338</v>
      </c>
      <c r="S54" s="308">
        <f>VLOOKUP($A54&amp;S$84,決統データ!$A$3:$DE$365,$E54+19,FALSE)</f>
        <v>762</v>
      </c>
      <c r="T54" s="308">
        <f>VLOOKUP($A54&amp;T$84,決統データ!$A$3:$DE$365,$E54+19,FALSE)</f>
        <v>1805</v>
      </c>
      <c r="U54" s="308">
        <f>VLOOKUP($A54&amp;U$84,決統データ!$A$3:$DE$365,$E54+19,FALSE)</f>
        <v>0</v>
      </c>
      <c r="V54" s="308">
        <f>VLOOKUP($A54&amp;V$84,決統データ!$A$3:$DE$365,$E54+19,FALSE)</f>
        <v>0</v>
      </c>
      <c r="W54" s="308">
        <f>VLOOKUP($A54&amp;W$84,決統データ!$A$3:$DE$365,$E54+19,FALSE)</f>
        <v>6506</v>
      </c>
      <c r="X54" s="308">
        <f>VLOOKUP($A54&amp;X$84,決統データ!$A$3:$DE$365,$E54+19,FALSE)</f>
        <v>209</v>
      </c>
      <c r="Y54" s="308">
        <f>VLOOKUP($A54&amp;Y$84,決統データ!$A$3:$DE$365,$E54+19,FALSE)</f>
        <v>1575</v>
      </c>
      <c r="Z54" s="305">
        <f t="shared" si="6"/>
        <v>21661</v>
      </c>
    </row>
    <row r="55" spans="1:26">
      <c r="A55" s="27" t="str">
        <f t="shared" si="5"/>
        <v>1401902</v>
      </c>
      <c r="B55" s="28" t="s">
        <v>1102</v>
      </c>
      <c r="C55" s="29">
        <v>19</v>
      </c>
      <c r="D55" s="28" t="s">
        <v>788</v>
      </c>
      <c r="E55" s="25">
        <v>15</v>
      </c>
      <c r="F55" s="1114" t="s">
        <v>1059</v>
      </c>
      <c r="G55" s="1081" t="s">
        <v>1058</v>
      </c>
      <c r="H55" s="1080"/>
      <c r="I55" s="133" t="s">
        <v>1056</v>
      </c>
      <c r="J55" s="136"/>
      <c r="K55" s="308">
        <f>VLOOKUP($A55&amp;K$84,決統データ!$A$3:$DE$365,$E55+19,FALSE)</f>
        <v>9884</v>
      </c>
      <c r="L55" s="308">
        <f>VLOOKUP($A55&amp;L$84,決統データ!$A$3:$DE$365,$E55+19,FALSE)</f>
        <v>10003</v>
      </c>
      <c r="M55" s="308">
        <f>VLOOKUP($A55&amp;M$84,決統データ!$A$3:$DE$365,$E55+19,FALSE)</f>
        <v>11530</v>
      </c>
      <c r="N55" s="308">
        <f>VLOOKUP($A55&amp;N$84,決統データ!$A$3:$DE$365,$E55+19,FALSE)</f>
        <v>4249</v>
      </c>
      <c r="O55" s="308">
        <f>VLOOKUP($A55&amp;O$84,決統データ!$A$3:$DE$365,$E55+19,FALSE)</f>
        <v>14992</v>
      </c>
      <c r="P55" s="308">
        <f>VLOOKUP($A55&amp;P$84,決統データ!$A$3:$DE$365,$E55+19,FALSE)</f>
        <v>3132</v>
      </c>
      <c r="Q55" s="308">
        <f>VLOOKUP($A55&amp;Q$84,決統データ!$A$3:$DE$365,$E55+19,FALSE)</f>
        <v>7501</v>
      </c>
      <c r="R55" s="308">
        <f>VLOOKUP($A55&amp;R$84,決統データ!$A$3:$DE$365,$E55+19,FALSE)</f>
        <v>5603</v>
      </c>
      <c r="S55" s="308">
        <f>VLOOKUP($A55&amp;S$84,決統データ!$A$3:$DE$365,$E55+19,FALSE)</f>
        <v>7515</v>
      </c>
      <c r="T55" s="308">
        <f>VLOOKUP($A55&amp;T$84,決統データ!$A$3:$DE$365,$E55+19,FALSE)</f>
        <v>13673</v>
      </c>
      <c r="U55" s="308">
        <f>VLOOKUP($A55&amp;U$84,決統データ!$A$3:$DE$365,$E55+19,FALSE)</f>
        <v>9587</v>
      </c>
      <c r="V55" s="308">
        <f>VLOOKUP($A55&amp;V$84,決統データ!$A$3:$DE$365,$E55+19,FALSE)</f>
        <v>3312</v>
      </c>
      <c r="W55" s="308">
        <f>VLOOKUP($A55&amp;W$84,決統データ!$A$3:$DE$365,$E55+19,FALSE)</f>
        <v>61680</v>
      </c>
      <c r="X55" s="308">
        <f>VLOOKUP($A55&amp;X$84,決統データ!$A$3:$DE$365,$E55+19,FALSE)</f>
        <v>0</v>
      </c>
      <c r="Y55" s="308">
        <f>VLOOKUP($A55&amp;Y$84,決統データ!$A$3:$DE$365,$E55+19,FALSE)</f>
        <v>8555</v>
      </c>
      <c r="Z55" s="305">
        <f t="shared" si="6"/>
        <v>171216</v>
      </c>
    </row>
    <row r="56" spans="1:26" ht="14.25" customHeight="1">
      <c r="A56" s="27" t="str">
        <f t="shared" si="5"/>
        <v>1401902</v>
      </c>
      <c r="B56" s="28" t="s">
        <v>1102</v>
      </c>
      <c r="C56" s="29">
        <v>19</v>
      </c>
      <c r="D56" s="28" t="s">
        <v>788</v>
      </c>
      <c r="E56" s="25">
        <v>16</v>
      </c>
      <c r="F56" s="1115"/>
      <c r="G56" s="1080"/>
      <c r="H56" s="1080"/>
      <c r="I56" s="133" t="s">
        <v>1054</v>
      </c>
      <c r="J56" s="136" t="s">
        <v>969</v>
      </c>
      <c r="K56" s="308">
        <f>VLOOKUP($A56&amp;K$84,決統データ!$A$3:$DE$365,$E56+19,FALSE)</f>
        <v>0</v>
      </c>
      <c r="L56" s="308">
        <f>VLOOKUP($A56&amp;L$84,決統データ!$A$3:$DE$365,$E56+19,FALSE)</f>
        <v>0</v>
      </c>
      <c r="M56" s="308">
        <f>VLOOKUP($A56&amp;M$84,決統データ!$A$3:$DE$365,$E56+19,FALSE)</f>
        <v>0</v>
      </c>
      <c r="N56" s="308">
        <f>VLOOKUP($A56&amp;N$84,決統データ!$A$3:$DE$365,$E56+19,FALSE)</f>
        <v>0</v>
      </c>
      <c r="O56" s="308">
        <f>VLOOKUP($A56&amp;O$84,決統データ!$A$3:$DE$365,$E56+19,FALSE)</f>
        <v>1153</v>
      </c>
      <c r="P56" s="308">
        <f>VLOOKUP($A56&amp;P$84,決統データ!$A$3:$DE$365,$E56+19,FALSE)</f>
        <v>0</v>
      </c>
      <c r="Q56" s="308">
        <f>VLOOKUP($A56&amp;Q$84,決統データ!$A$3:$DE$365,$E56+19,FALSE)</f>
        <v>0</v>
      </c>
      <c r="R56" s="308">
        <f>VLOOKUP($A56&amp;R$84,決統データ!$A$3:$DE$365,$E56+19,FALSE)</f>
        <v>0</v>
      </c>
      <c r="S56" s="308">
        <f>VLOOKUP($A56&amp;S$84,決統データ!$A$3:$DE$365,$E56+19,FALSE)</f>
        <v>0</v>
      </c>
      <c r="T56" s="308">
        <f>VLOOKUP($A56&amp;T$84,決統データ!$A$3:$DE$365,$E56+19,FALSE)</f>
        <v>0</v>
      </c>
      <c r="U56" s="308">
        <f>VLOOKUP($A56&amp;U$84,決統データ!$A$3:$DE$365,$E56+19,FALSE)</f>
        <v>0</v>
      </c>
      <c r="V56" s="308">
        <f>VLOOKUP($A56&amp;V$84,決統データ!$A$3:$DE$365,$E56+19,FALSE)</f>
        <v>0</v>
      </c>
      <c r="W56" s="308">
        <f>VLOOKUP($A56&amp;W$84,決統データ!$A$3:$DE$365,$E56+19,FALSE)</f>
        <v>1031</v>
      </c>
      <c r="X56" s="308">
        <f>VLOOKUP($A56&amp;X$84,決統データ!$A$3:$DE$365,$E56+19,FALSE)</f>
        <v>0</v>
      </c>
      <c r="Y56" s="308">
        <f>VLOOKUP($A56&amp;Y$84,決統データ!$A$3:$DE$365,$E56+19,FALSE)</f>
        <v>0</v>
      </c>
      <c r="Z56" s="305">
        <f t="shared" si="6"/>
        <v>2184</v>
      </c>
    </row>
    <row r="57" spans="1:26">
      <c r="A57" s="27" t="str">
        <f t="shared" si="5"/>
        <v>1401902</v>
      </c>
      <c r="B57" s="28" t="s">
        <v>1102</v>
      </c>
      <c r="C57" s="29">
        <v>19</v>
      </c>
      <c r="D57" s="28" t="s">
        <v>788</v>
      </c>
      <c r="E57" s="25">
        <v>17</v>
      </c>
      <c r="F57" s="1115"/>
      <c r="G57" s="1080"/>
      <c r="H57" s="1080"/>
      <c r="I57" s="133" t="s">
        <v>1055</v>
      </c>
      <c r="J57" s="136"/>
      <c r="K57" s="308">
        <f>VLOOKUP($A57&amp;K$84,決統データ!$A$3:$DE$365,$E57+19,FALSE)</f>
        <v>2755</v>
      </c>
      <c r="L57" s="308">
        <f>VLOOKUP($A57&amp;L$84,決統データ!$A$3:$DE$365,$E57+19,FALSE)</f>
        <v>10826</v>
      </c>
      <c r="M57" s="308">
        <f>VLOOKUP($A57&amp;M$84,決統データ!$A$3:$DE$365,$E57+19,FALSE)</f>
        <v>27653</v>
      </c>
      <c r="N57" s="308">
        <f>VLOOKUP($A57&amp;N$84,決統データ!$A$3:$DE$365,$E57+19,FALSE)</f>
        <v>2837</v>
      </c>
      <c r="O57" s="308">
        <f>VLOOKUP($A57&amp;O$84,決統データ!$A$3:$DE$365,$E57+19,FALSE)</f>
        <v>14992</v>
      </c>
      <c r="P57" s="308">
        <f>VLOOKUP($A57&amp;P$84,決統データ!$A$3:$DE$365,$E57+19,FALSE)</f>
        <v>72</v>
      </c>
      <c r="Q57" s="308">
        <f>VLOOKUP($A57&amp;Q$84,決統データ!$A$3:$DE$365,$E57+19,FALSE)</f>
        <v>10930</v>
      </c>
      <c r="R57" s="308">
        <f>VLOOKUP($A57&amp;R$84,決統データ!$A$3:$DE$365,$E57+19,FALSE)</f>
        <v>4040</v>
      </c>
      <c r="S57" s="308">
        <f>VLOOKUP($A57&amp;S$84,決統データ!$A$3:$DE$365,$E57+19,FALSE)</f>
        <v>2399</v>
      </c>
      <c r="T57" s="308">
        <f>VLOOKUP($A57&amp;T$84,決統データ!$A$3:$DE$365,$E57+19,FALSE)</f>
        <v>15624</v>
      </c>
      <c r="U57" s="308">
        <f>VLOOKUP($A57&amp;U$84,決統データ!$A$3:$DE$365,$E57+19,FALSE)</f>
        <v>9587</v>
      </c>
      <c r="V57" s="308">
        <f>VLOOKUP($A57&amp;V$84,決統データ!$A$3:$DE$365,$E57+19,FALSE)</f>
        <v>3312</v>
      </c>
      <c r="W57" s="308">
        <f>VLOOKUP($A57&amp;W$84,決統データ!$A$3:$DE$365,$E57+19,FALSE)</f>
        <v>50916</v>
      </c>
      <c r="X57" s="308">
        <f>VLOOKUP($A57&amp;X$84,決統データ!$A$3:$DE$365,$E57+19,FALSE)</f>
        <v>0</v>
      </c>
      <c r="Y57" s="308">
        <f>VLOOKUP($A57&amp;Y$84,決統データ!$A$3:$DE$365,$E57+19,FALSE)</f>
        <v>3313</v>
      </c>
      <c r="Z57" s="305">
        <f t="shared" si="6"/>
        <v>159256</v>
      </c>
    </row>
    <row r="58" spans="1:26">
      <c r="A58" s="27" t="str">
        <f t="shared" si="5"/>
        <v>1401902</v>
      </c>
      <c r="B58" s="28" t="s">
        <v>1102</v>
      </c>
      <c r="C58" s="29">
        <v>19</v>
      </c>
      <c r="D58" s="28" t="s">
        <v>788</v>
      </c>
      <c r="E58" s="25">
        <v>18</v>
      </c>
      <c r="F58" s="1115"/>
      <c r="G58" s="1080"/>
      <c r="H58" s="1080"/>
      <c r="I58" s="133" t="s">
        <v>1054</v>
      </c>
      <c r="J58" s="136" t="s">
        <v>854</v>
      </c>
      <c r="K58" s="308">
        <f>VLOOKUP($A58&amp;K$84,決統データ!$A$3:$DE$365,$E58+19,FALSE)</f>
        <v>0</v>
      </c>
      <c r="L58" s="308">
        <f>VLOOKUP($A58&amp;L$84,決統データ!$A$3:$DE$365,$E58+19,FALSE)</f>
        <v>0</v>
      </c>
      <c r="M58" s="308">
        <f>VLOOKUP($A58&amp;M$84,決統データ!$A$3:$DE$365,$E58+19,FALSE)</f>
        <v>0</v>
      </c>
      <c r="N58" s="308">
        <f>VLOOKUP($A58&amp;N$84,決統データ!$A$3:$DE$365,$E58+19,FALSE)</f>
        <v>0</v>
      </c>
      <c r="O58" s="308">
        <f>VLOOKUP($A58&amp;O$84,決統データ!$A$3:$DE$365,$E58+19,FALSE)</f>
        <v>0</v>
      </c>
      <c r="P58" s="308">
        <f>VLOOKUP($A58&amp;P$84,決統データ!$A$3:$DE$365,$E58+19,FALSE)</f>
        <v>0</v>
      </c>
      <c r="Q58" s="308">
        <f>VLOOKUP($A58&amp;Q$84,決統データ!$A$3:$DE$365,$E58+19,FALSE)</f>
        <v>1350</v>
      </c>
      <c r="R58" s="308">
        <f>VLOOKUP($A58&amp;R$84,決統データ!$A$3:$DE$365,$E58+19,FALSE)</f>
        <v>0</v>
      </c>
      <c r="S58" s="308">
        <f>VLOOKUP($A58&amp;S$84,決統データ!$A$3:$DE$365,$E58+19,FALSE)</f>
        <v>0</v>
      </c>
      <c r="T58" s="308">
        <f>VLOOKUP($A58&amp;T$84,決統データ!$A$3:$DE$365,$E58+19,FALSE)</f>
        <v>0</v>
      </c>
      <c r="U58" s="308">
        <f>VLOOKUP($A58&amp;U$84,決統データ!$A$3:$DE$365,$E58+19,FALSE)</f>
        <v>0</v>
      </c>
      <c r="V58" s="308">
        <f>VLOOKUP($A58&amp;V$84,決統データ!$A$3:$DE$365,$E58+19,FALSE)</f>
        <v>0</v>
      </c>
      <c r="W58" s="308">
        <f>VLOOKUP($A58&amp;W$84,決統データ!$A$3:$DE$365,$E58+19,FALSE)</f>
        <v>0</v>
      </c>
      <c r="X58" s="308">
        <f>VLOOKUP($A58&amp;X$84,決統データ!$A$3:$DE$365,$E58+19,FALSE)</f>
        <v>0</v>
      </c>
      <c r="Y58" s="308">
        <f>VLOOKUP($A58&amp;Y$84,決統データ!$A$3:$DE$365,$E58+19,FALSE)</f>
        <v>0</v>
      </c>
      <c r="Z58" s="305">
        <f t="shared" si="6"/>
        <v>1350</v>
      </c>
    </row>
    <row r="59" spans="1:26">
      <c r="A59" s="27" t="str">
        <f t="shared" si="5"/>
        <v>1401902</v>
      </c>
      <c r="B59" s="28" t="s">
        <v>1102</v>
      </c>
      <c r="C59" s="29">
        <v>19</v>
      </c>
      <c r="D59" s="28" t="s">
        <v>788</v>
      </c>
      <c r="E59" s="25">
        <v>19</v>
      </c>
      <c r="F59" s="1115"/>
      <c r="G59" s="1080"/>
      <c r="H59" s="1080"/>
      <c r="I59" s="133" t="s">
        <v>1052</v>
      </c>
      <c r="J59" s="136" t="s">
        <v>1051</v>
      </c>
      <c r="K59" s="308">
        <f>VLOOKUP($A59&amp;K$84,決統データ!$A$3:$DE$365,$E59+19,FALSE)</f>
        <v>7129</v>
      </c>
      <c r="L59" s="308">
        <f>VLOOKUP($A59&amp;L$84,決統データ!$A$3:$DE$365,$E59+19,FALSE)</f>
        <v>-823</v>
      </c>
      <c r="M59" s="308">
        <f>VLOOKUP($A59&amp;M$84,決統データ!$A$3:$DE$365,$E59+19,FALSE)</f>
        <v>-16123</v>
      </c>
      <c r="N59" s="308">
        <f>VLOOKUP($A59&amp;N$84,決統データ!$A$3:$DE$365,$E59+19,FALSE)</f>
        <v>1412</v>
      </c>
      <c r="O59" s="308">
        <f>VLOOKUP($A59&amp;O$84,決統データ!$A$3:$DE$365,$E59+19,FALSE)</f>
        <v>0</v>
      </c>
      <c r="P59" s="308">
        <f>VLOOKUP($A59&amp;P$84,決統データ!$A$3:$DE$365,$E59+19,FALSE)</f>
        <v>3060</v>
      </c>
      <c r="Q59" s="308">
        <f>VLOOKUP($A59&amp;Q$84,決統データ!$A$3:$DE$365,$E59+19,FALSE)</f>
        <v>-3429</v>
      </c>
      <c r="R59" s="308">
        <f>VLOOKUP($A59&amp;R$84,決統データ!$A$3:$DE$365,$E59+19,FALSE)</f>
        <v>1563</v>
      </c>
      <c r="S59" s="308">
        <f>VLOOKUP($A59&amp;S$84,決統データ!$A$3:$DE$365,$E59+19,FALSE)</f>
        <v>5116</v>
      </c>
      <c r="T59" s="308">
        <f>VLOOKUP($A59&amp;T$84,決統データ!$A$3:$DE$365,$E59+19,FALSE)</f>
        <v>-1951</v>
      </c>
      <c r="U59" s="308">
        <f>VLOOKUP($A59&amp;U$84,決統データ!$A$3:$DE$365,$E59+19,FALSE)</f>
        <v>0</v>
      </c>
      <c r="V59" s="308">
        <f>VLOOKUP($A59&amp;V$84,決統データ!$A$3:$DE$365,$E59+19,FALSE)</f>
        <v>0</v>
      </c>
      <c r="W59" s="308">
        <f>VLOOKUP($A59&amp;W$84,決統データ!$A$3:$DE$365,$E59+19,FALSE)</f>
        <v>10764</v>
      </c>
      <c r="X59" s="308">
        <f>VLOOKUP($A59&amp;X$84,決統データ!$A$3:$DE$365,$E59+19,FALSE)</f>
        <v>0</v>
      </c>
      <c r="Y59" s="308">
        <f>VLOOKUP($A59&amp;Y$84,決統データ!$A$3:$DE$365,$E59+19,FALSE)</f>
        <v>5242</v>
      </c>
      <c r="Z59" s="305">
        <f t="shared" si="6"/>
        <v>11960</v>
      </c>
    </row>
    <row r="60" spans="1:26">
      <c r="A60" s="27" t="str">
        <f t="shared" si="5"/>
        <v>1401902</v>
      </c>
      <c r="B60" s="28" t="s">
        <v>1102</v>
      </c>
      <c r="C60" s="29">
        <v>19</v>
      </c>
      <c r="D60" s="28" t="s">
        <v>788</v>
      </c>
      <c r="E60" s="25">
        <v>20</v>
      </c>
      <c r="F60" s="1115"/>
      <c r="G60" s="1081" t="s">
        <v>1057</v>
      </c>
      <c r="H60" s="1080"/>
      <c r="I60" s="133" t="s">
        <v>1056</v>
      </c>
      <c r="J60" s="136"/>
      <c r="K60" s="308">
        <f>VLOOKUP($A60&amp;K$84,決統データ!$A$3:$DE$365,$E60+19,FALSE)</f>
        <v>506958</v>
      </c>
      <c r="L60" s="308">
        <f>VLOOKUP($A60&amp;L$84,決統データ!$A$3:$DE$365,$E60+19,FALSE)</f>
        <v>404943</v>
      </c>
      <c r="M60" s="308">
        <f>VLOOKUP($A60&amp;M$84,決統データ!$A$3:$DE$365,$E60+19,FALSE)</f>
        <v>180763</v>
      </c>
      <c r="N60" s="308">
        <f>VLOOKUP($A60&amp;N$84,決統データ!$A$3:$DE$365,$E60+19,FALSE)</f>
        <v>163508</v>
      </c>
      <c r="O60" s="308">
        <f>VLOOKUP($A60&amp;O$84,決統データ!$A$3:$DE$365,$E60+19,FALSE)</f>
        <v>764115</v>
      </c>
      <c r="P60" s="308">
        <f>VLOOKUP($A60&amp;P$84,決統データ!$A$3:$DE$365,$E60+19,FALSE)</f>
        <v>719635</v>
      </c>
      <c r="Q60" s="308">
        <f>VLOOKUP($A60&amp;Q$84,決統データ!$A$3:$DE$365,$E60+19,FALSE)</f>
        <v>590452</v>
      </c>
      <c r="R60" s="308">
        <f>VLOOKUP($A60&amp;R$84,決統データ!$A$3:$DE$365,$E60+19,FALSE)</f>
        <v>164693</v>
      </c>
      <c r="S60" s="308">
        <f>VLOOKUP($A60&amp;S$84,決統データ!$A$3:$DE$365,$E60+19,FALSE)</f>
        <v>319318</v>
      </c>
      <c r="T60" s="308">
        <f>VLOOKUP($A60&amp;T$84,決統データ!$A$3:$DE$365,$E60+19,FALSE)</f>
        <v>563294</v>
      </c>
      <c r="U60" s="308">
        <f>VLOOKUP($A60&amp;U$84,決統データ!$A$3:$DE$365,$E60+19,FALSE)</f>
        <v>169852</v>
      </c>
      <c r="V60" s="308">
        <f>VLOOKUP($A60&amp;V$84,決統データ!$A$3:$DE$365,$E60+19,FALSE)</f>
        <v>79026</v>
      </c>
      <c r="W60" s="308">
        <f>VLOOKUP($A60&amp;W$84,決統データ!$A$3:$DE$365,$E60+19,FALSE)</f>
        <v>1455144</v>
      </c>
      <c r="X60" s="308">
        <f>VLOOKUP($A60&amp;X$84,決統データ!$A$3:$DE$365,$E60+19,FALSE)</f>
        <v>0</v>
      </c>
      <c r="Y60" s="308">
        <f>VLOOKUP($A60&amp;Y$84,決統データ!$A$3:$DE$365,$E60+19,FALSE)</f>
        <v>829274</v>
      </c>
      <c r="Z60" s="305">
        <f t="shared" si="6"/>
        <v>6910975</v>
      </c>
    </row>
    <row r="61" spans="1:26">
      <c r="A61" s="27" t="str">
        <f t="shared" si="5"/>
        <v>1401902</v>
      </c>
      <c r="B61" s="28" t="s">
        <v>1102</v>
      </c>
      <c r="C61" s="29">
        <v>19</v>
      </c>
      <c r="D61" s="28" t="s">
        <v>788</v>
      </c>
      <c r="E61" s="25">
        <v>21</v>
      </c>
      <c r="F61" s="1115"/>
      <c r="G61" s="1080"/>
      <c r="H61" s="1080"/>
      <c r="I61" s="133" t="s">
        <v>1054</v>
      </c>
      <c r="J61" s="136" t="s">
        <v>969</v>
      </c>
      <c r="K61" s="308">
        <f>VLOOKUP($A61&amp;K$84,決統データ!$A$3:$DE$365,$E61+19,FALSE)</f>
        <v>3454</v>
      </c>
      <c r="L61" s="308">
        <f>VLOOKUP($A61&amp;L$84,決統データ!$A$3:$DE$365,$E61+19,FALSE)</f>
        <v>3454</v>
      </c>
      <c r="M61" s="308">
        <f>VLOOKUP($A61&amp;M$84,決統データ!$A$3:$DE$365,$E61+19,FALSE)</f>
        <v>3454</v>
      </c>
      <c r="N61" s="308">
        <f>VLOOKUP($A61&amp;N$84,決統データ!$A$3:$DE$365,$E61+19,FALSE)</f>
        <v>3454</v>
      </c>
      <c r="O61" s="308">
        <f>VLOOKUP($A61&amp;O$84,決統データ!$A$3:$DE$365,$E61+19,FALSE)</f>
        <v>70181</v>
      </c>
      <c r="P61" s="308">
        <f>VLOOKUP($A61&amp;P$84,決統データ!$A$3:$DE$365,$E61+19,FALSE)</f>
        <v>0</v>
      </c>
      <c r="Q61" s="308">
        <f>VLOOKUP($A61&amp;Q$84,決統データ!$A$3:$DE$365,$E61+19,FALSE)</f>
        <v>17952</v>
      </c>
      <c r="R61" s="308">
        <f>VLOOKUP($A61&amp;R$84,決統データ!$A$3:$DE$365,$E61+19,FALSE)</f>
        <v>0</v>
      </c>
      <c r="S61" s="308">
        <f>VLOOKUP($A61&amp;S$84,決統データ!$A$3:$DE$365,$E61+19,FALSE)</f>
        <v>0</v>
      </c>
      <c r="T61" s="308">
        <f>VLOOKUP($A61&amp;T$84,決統データ!$A$3:$DE$365,$E61+19,FALSE)</f>
        <v>0</v>
      </c>
      <c r="U61" s="308">
        <f>VLOOKUP($A61&amp;U$84,決統データ!$A$3:$DE$365,$E61+19,FALSE)</f>
        <v>0</v>
      </c>
      <c r="V61" s="308">
        <f>VLOOKUP($A61&amp;V$84,決統データ!$A$3:$DE$365,$E61+19,FALSE)</f>
        <v>0</v>
      </c>
      <c r="W61" s="308">
        <f>VLOOKUP($A61&amp;W$84,決統データ!$A$3:$DE$365,$E61+19,FALSE)</f>
        <v>51381</v>
      </c>
      <c r="X61" s="308">
        <f>VLOOKUP($A61&amp;X$84,決統データ!$A$3:$DE$365,$E61+19,FALSE)</f>
        <v>0</v>
      </c>
      <c r="Y61" s="308">
        <f>VLOOKUP($A61&amp;Y$84,決統データ!$A$3:$DE$365,$E61+19,FALSE)</f>
        <v>0</v>
      </c>
      <c r="Z61" s="305">
        <f t="shared" si="6"/>
        <v>153330</v>
      </c>
    </row>
    <row r="62" spans="1:26">
      <c r="A62" s="27" t="str">
        <f t="shared" si="5"/>
        <v>1401902</v>
      </c>
      <c r="B62" s="28" t="s">
        <v>1102</v>
      </c>
      <c r="C62" s="29">
        <v>19</v>
      </c>
      <c r="D62" s="28" t="s">
        <v>788</v>
      </c>
      <c r="E62" s="25">
        <v>22</v>
      </c>
      <c r="F62" s="1115"/>
      <c r="G62" s="1080"/>
      <c r="H62" s="1080"/>
      <c r="I62" s="133" t="s">
        <v>1055</v>
      </c>
      <c r="J62" s="136"/>
      <c r="K62" s="308">
        <f>VLOOKUP($A62&amp;K$84,決統データ!$A$3:$DE$365,$E62+19,FALSE)</f>
        <v>298495</v>
      </c>
      <c r="L62" s="308">
        <f>VLOOKUP($A62&amp;L$84,決統データ!$A$3:$DE$365,$E62+19,FALSE)</f>
        <v>368125</v>
      </c>
      <c r="M62" s="308">
        <f>VLOOKUP($A62&amp;M$84,決統データ!$A$3:$DE$365,$E62+19,FALSE)</f>
        <v>297380</v>
      </c>
      <c r="N62" s="308">
        <f>VLOOKUP($A62&amp;N$84,決統データ!$A$3:$DE$365,$E62+19,FALSE)</f>
        <v>179541</v>
      </c>
      <c r="O62" s="308">
        <f>VLOOKUP($A62&amp;O$84,決統データ!$A$3:$DE$365,$E62+19,FALSE)</f>
        <v>764115</v>
      </c>
      <c r="P62" s="308">
        <f>VLOOKUP($A62&amp;P$84,決統データ!$A$3:$DE$365,$E62+19,FALSE)</f>
        <v>707769</v>
      </c>
      <c r="Q62" s="308">
        <f>VLOOKUP($A62&amp;Q$84,決統データ!$A$3:$DE$365,$E62+19,FALSE)</f>
        <v>379374</v>
      </c>
      <c r="R62" s="308">
        <f>VLOOKUP($A62&amp;R$84,決統データ!$A$3:$DE$365,$E62+19,FALSE)</f>
        <v>145643</v>
      </c>
      <c r="S62" s="308">
        <f>VLOOKUP($A62&amp;S$84,決統データ!$A$3:$DE$365,$E62+19,FALSE)</f>
        <v>77469</v>
      </c>
      <c r="T62" s="308">
        <f>VLOOKUP($A62&amp;T$84,決統データ!$A$3:$DE$365,$E62+19,FALSE)</f>
        <v>634367</v>
      </c>
      <c r="U62" s="308">
        <f>VLOOKUP($A62&amp;U$84,決統データ!$A$3:$DE$365,$E62+19,FALSE)</f>
        <v>127938</v>
      </c>
      <c r="V62" s="308">
        <f>VLOOKUP($A62&amp;V$84,決統データ!$A$3:$DE$365,$E62+19,FALSE)</f>
        <v>74901</v>
      </c>
      <c r="W62" s="308">
        <f>VLOOKUP($A62&amp;W$84,決統データ!$A$3:$DE$365,$E62+19,FALSE)</f>
        <v>1286772</v>
      </c>
      <c r="X62" s="308">
        <f>VLOOKUP($A62&amp;X$84,決統データ!$A$3:$DE$365,$E62+19,FALSE)</f>
        <v>0</v>
      </c>
      <c r="Y62" s="308">
        <f>VLOOKUP($A62&amp;Y$84,決統データ!$A$3:$DE$365,$E62+19,FALSE)</f>
        <v>878180</v>
      </c>
      <c r="Z62" s="305">
        <f t="shared" si="6"/>
        <v>6220069</v>
      </c>
    </row>
    <row r="63" spans="1:26">
      <c r="A63" s="27" t="str">
        <f t="shared" si="5"/>
        <v>1401902</v>
      </c>
      <c r="B63" s="28" t="s">
        <v>1102</v>
      </c>
      <c r="C63" s="29">
        <v>19</v>
      </c>
      <c r="D63" s="28" t="s">
        <v>788</v>
      </c>
      <c r="E63" s="25">
        <v>23</v>
      </c>
      <c r="F63" s="1115"/>
      <c r="G63" s="1080"/>
      <c r="H63" s="1080"/>
      <c r="I63" s="133" t="s">
        <v>1054</v>
      </c>
      <c r="J63" s="136" t="s">
        <v>1053</v>
      </c>
      <c r="K63" s="308">
        <f>VLOOKUP($A63&amp;K$84,決統データ!$A$3:$DE$365,$E63+19,FALSE)</f>
        <v>0</v>
      </c>
      <c r="L63" s="308">
        <f>VLOOKUP($A63&amp;L$84,決統データ!$A$3:$DE$365,$E63+19,FALSE)</f>
        <v>0</v>
      </c>
      <c r="M63" s="308">
        <f>VLOOKUP($A63&amp;M$84,決統データ!$A$3:$DE$365,$E63+19,FALSE)</f>
        <v>0</v>
      </c>
      <c r="N63" s="308">
        <f>VLOOKUP($A63&amp;N$84,決統データ!$A$3:$DE$365,$E63+19,FALSE)</f>
        <v>0</v>
      </c>
      <c r="O63" s="308">
        <f>VLOOKUP($A63&amp;O$84,決統データ!$A$3:$DE$365,$E63+19,FALSE)</f>
        <v>0</v>
      </c>
      <c r="P63" s="308">
        <f>VLOOKUP($A63&amp;P$84,決統データ!$A$3:$DE$365,$E63+19,FALSE)</f>
        <v>0</v>
      </c>
      <c r="Q63" s="308">
        <f>VLOOKUP($A63&amp;Q$84,決統データ!$A$3:$DE$365,$E63+19,FALSE)</f>
        <v>13406</v>
      </c>
      <c r="R63" s="308">
        <f>VLOOKUP($A63&amp;R$84,決統データ!$A$3:$DE$365,$E63+19,FALSE)</f>
        <v>0</v>
      </c>
      <c r="S63" s="308">
        <f>VLOOKUP($A63&amp;S$84,決統データ!$A$3:$DE$365,$E63+19,FALSE)</f>
        <v>0</v>
      </c>
      <c r="T63" s="308">
        <f>VLOOKUP($A63&amp;T$84,決統データ!$A$3:$DE$365,$E63+19,FALSE)</f>
        <v>0</v>
      </c>
      <c r="U63" s="308">
        <f>VLOOKUP($A63&amp;U$84,決統データ!$A$3:$DE$365,$E63+19,FALSE)</f>
        <v>0</v>
      </c>
      <c r="V63" s="308">
        <f>VLOOKUP($A63&amp;V$84,決統データ!$A$3:$DE$365,$E63+19,FALSE)</f>
        <v>0</v>
      </c>
      <c r="W63" s="308">
        <f>VLOOKUP($A63&amp;W$84,決統データ!$A$3:$DE$365,$E63+19,FALSE)</f>
        <v>0</v>
      </c>
      <c r="X63" s="308">
        <f>VLOOKUP($A63&amp;X$84,決統データ!$A$3:$DE$365,$E63+19,FALSE)</f>
        <v>0</v>
      </c>
      <c r="Y63" s="308">
        <f>VLOOKUP($A63&amp;Y$84,決統データ!$A$3:$DE$365,$E63+19,FALSE)</f>
        <v>0</v>
      </c>
      <c r="Z63" s="305">
        <f t="shared" si="6"/>
        <v>13406</v>
      </c>
    </row>
    <row r="64" spans="1:26">
      <c r="A64" s="27" t="str">
        <f t="shared" si="5"/>
        <v>1401902</v>
      </c>
      <c r="B64" s="28" t="s">
        <v>1102</v>
      </c>
      <c r="C64" s="29">
        <v>19</v>
      </c>
      <c r="D64" s="28" t="s">
        <v>788</v>
      </c>
      <c r="E64" s="25">
        <v>24</v>
      </c>
      <c r="F64" s="1115"/>
      <c r="G64" s="1080"/>
      <c r="H64" s="1080"/>
      <c r="I64" s="133" t="s">
        <v>1052</v>
      </c>
      <c r="J64" s="136" t="s">
        <v>1051</v>
      </c>
      <c r="K64" s="308">
        <f>VLOOKUP($A64&amp;K$84,決統データ!$A$3:$DE$365,$E64+19,FALSE)</f>
        <v>208463</v>
      </c>
      <c r="L64" s="308">
        <f>VLOOKUP($A64&amp;L$84,決統データ!$A$3:$DE$365,$E64+19,FALSE)</f>
        <v>36818</v>
      </c>
      <c r="M64" s="308">
        <f>VLOOKUP($A64&amp;M$84,決統データ!$A$3:$DE$365,$E64+19,FALSE)</f>
        <v>-116617</v>
      </c>
      <c r="N64" s="308">
        <f>VLOOKUP($A64&amp;N$84,決統データ!$A$3:$DE$365,$E64+19,FALSE)</f>
        <v>-16033</v>
      </c>
      <c r="O64" s="308">
        <f>VLOOKUP($A64&amp;O$84,決統データ!$A$3:$DE$365,$E64+19,FALSE)</f>
        <v>0</v>
      </c>
      <c r="P64" s="308">
        <f>VLOOKUP($A64&amp;P$84,決統データ!$A$3:$DE$365,$E64+19,FALSE)</f>
        <v>11866</v>
      </c>
      <c r="Q64" s="308">
        <f>VLOOKUP($A64&amp;Q$84,決統データ!$A$3:$DE$365,$E64+19,FALSE)</f>
        <v>211078</v>
      </c>
      <c r="R64" s="308">
        <f>VLOOKUP($A64&amp;R$84,決統データ!$A$3:$DE$365,$E64+19,FALSE)</f>
        <v>19050</v>
      </c>
      <c r="S64" s="308">
        <f>VLOOKUP($A64&amp;S$84,決統データ!$A$3:$DE$365,$E64+19,FALSE)</f>
        <v>241849</v>
      </c>
      <c r="T64" s="308">
        <f>VLOOKUP($A64&amp;T$84,決統データ!$A$3:$DE$365,$E64+19,FALSE)</f>
        <v>-71073</v>
      </c>
      <c r="U64" s="308">
        <f>VLOOKUP($A64&amp;U$84,決統データ!$A$3:$DE$365,$E64+19,FALSE)</f>
        <v>41914</v>
      </c>
      <c r="V64" s="308">
        <f>VLOOKUP($A64&amp;V$84,決統データ!$A$3:$DE$365,$E64+19,FALSE)</f>
        <v>4125</v>
      </c>
      <c r="W64" s="308">
        <f>VLOOKUP($A64&amp;W$84,決統データ!$A$3:$DE$365,$E64+19,FALSE)</f>
        <v>168372</v>
      </c>
      <c r="X64" s="308">
        <f>VLOOKUP($A64&amp;X$84,決統データ!$A$3:$DE$365,$E64+19,FALSE)</f>
        <v>0</v>
      </c>
      <c r="Y64" s="308">
        <f>VLOOKUP($A64&amp;Y$84,決統データ!$A$3:$DE$365,$E64+19,FALSE)</f>
        <v>-48906</v>
      </c>
      <c r="Z64" s="305">
        <f t="shared" si="6"/>
        <v>690906</v>
      </c>
    </row>
    <row r="65" spans="1:26" ht="21" customHeight="1">
      <c r="A65" s="27" t="str">
        <f t="shared" si="5"/>
        <v>1401902</v>
      </c>
      <c r="B65" s="28" t="s">
        <v>1102</v>
      </c>
      <c r="C65" s="29">
        <v>19</v>
      </c>
      <c r="D65" s="28" t="s">
        <v>788</v>
      </c>
      <c r="E65" s="25">
        <v>25</v>
      </c>
      <c r="F65" s="1115"/>
      <c r="G65" s="1095" t="s">
        <v>1050</v>
      </c>
      <c r="H65" s="1096"/>
      <c r="I65" s="133" t="s">
        <v>1049</v>
      </c>
      <c r="J65" s="136" t="s">
        <v>1048</v>
      </c>
      <c r="K65" s="308">
        <f>VLOOKUP($A65&amp;K$84,決統データ!$A$3:$DE$365,$E65+19,FALSE)</f>
        <v>93</v>
      </c>
      <c r="L65" s="308">
        <f>VLOOKUP($A65&amp;L$84,決統データ!$A$3:$DE$365,$E65+19,FALSE)</f>
        <v>57</v>
      </c>
      <c r="M65" s="308">
        <f>VLOOKUP($A65&amp;M$84,決統データ!$A$3:$DE$365,$E65+19,FALSE)</f>
        <v>55</v>
      </c>
      <c r="N65" s="308">
        <f>VLOOKUP($A65&amp;N$84,決統データ!$A$3:$DE$365,$E65+19,FALSE)</f>
        <v>152</v>
      </c>
      <c r="O65" s="308">
        <f>VLOOKUP($A65&amp;O$84,決統データ!$A$3:$DE$365,$E65+19,FALSE)</f>
        <v>95</v>
      </c>
      <c r="P65" s="308">
        <f>VLOOKUP($A65&amp;P$84,決統データ!$A$3:$DE$365,$E65+19,FALSE)</f>
        <v>45</v>
      </c>
      <c r="Q65" s="308">
        <f>VLOOKUP($A65&amp;Q$84,決統データ!$A$3:$DE$365,$E65+19,FALSE)</f>
        <v>47</v>
      </c>
      <c r="R65" s="308">
        <f>VLOOKUP($A65&amp;R$84,決統データ!$A$3:$DE$365,$E65+19,FALSE)</f>
        <v>32</v>
      </c>
      <c r="S65" s="308">
        <f>VLOOKUP($A65&amp;S$84,決統データ!$A$3:$DE$365,$E65+19,FALSE)</f>
        <v>67</v>
      </c>
      <c r="T65" s="308">
        <f>VLOOKUP($A65&amp;T$84,決統データ!$A$3:$DE$365,$E65+19,FALSE)</f>
        <v>476</v>
      </c>
      <c r="U65" s="308">
        <f>VLOOKUP($A65&amp;U$84,決統データ!$A$3:$DE$365,$E65+19,FALSE)</f>
        <v>38</v>
      </c>
      <c r="V65" s="308">
        <f>VLOOKUP($A65&amp;V$84,決統データ!$A$3:$DE$365,$E65+19,FALSE)</f>
        <v>33</v>
      </c>
      <c r="W65" s="308">
        <f>VLOOKUP($A65&amp;W$84,決統データ!$A$3:$DE$365,$E65+19,FALSE)</f>
        <v>1085</v>
      </c>
      <c r="X65" s="308">
        <f>VLOOKUP($A65&amp;X$84,決統データ!$A$3:$DE$365,$E65+19,FALSE)</f>
        <v>69</v>
      </c>
      <c r="Y65" s="308">
        <f>VLOOKUP($A65&amp;Y$84,決統データ!$A$3:$DE$365,$E65+19,FALSE)</f>
        <v>52</v>
      </c>
      <c r="Z65" s="305">
        <f t="shared" si="6"/>
        <v>2396</v>
      </c>
    </row>
    <row r="66" spans="1:26" ht="21" customHeight="1">
      <c r="A66" s="27" t="str">
        <f t="shared" si="5"/>
        <v>1401902</v>
      </c>
      <c r="B66" s="28" t="s">
        <v>1102</v>
      </c>
      <c r="C66" s="29">
        <v>19</v>
      </c>
      <c r="D66" s="28" t="s">
        <v>788</v>
      </c>
      <c r="E66" s="25">
        <v>26</v>
      </c>
      <c r="F66" s="1115"/>
      <c r="G66" s="1085"/>
      <c r="H66" s="1087"/>
      <c r="I66" s="133" t="s">
        <v>1047</v>
      </c>
      <c r="J66" s="138" t="s">
        <v>1046</v>
      </c>
      <c r="K66" s="308">
        <f>VLOOKUP($A66&amp;K$84,決統データ!$A$3:$DE$365,$E66+19,FALSE)</f>
        <v>1328</v>
      </c>
      <c r="L66" s="308">
        <f>VLOOKUP($A66&amp;L$84,決統データ!$A$3:$DE$365,$E66+19,FALSE)</f>
        <v>710</v>
      </c>
      <c r="M66" s="308">
        <f>VLOOKUP($A66&amp;M$84,決統データ!$A$3:$DE$365,$E66+19,FALSE)</f>
        <v>579</v>
      </c>
      <c r="N66" s="308">
        <f>VLOOKUP($A66&amp;N$84,決統データ!$A$3:$DE$365,$E66+19,FALSE)</f>
        <v>1745</v>
      </c>
      <c r="O66" s="308">
        <f>VLOOKUP($A66&amp;O$84,決統データ!$A$3:$DE$365,$E66+19,FALSE)</f>
        <v>382</v>
      </c>
      <c r="P66" s="308">
        <f>VLOOKUP($A66&amp;P$84,決統データ!$A$3:$DE$365,$E66+19,FALSE)</f>
        <v>1980</v>
      </c>
      <c r="Q66" s="308">
        <f>VLOOKUP($A66&amp;Q$84,決統データ!$A$3:$DE$365,$E66+19,FALSE)</f>
        <v>1312</v>
      </c>
      <c r="R66" s="308">
        <f>VLOOKUP($A66&amp;R$84,決統データ!$A$3:$DE$365,$E66+19,FALSE)</f>
        <v>335</v>
      </c>
      <c r="S66" s="308">
        <f>VLOOKUP($A66&amp;S$84,決統データ!$A$3:$DE$365,$E66+19,FALSE)</f>
        <v>786</v>
      </c>
      <c r="T66" s="308">
        <f>VLOOKUP($A66&amp;T$84,決統データ!$A$3:$DE$365,$E66+19,FALSE)</f>
        <v>2016</v>
      </c>
      <c r="U66" s="308">
        <f>VLOOKUP($A66&amp;U$84,決統データ!$A$3:$DE$365,$E66+19,FALSE)</f>
        <v>316</v>
      </c>
      <c r="V66" s="308">
        <f>VLOOKUP($A66&amp;V$84,決統データ!$A$3:$DE$365,$E66+19,FALSE)</f>
        <v>328</v>
      </c>
      <c r="W66" s="308">
        <f>VLOOKUP($A66&amp;W$84,決統データ!$A$3:$DE$365,$E66+19,FALSE)</f>
        <v>6684</v>
      </c>
      <c r="X66" s="308">
        <f>VLOOKUP($A66&amp;X$84,決統データ!$A$3:$DE$365,$E66+19,FALSE)</f>
        <v>217</v>
      </c>
      <c r="Y66" s="308">
        <f>VLOOKUP($A66&amp;Y$84,決統データ!$A$3:$DE$365,$E66+19,FALSE)</f>
        <v>1254</v>
      </c>
      <c r="Z66" s="305">
        <f t="shared" si="6"/>
        <v>19972</v>
      </c>
    </row>
    <row r="67" spans="1:26" s="3" customFormat="1">
      <c r="A67" s="27" t="str">
        <f t="shared" si="5"/>
        <v>1401902</v>
      </c>
      <c r="B67" s="28" t="s">
        <v>1102</v>
      </c>
      <c r="C67" s="29">
        <v>19</v>
      </c>
      <c r="D67" s="28" t="s">
        <v>788</v>
      </c>
      <c r="E67" s="25" t="s">
        <v>1103</v>
      </c>
      <c r="F67" s="1097" t="s">
        <v>1045</v>
      </c>
      <c r="G67" s="133" t="s">
        <v>1044</v>
      </c>
      <c r="H67" s="139"/>
      <c r="I67" s="139"/>
      <c r="J67" s="136"/>
      <c r="K67" s="117">
        <f>VLOOKUP($A67&amp;K$84,決統データ!$A$3:$DE$365,$E67+19,FALSE)</f>
        <v>0</v>
      </c>
      <c r="L67" s="117">
        <f>VLOOKUP($A67&amp;L$84,決統データ!$A$3:$DE$365,$E67+19,FALSE)</f>
        <v>0</v>
      </c>
      <c r="M67" s="117">
        <f>VLOOKUP($A67&amp;M$84,決統データ!$A$3:$DE$365,$E67+19,FALSE)</f>
        <v>0</v>
      </c>
      <c r="N67" s="117">
        <f>VLOOKUP($A67&amp;N$84,決統データ!$A$3:$DE$365,$E67+19,FALSE)</f>
        <v>0</v>
      </c>
      <c r="O67" s="117">
        <f>VLOOKUP($A67&amp;O$84,決統データ!$A$3:$DE$365,$E67+19,FALSE)</f>
        <v>5040401</v>
      </c>
      <c r="P67" s="117">
        <f>VLOOKUP($A67&amp;P$84,決統データ!$A$3:$DE$365,$E67+19,FALSE)</f>
        <v>0</v>
      </c>
      <c r="Q67" s="117">
        <f>VLOOKUP($A67&amp;Q$84,決統データ!$A$3:$DE$365,$E67+19,FALSE)</f>
        <v>0</v>
      </c>
      <c r="R67" s="117">
        <f>VLOOKUP($A67&amp;R$84,決統データ!$A$3:$DE$365,$E67+19,FALSE)</f>
        <v>0</v>
      </c>
      <c r="S67" s="117">
        <f>VLOOKUP($A67&amp;S$84,決統データ!$A$3:$DE$365,$E67+19,FALSE)</f>
        <v>3630601</v>
      </c>
      <c r="T67" s="117">
        <f>VLOOKUP($A67&amp;T$84,決統データ!$A$3:$DE$365,$E67+19,FALSE)</f>
        <v>4250401</v>
      </c>
      <c r="U67" s="117">
        <f>VLOOKUP($A67&amp;U$84,決統データ!$A$3:$DE$365,$E67+19,FALSE)</f>
        <v>5030401</v>
      </c>
      <c r="V67" s="117">
        <f>VLOOKUP($A67&amp;V$84,決統データ!$A$3:$DE$365,$E67+19,FALSE)</f>
        <v>5030401</v>
      </c>
      <c r="W67" s="117">
        <f>VLOOKUP($A67&amp;W$84,決統データ!$A$3:$DE$365,$E67+19,FALSE)</f>
        <v>5040401</v>
      </c>
      <c r="X67" s="117">
        <f>VLOOKUP($A67&amp;X$84,決統データ!$A$3:$DE$365,$E67+19,FALSE)</f>
        <v>5040401</v>
      </c>
      <c r="Y67" s="117">
        <f>VLOOKUP($A67&amp;Y$84,決統データ!$A$3:$DE$365,$E67+19,FALSE)</f>
        <v>3630401</v>
      </c>
      <c r="Z67" s="305">
        <f t="shared" si="6"/>
        <v>36693408</v>
      </c>
    </row>
    <row r="68" spans="1:26">
      <c r="F68" s="1097"/>
      <c r="G68" s="1076" t="s">
        <v>1043</v>
      </c>
      <c r="H68" s="128" t="s">
        <v>1042</v>
      </c>
      <c r="I68" s="139"/>
      <c r="J68" s="136"/>
      <c r="K68" s="355"/>
      <c r="L68" s="355"/>
      <c r="M68" s="355"/>
      <c r="N68" s="355"/>
      <c r="O68" s="355"/>
      <c r="P68" s="355"/>
      <c r="Q68" s="355"/>
      <c r="R68" s="355"/>
      <c r="S68" s="355"/>
      <c r="T68" s="355"/>
      <c r="U68" s="355"/>
      <c r="V68" s="355"/>
      <c r="W68" s="355"/>
      <c r="X68" s="355"/>
      <c r="Y68" s="355"/>
      <c r="Z68" s="305">
        <f>COUNTA(K68:Y68)</f>
        <v>0</v>
      </c>
    </row>
    <row r="69" spans="1:26">
      <c r="F69" s="1097"/>
      <c r="G69" s="1076"/>
      <c r="H69" s="128" t="s">
        <v>1041</v>
      </c>
      <c r="I69" s="139"/>
      <c r="J69" s="136"/>
      <c r="K69" s="356"/>
      <c r="L69" s="356"/>
      <c r="M69" s="356"/>
      <c r="N69" s="356"/>
      <c r="O69" s="356"/>
      <c r="P69" s="355"/>
      <c r="Q69" s="355"/>
      <c r="R69" s="355"/>
      <c r="S69" s="355"/>
      <c r="T69" s="355"/>
      <c r="U69" s="355"/>
      <c r="V69" s="355"/>
      <c r="W69" s="355"/>
      <c r="X69" s="355"/>
      <c r="Y69" s="355"/>
      <c r="Z69" s="305">
        <f>COUNTA(K69:Y69)</f>
        <v>0</v>
      </c>
    </row>
    <row r="70" spans="1:26">
      <c r="F70" s="1097"/>
      <c r="G70" s="1076"/>
      <c r="H70" s="128" t="s">
        <v>1040</v>
      </c>
      <c r="I70" s="139"/>
      <c r="J70" s="136"/>
      <c r="K70" s="355"/>
      <c r="L70" s="355"/>
      <c r="M70" s="355"/>
      <c r="N70" s="355"/>
      <c r="O70" s="355"/>
      <c r="P70" s="355"/>
      <c r="Q70" s="355"/>
      <c r="R70" s="355"/>
      <c r="S70" s="355"/>
      <c r="T70" s="355"/>
      <c r="U70" s="355"/>
      <c r="V70" s="355"/>
      <c r="W70" s="355"/>
      <c r="X70" s="355"/>
      <c r="Y70" s="355"/>
      <c r="Z70" s="305">
        <f>COUNTA(K70:Y70)</f>
        <v>0</v>
      </c>
    </row>
    <row r="71" spans="1:26">
      <c r="F71" s="1097"/>
      <c r="G71" s="1076"/>
      <c r="H71" s="128" t="s">
        <v>1039</v>
      </c>
      <c r="I71" s="139"/>
      <c r="J71" s="136"/>
      <c r="K71" s="355"/>
      <c r="L71" s="355"/>
      <c r="M71" s="355"/>
      <c r="N71" s="355"/>
      <c r="O71" s="421" t="s">
        <v>19</v>
      </c>
      <c r="P71" s="356"/>
      <c r="Q71" s="356"/>
      <c r="R71" s="356"/>
      <c r="S71" s="356" t="s">
        <v>183</v>
      </c>
      <c r="T71" s="421" t="s">
        <v>1438</v>
      </c>
      <c r="U71" s="421" t="s">
        <v>1438</v>
      </c>
      <c r="V71" s="356" t="s">
        <v>813</v>
      </c>
      <c r="W71" s="421" t="s">
        <v>183</v>
      </c>
      <c r="X71" s="421" t="s">
        <v>1533</v>
      </c>
      <c r="Y71" s="356" t="s">
        <v>183</v>
      </c>
      <c r="Z71" s="305">
        <f>COUNTA(K71:Y71)</f>
        <v>8</v>
      </c>
    </row>
    <row r="72" spans="1:26">
      <c r="A72" s="27" t="str">
        <f t="shared" ref="A72:A82" si="7">+B72&amp;C72&amp;D72</f>
        <v>1401902</v>
      </c>
      <c r="B72" s="28" t="s">
        <v>1102</v>
      </c>
      <c r="C72" s="29">
        <v>19</v>
      </c>
      <c r="D72" s="28" t="s">
        <v>788</v>
      </c>
      <c r="E72" s="25">
        <v>30</v>
      </c>
      <c r="F72" s="1097"/>
      <c r="G72" s="140" t="s">
        <v>1038</v>
      </c>
      <c r="H72" s="133"/>
      <c r="I72" s="139"/>
      <c r="J72" s="136"/>
      <c r="K72" s="42">
        <f>VLOOKUP($A72&amp;K$84,決統データ!$A$3:$DE$365,$E72+19,FALSE)</f>
        <v>0</v>
      </c>
      <c r="L72" s="42">
        <f>VLOOKUP($A72&amp;L$84,決統データ!$A$3:$DE$365,$E72+19,FALSE)</f>
        <v>0</v>
      </c>
      <c r="M72" s="42">
        <f>VLOOKUP($A72&amp;M$84,決統データ!$A$3:$DE$365,$E72+19,FALSE)</f>
        <v>0</v>
      </c>
      <c r="N72" s="42">
        <f>VLOOKUP($A72&amp;N$84,決統データ!$A$3:$DE$365,$E72+19,FALSE)</f>
        <v>0</v>
      </c>
      <c r="O72" s="42">
        <f>VLOOKUP($A72&amp;O$84,決統データ!$A$3:$DE$365,$E72+19,FALSE)</f>
        <v>1914</v>
      </c>
      <c r="P72" s="42">
        <f>VLOOKUP($A72&amp;P$84,決統データ!$A$3:$DE$365,$E72+19,FALSE)</f>
        <v>0</v>
      </c>
      <c r="Q72" s="42">
        <f>VLOOKUP($A72&amp;Q$84,決統データ!$A$3:$DE$365,$E72+19,FALSE)</f>
        <v>0</v>
      </c>
      <c r="R72" s="42">
        <f>VLOOKUP($A72&amp;R$84,決統データ!$A$3:$DE$365,$E72+19,FALSE)</f>
        <v>0</v>
      </c>
      <c r="S72" s="42">
        <f>VLOOKUP($A72&amp;S$84,決統データ!$A$3:$DE$365,$E72+19,FALSE)</f>
        <v>2392</v>
      </c>
      <c r="T72" s="42">
        <f>VLOOKUP($A72&amp;T$84,決統データ!$A$3:$DE$365,$E72+19,FALSE)</f>
        <v>2808</v>
      </c>
      <c r="U72" s="42">
        <f>VLOOKUP($A72&amp;U$84,決統データ!$A$3:$DE$365,$E72+19,FALSE)</f>
        <v>3897</v>
      </c>
      <c r="V72" s="42">
        <f>VLOOKUP($A72&amp;V$84,決統データ!$A$3:$DE$365,$E72+19,FALSE)</f>
        <v>2048</v>
      </c>
      <c r="W72" s="42">
        <f>VLOOKUP($A72&amp;W$84,決統データ!$A$3:$DE$365,$E72+19,FALSE)</f>
        <v>0</v>
      </c>
      <c r="X72" s="42">
        <f>VLOOKUP($A72&amp;X$84,決統データ!$A$3:$DE$365,$E72+19,FALSE)</f>
        <v>0</v>
      </c>
      <c r="Y72" s="42">
        <f>VLOOKUP($A72&amp;Y$84,決統データ!$A$3:$DE$365,$E72+19,FALSE)</f>
        <v>2515</v>
      </c>
      <c r="Z72" s="305">
        <f t="shared" ref="Z72:Z82" si="8">SUM(K72:Y72)</f>
        <v>15574</v>
      </c>
    </row>
    <row r="73" spans="1:26">
      <c r="A73" s="27" t="str">
        <f t="shared" si="7"/>
        <v>1401902</v>
      </c>
      <c r="B73" s="28" t="s">
        <v>1102</v>
      </c>
      <c r="C73" s="29">
        <v>19</v>
      </c>
      <c r="D73" s="28" t="s">
        <v>788</v>
      </c>
      <c r="E73" s="25">
        <v>32</v>
      </c>
      <c r="F73" s="1034" t="s">
        <v>794</v>
      </c>
      <c r="G73" s="134" t="s">
        <v>1037</v>
      </c>
      <c r="H73" s="133"/>
      <c r="I73" s="139"/>
      <c r="J73" s="136"/>
      <c r="K73" s="42">
        <f>VLOOKUP($A73&amp;K$84,決統データ!$A$3:$DE$365,$E73+19,FALSE)</f>
        <v>0</v>
      </c>
      <c r="L73" s="42">
        <f>VLOOKUP($A73&amp;L$84,決統データ!$A$3:$DE$365,$E73+19,FALSE)</f>
        <v>0</v>
      </c>
      <c r="M73" s="42">
        <f>VLOOKUP($A73&amp;M$84,決統データ!$A$3:$DE$365,$E73+19,FALSE)</f>
        <v>0</v>
      </c>
      <c r="N73" s="42">
        <f>VLOOKUP($A73&amp;N$84,決統データ!$A$3:$DE$365,$E73+19,FALSE)</f>
        <v>0</v>
      </c>
      <c r="O73" s="42">
        <f>VLOOKUP($A73&amp;O$84,決統データ!$A$3:$DE$365,$E73+19,FALSE)</f>
        <v>0</v>
      </c>
      <c r="P73" s="42">
        <f>VLOOKUP($A73&amp;P$84,決統データ!$A$3:$DE$365,$E73+19,FALSE)</f>
        <v>0</v>
      </c>
      <c r="Q73" s="42">
        <f>VLOOKUP($A73&amp;Q$84,決統データ!$A$3:$DE$365,$E73+19,FALSE)</f>
        <v>1</v>
      </c>
      <c r="R73" s="42">
        <f>VLOOKUP($A73&amp;R$84,決統データ!$A$3:$DE$365,$E73+19,FALSE)</f>
        <v>0</v>
      </c>
      <c r="S73" s="42">
        <f>VLOOKUP($A73&amp;S$84,決統データ!$A$3:$DE$365,$E73+19,FALSE)</f>
        <v>0</v>
      </c>
      <c r="T73" s="42">
        <f>VLOOKUP($A73&amp;T$84,決統データ!$A$3:$DE$365,$E73+19,FALSE)</f>
        <v>0</v>
      </c>
      <c r="U73" s="42">
        <f>VLOOKUP($A73&amp;U$84,決統データ!$A$3:$DE$365,$E73+19,FALSE)</f>
        <v>0</v>
      </c>
      <c r="V73" s="42">
        <f>VLOOKUP($A73&amp;V$84,決統データ!$A$3:$DE$365,$E73+19,FALSE)</f>
        <v>0</v>
      </c>
      <c r="W73" s="42">
        <f>VLOOKUP($A73&amp;W$84,決統データ!$A$3:$DE$365,$E73+19,FALSE)</f>
        <v>0</v>
      </c>
      <c r="X73" s="42">
        <f>VLOOKUP($A73&amp;X$84,決統データ!$A$3:$DE$365,$E73+19,FALSE)</f>
        <v>0</v>
      </c>
      <c r="Y73" s="42">
        <f>VLOOKUP($A73&amp;Y$84,決統データ!$A$3:$DE$365,$E73+19,FALSE)</f>
        <v>0</v>
      </c>
      <c r="Z73" s="305">
        <f t="shared" si="8"/>
        <v>1</v>
      </c>
    </row>
    <row r="74" spans="1:26" ht="14.25" customHeight="1">
      <c r="A74" s="27" t="str">
        <f t="shared" si="7"/>
        <v>1401902</v>
      </c>
      <c r="B74" s="28" t="s">
        <v>1102</v>
      </c>
      <c r="C74" s="29">
        <v>19</v>
      </c>
      <c r="D74" s="28" t="s">
        <v>788</v>
      </c>
      <c r="E74" s="25">
        <v>33</v>
      </c>
      <c r="F74" s="1034"/>
      <c r="G74" s="134" t="s">
        <v>1036</v>
      </c>
      <c r="H74" s="133"/>
      <c r="I74" s="139"/>
      <c r="J74" s="136"/>
      <c r="K74" s="42">
        <f>VLOOKUP($A74&amp;K$84,決統データ!$A$3:$DE$365,$E74+19,FALSE)</f>
        <v>0</v>
      </c>
      <c r="L74" s="42">
        <f>VLOOKUP($A74&amp;L$84,決統データ!$A$3:$DE$365,$E74+19,FALSE)</f>
        <v>0</v>
      </c>
      <c r="M74" s="42">
        <f>VLOOKUP($A74&amp;M$84,決統データ!$A$3:$DE$365,$E74+19,FALSE)</f>
        <v>0</v>
      </c>
      <c r="N74" s="42">
        <f>VLOOKUP($A74&amp;N$84,決統データ!$A$3:$DE$365,$E74+19,FALSE)</f>
        <v>0</v>
      </c>
      <c r="O74" s="42">
        <f>VLOOKUP($A74&amp;O$84,決統データ!$A$3:$DE$365,$E74+19,FALSE)</f>
        <v>0</v>
      </c>
      <c r="P74" s="42">
        <f>VLOOKUP($A74&amp;P$84,決統データ!$A$3:$DE$365,$E74+19,FALSE)</f>
        <v>0</v>
      </c>
      <c r="Q74" s="42">
        <f>VLOOKUP($A74&amp;Q$84,決統データ!$A$3:$DE$365,$E74+19,FALSE)</f>
        <v>0</v>
      </c>
      <c r="R74" s="42">
        <f>VLOOKUP($A74&amp;R$84,決統データ!$A$3:$DE$365,$E74+19,FALSE)</f>
        <v>0</v>
      </c>
      <c r="S74" s="42">
        <f>VLOOKUP($A74&amp;S$84,決統データ!$A$3:$DE$365,$E74+19,FALSE)</f>
        <v>0</v>
      </c>
      <c r="T74" s="42">
        <f>VLOOKUP($A74&amp;T$84,決統データ!$A$3:$DE$365,$E74+19,FALSE)</f>
        <v>0</v>
      </c>
      <c r="U74" s="42">
        <f>VLOOKUP($A74&amp;U$84,決統データ!$A$3:$DE$365,$E74+19,FALSE)</f>
        <v>0</v>
      </c>
      <c r="V74" s="42">
        <f>VLOOKUP($A74&amp;V$84,決統データ!$A$3:$DE$365,$E74+19,FALSE)</f>
        <v>0</v>
      </c>
      <c r="W74" s="42">
        <f>VLOOKUP($A74&amp;W$84,決統データ!$A$3:$DE$365,$E74+19,FALSE)</f>
        <v>0</v>
      </c>
      <c r="X74" s="42">
        <f>VLOOKUP($A74&amp;X$84,決統データ!$A$3:$DE$365,$E74+19,FALSE)</f>
        <v>0</v>
      </c>
      <c r="Y74" s="42">
        <f>VLOOKUP($A74&amp;Y$84,決統データ!$A$3:$DE$365,$E74+19,FALSE)</f>
        <v>0</v>
      </c>
      <c r="Z74" s="305">
        <f t="shared" si="8"/>
        <v>0</v>
      </c>
    </row>
    <row r="75" spans="1:26">
      <c r="A75" s="27" t="str">
        <f t="shared" si="7"/>
        <v>1401902</v>
      </c>
      <c r="B75" s="28" t="s">
        <v>1102</v>
      </c>
      <c r="C75" s="29">
        <v>19</v>
      </c>
      <c r="D75" s="28" t="s">
        <v>788</v>
      </c>
      <c r="E75" s="25">
        <v>34</v>
      </c>
      <c r="F75" s="1034"/>
      <c r="G75" s="1094" t="s">
        <v>1035</v>
      </c>
      <c r="H75" s="1094"/>
      <c r="I75" s="1094"/>
      <c r="J75" s="1094"/>
      <c r="K75" s="42">
        <f>VLOOKUP($A75&amp;K$84,決統データ!$A$3:$DE$365,$E75+19,FALSE)</f>
        <v>0</v>
      </c>
      <c r="L75" s="42">
        <f>VLOOKUP($A75&amp;L$84,決統データ!$A$3:$DE$365,$E75+19,FALSE)</f>
        <v>0</v>
      </c>
      <c r="M75" s="42">
        <f>VLOOKUP($A75&amp;M$84,決統データ!$A$3:$DE$365,$E75+19,FALSE)</f>
        <v>0</v>
      </c>
      <c r="N75" s="42">
        <f>VLOOKUP($A75&amp;N$84,決統データ!$A$3:$DE$365,$E75+19,FALSE)</f>
        <v>0</v>
      </c>
      <c r="O75" s="42">
        <f>VLOOKUP($A75&amp;O$84,決統データ!$A$3:$DE$365,$E75+19,FALSE)</f>
        <v>0</v>
      </c>
      <c r="P75" s="42">
        <f>VLOOKUP($A75&amp;P$84,決統データ!$A$3:$DE$365,$E75+19,FALSE)</f>
        <v>0</v>
      </c>
      <c r="Q75" s="42">
        <f>VLOOKUP($A75&amp;Q$84,決統データ!$A$3:$DE$365,$E75+19,FALSE)</f>
        <v>1</v>
      </c>
      <c r="R75" s="42">
        <f>VLOOKUP($A75&amp;R$84,決統データ!$A$3:$DE$365,$E75+19,FALSE)</f>
        <v>0</v>
      </c>
      <c r="S75" s="42">
        <f>VLOOKUP($A75&amp;S$84,決統データ!$A$3:$DE$365,$E75+19,FALSE)</f>
        <v>0</v>
      </c>
      <c r="T75" s="42">
        <f>VLOOKUP($A75&amp;T$84,決統データ!$A$3:$DE$365,$E75+19,FALSE)</f>
        <v>0</v>
      </c>
      <c r="U75" s="42">
        <f>VLOOKUP($A75&amp;U$84,決統データ!$A$3:$DE$365,$E75+19,FALSE)</f>
        <v>0</v>
      </c>
      <c r="V75" s="42">
        <f>VLOOKUP($A75&amp;V$84,決統データ!$A$3:$DE$365,$E75+19,FALSE)</f>
        <v>0</v>
      </c>
      <c r="W75" s="42">
        <f>VLOOKUP($A75&amp;W$84,決統データ!$A$3:$DE$365,$E75+19,FALSE)</f>
        <v>0</v>
      </c>
      <c r="X75" s="42">
        <f>VLOOKUP($A75&amp;X$84,決統データ!$A$3:$DE$365,$E75+19,FALSE)</f>
        <v>0</v>
      </c>
      <c r="Y75" s="42">
        <f>VLOOKUP($A75&amp;Y$84,決統データ!$A$3:$DE$365,$E75+19,FALSE)</f>
        <v>0</v>
      </c>
      <c r="Z75" s="305">
        <f t="shared" si="8"/>
        <v>1</v>
      </c>
    </row>
    <row r="76" spans="1:26" ht="14.25" customHeight="1">
      <c r="A76" s="27" t="str">
        <f t="shared" si="7"/>
        <v>1401902</v>
      </c>
      <c r="B76" s="28" t="s">
        <v>1102</v>
      </c>
      <c r="C76" s="29">
        <v>19</v>
      </c>
      <c r="D76" s="28" t="s">
        <v>788</v>
      </c>
      <c r="E76" s="25">
        <v>37</v>
      </c>
      <c r="F76" s="1101" t="s">
        <v>1034</v>
      </c>
      <c r="G76" s="1102" t="s">
        <v>1104</v>
      </c>
      <c r="H76" s="1102"/>
      <c r="I76" s="1102"/>
      <c r="J76" s="1102"/>
      <c r="K76" s="42">
        <f>VLOOKUP($A76&amp;K$84,決統データ!$A$3:$DE$365,$E76+19,FALSE)</f>
        <v>1</v>
      </c>
      <c r="L76" s="42">
        <f>VLOOKUP($A76&amp;L$84,決統データ!$A$3:$DE$365,$E76+19,FALSE)</f>
        <v>2</v>
      </c>
      <c r="M76" s="42">
        <f>VLOOKUP($A76&amp;M$84,決統データ!$A$3:$DE$365,$E76+19,FALSE)</f>
        <v>2</v>
      </c>
      <c r="N76" s="42">
        <f>VLOOKUP($A76&amp;N$84,決統データ!$A$3:$DE$365,$E76+19,FALSE)</f>
        <v>2</v>
      </c>
      <c r="O76" s="42">
        <f>VLOOKUP($A76&amp;O$84,決統データ!$A$3:$DE$365,$E76+19,FALSE)</f>
        <v>2</v>
      </c>
      <c r="P76" s="42">
        <f>VLOOKUP($A76&amp;P$84,決統データ!$A$3:$DE$365,$E76+19,FALSE)</f>
        <v>2</v>
      </c>
      <c r="Q76" s="42">
        <f>VLOOKUP($A76&amp;Q$84,決統データ!$A$3:$DE$365,$E76+19,FALSE)</f>
        <v>2</v>
      </c>
      <c r="R76" s="42">
        <f>VLOOKUP($A76&amp;R$84,決統データ!$A$3:$DE$365,$E76+19,FALSE)</f>
        <v>1</v>
      </c>
      <c r="S76" s="42">
        <f>VLOOKUP($A76&amp;S$84,決統データ!$A$3:$DE$365,$E76+19,FALSE)</f>
        <v>2</v>
      </c>
      <c r="T76" s="42">
        <f>VLOOKUP($A76&amp;T$84,決統データ!$A$3:$DE$365,$E76+19,FALSE)</f>
        <v>2</v>
      </c>
      <c r="U76" s="42">
        <f>VLOOKUP($A76&amp;U$84,決統データ!$A$3:$DE$365,$E76+19,FALSE)</f>
        <v>2</v>
      </c>
      <c r="V76" s="42">
        <f>VLOOKUP($A76&amp;V$84,決統データ!$A$3:$DE$365,$E76+19,FALSE)</f>
        <v>2</v>
      </c>
      <c r="W76" s="42">
        <f>VLOOKUP($A76&amp;W$84,決統データ!$A$3:$DE$365,$E76+19,FALSE)</f>
        <v>2</v>
      </c>
      <c r="X76" s="42">
        <f>VLOOKUP($A76&amp;X$84,決統データ!$A$3:$DE$365,$E76+19,FALSE)</f>
        <v>2</v>
      </c>
      <c r="Y76" s="42">
        <f>VLOOKUP($A76&amp;Y$84,決統データ!$A$3:$DE$365,$E76+19,FALSE)</f>
        <v>2</v>
      </c>
      <c r="Z76" s="305">
        <f t="shared" si="8"/>
        <v>28</v>
      </c>
    </row>
    <row r="77" spans="1:26">
      <c r="A77" s="27" t="str">
        <f t="shared" si="7"/>
        <v>1401902</v>
      </c>
      <c r="B77" s="28" t="s">
        <v>1102</v>
      </c>
      <c r="C77" s="29">
        <v>19</v>
      </c>
      <c r="D77" s="28" t="s">
        <v>788</v>
      </c>
      <c r="E77" s="25">
        <v>38</v>
      </c>
      <c r="F77" s="1101"/>
      <c r="G77" s="1088" t="s">
        <v>1511</v>
      </c>
      <c r="H77" s="1089"/>
      <c r="I77" s="1089"/>
      <c r="J77" s="1090"/>
      <c r="K77" s="42">
        <f>VLOOKUP($A77&amp;K$84,決統データ!$A$3:$DE$365,$E77+19,FALSE)</f>
        <v>531032</v>
      </c>
      <c r="L77" s="42">
        <f>VLOOKUP($A77&amp;L$84,決統データ!$A$3:$DE$365,$E77+19,FALSE)</f>
        <v>0</v>
      </c>
      <c r="M77" s="42">
        <f>VLOOKUP($A77&amp;M$84,決統データ!$A$3:$DE$365,$E77+19,FALSE)</f>
        <v>0</v>
      </c>
      <c r="N77" s="42">
        <f>VLOOKUP($A77&amp;N$84,決統データ!$A$3:$DE$365,$E77+19,FALSE)</f>
        <v>0</v>
      </c>
      <c r="O77" s="42">
        <f>VLOOKUP($A77&amp;O$84,決統データ!$A$3:$DE$365,$E77+19,FALSE)</f>
        <v>0</v>
      </c>
      <c r="P77" s="42">
        <f>VLOOKUP($A77&amp;P$84,決統データ!$A$3:$DE$365,$E77+19,FALSE)</f>
        <v>0</v>
      </c>
      <c r="Q77" s="42">
        <f>VLOOKUP($A77&amp;Q$84,決統データ!$A$3:$DE$365,$E77+19,FALSE)</f>
        <v>0</v>
      </c>
      <c r="R77" s="42">
        <f>VLOOKUP($A77&amp;R$84,決統データ!$A$3:$DE$365,$E77+19,FALSE)</f>
        <v>86309</v>
      </c>
      <c r="S77" s="42">
        <f>VLOOKUP($A77&amp;S$84,決統データ!$A$3:$DE$365,$E77+19,FALSE)</f>
        <v>0</v>
      </c>
      <c r="T77" s="42">
        <f>VLOOKUP($A77&amp;T$84,決統データ!$A$3:$DE$365,$E77+19,FALSE)</f>
        <v>0</v>
      </c>
      <c r="U77" s="42">
        <f>VLOOKUP($A77&amp;U$84,決統データ!$A$3:$DE$365,$E77+19,FALSE)</f>
        <v>0</v>
      </c>
      <c r="V77" s="42">
        <f>VLOOKUP($A77&amp;V$84,決統データ!$A$3:$DE$365,$E77+19,FALSE)</f>
        <v>0</v>
      </c>
      <c r="W77" s="42">
        <f>VLOOKUP($A77&amp;W$84,決統データ!$A$3:$DE$365,$E77+19,FALSE)</f>
        <v>0</v>
      </c>
      <c r="X77" s="42">
        <f>VLOOKUP($A77&amp;X$84,決統データ!$A$3:$DE$365,$E77+19,FALSE)</f>
        <v>0</v>
      </c>
      <c r="Y77" s="42">
        <f>VLOOKUP($A77&amp;Y$84,決統データ!$A$3:$DE$365,$E77+19,FALSE)</f>
        <v>0</v>
      </c>
      <c r="Z77" s="305">
        <f t="shared" si="8"/>
        <v>617341</v>
      </c>
    </row>
    <row r="78" spans="1:26">
      <c r="A78" s="27" t="str">
        <f t="shared" si="7"/>
        <v>1401902</v>
      </c>
      <c r="B78" s="28" t="s">
        <v>1102</v>
      </c>
      <c r="C78" s="29">
        <v>19</v>
      </c>
      <c r="D78" s="28" t="s">
        <v>788</v>
      </c>
      <c r="E78" s="25">
        <v>39</v>
      </c>
      <c r="F78" s="1101"/>
      <c r="G78" s="1098" t="s">
        <v>644</v>
      </c>
      <c r="H78" s="1081" t="s">
        <v>1033</v>
      </c>
      <c r="I78" s="141" t="s">
        <v>1032</v>
      </c>
      <c r="J78" s="131" t="s">
        <v>1031</v>
      </c>
      <c r="K78" s="42">
        <f>VLOOKUP($A78&amp;K$84,決統データ!$A$3:$DE$365,$E78+19,FALSE)</f>
        <v>0</v>
      </c>
      <c r="L78" s="42">
        <f>VLOOKUP($A78&amp;L$84,決統データ!$A$3:$DE$365,$E78+19,FALSE)</f>
        <v>0</v>
      </c>
      <c r="M78" s="42">
        <f>VLOOKUP($A78&amp;M$84,決統データ!$A$3:$DE$365,$E78+19,FALSE)</f>
        <v>0</v>
      </c>
      <c r="N78" s="42">
        <f>VLOOKUP($A78&amp;N$84,決統データ!$A$3:$DE$365,$E78+19,FALSE)</f>
        <v>0</v>
      </c>
      <c r="O78" s="42">
        <f>VLOOKUP($A78&amp;O$84,決統データ!$A$3:$DE$365,$E78+19,FALSE)</f>
        <v>0</v>
      </c>
      <c r="P78" s="42">
        <f>VLOOKUP($A78&amp;P$84,決統データ!$A$3:$DE$365,$E78+19,FALSE)</f>
        <v>0</v>
      </c>
      <c r="Q78" s="42">
        <f>VLOOKUP($A78&amp;Q$84,決統データ!$A$3:$DE$365,$E78+19,FALSE)</f>
        <v>0</v>
      </c>
      <c r="R78" s="42">
        <f>VLOOKUP($A78&amp;R$84,決統データ!$A$3:$DE$365,$E78+19,FALSE)</f>
        <v>59123</v>
      </c>
      <c r="S78" s="42">
        <f>VLOOKUP($A78&amp;S$84,決統データ!$A$3:$DE$365,$E78+19,FALSE)</f>
        <v>0</v>
      </c>
      <c r="T78" s="42">
        <f>VLOOKUP($A78&amp;T$84,決統データ!$A$3:$DE$365,$E78+19,FALSE)</f>
        <v>0</v>
      </c>
      <c r="U78" s="42">
        <f>VLOOKUP($A78&amp;U$84,決統データ!$A$3:$DE$365,$E78+19,FALSE)</f>
        <v>0</v>
      </c>
      <c r="V78" s="42">
        <f>VLOOKUP($A78&amp;V$84,決統データ!$A$3:$DE$365,$E78+19,FALSE)</f>
        <v>0</v>
      </c>
      <c r="W78" s="42">
        <f>VLOOKUP($A78&amp;W$84,決統データ!$A$3:$DE$365,$E78+19,FALSE)</f>
        <v>0</v>
      </c>
      <c r="X78" s="42">
        <f>VLOOKUP($A78&amp;X$84,決統データ!$A$3:$DE$365,$E78+19,FALSE)</f>
        <v>0</v>
      </c>
      <c r="Y78" s="42">
        <f>VLOOKUP($A78&amp;Y$84,決統データ!$A$3:$DE$365,$E78+19,FALSE)</f>
        <v>0</v>
      </c>
      <c r="Z78" s="305">
        <f t="shared" si="8"/>
        <v>59123</v>
      </c>
    </row>
    <row r="79" spans="1:26">
      <c r="A79" s="27" t="str">
        <f t="shared" si="7"/>
        <v>1401902</v>
      </c>
      <c r="B79" s="28" t="s">
        <v>1102</v>
      </c>
      <c r="C79" s="29">
        <v>19</v>
      </c>
      <c r="D79" s="28" t="s">
        <v>788</v>
      </c>
      <c r="E79" s="25">
        <v>40</v>
      </c>
      <c r="F79" s="1101"/>
      <c r="G79" s="1099"/>
      <c r="H79" s="1080"/>
      <c r="I79" s="141" t="s">
        <v>1030</v>
      </c>
      <c r="J79" s="131" t="s">
        <v>1029</v>
      </c>
      <c r="K79" s="42">
        <f>VLOOKUP($A79&amp;K$84,決統データ!$A$3:$DE$365,$E79+19,FALSE)</f>
        <v>470232</v>
      </c>
      <c r="L79" s="42">
        <f>VLOOKUP($A79&amp;L$84,決統データ!$A$3:$DE$365,$E79+19,FALSE)</f>
        <v>0</v>
      </c>
      <c r="M79" s="42">
        <f>VLOOKUP($A79&amp;M$84,決統データ!$A$3:$DE$365,$E79+19,FALSE)</f>
        <v>0</v>
      </c>
      <c r="N79" s="42">
        <f>VLOOKUP($A79&amp;N$84,決統データ!$A$3:$DE$365,$E79+19,FALSE)</f>
        <v>0</v>
      </c>
      <c r="O79" s="42">
        <f>VLOOKUP($A79&amp;O$84,決統データ!$A$3:$DE$365,$E79+19,FALSE)</f>
        <v>0</v>
      </c>
      <c r="P79" s="42">
        <f>VLOOKUP($A79&amp;P$84,決統データ!$A$3:$DE$365,$E79+19,FALSE)</f>
        <v>0</v>
      </c>
      <c r="Q79" s="42">
        <f>VLOOKUP($A79&amp;Q$84,決統データ!$A$3:$DE$365,$E79+19,FALSE)</f>
        <v>0</v>
      </c>
      <c r="R79" s="42">
        <f>VLOOKUP($A79&amp;R$84,決統データ!$A$3:$DE$365,$E79+19,FALSE)</f>
        <v>27186</v>
      </c>
      <c r="S79" s="42">
        <f>VLOOKUP($A79&amp;S$84,決統データ!$A$3:$DE$365,$E79+19,FALSE)</f>
        <v>0</v>
      </c>
      <c r="T79" s="42">
        <f>VLOOKUP($A79&amp;T$84,決統データ!$A$3:$DE$365,$E79+19,FALSE)</f>
        <v>0</v>
      </c>
      <c r="U79" s="42">
        <f>VLOOKUP($A79&amp;U$84,決統データ!$A$3:$DE$365,$E79+19,FALSE)</f>
        <v>0</v>
      </c>
      <c r="V79" s="42">
        <f>VLOOKUP($A79&amp;V$84,決統データ!$A$3:$DE$365,$E79+19,FALSE)</f>
        <v>0</v>
      </c>
      <c r="W79" s="42">
        <f>VLOOKUP($A79&amp;W$84,決統データ!$A$3:$DE$365,$E79+19,FALSE)</f>
        <v>0</v>
      </c>
      <c r="X79" s="42">
        <f>VLOOKUP($A79&amp;X$84,決統データ!$A$3:$DE$365,$E79+19,FALSE)</f>
        <v>0</v>
      </c>
      <c r="Y79" s="42">
        <f>VLOOKUP($A79&amp;Y$84,決統データ!$A$3:$DE$365,$E79+19,FALSE)</f>
        <v>0</v>
      </c>
      <c r="Z79" s="305">
        <f t="shared" si="8"/>
        <v>497418</v>
      </c>
    </row>
    <row r="80" spans="1:26">
      <c r="A80" s="27" t="str">
        <f t="shared" si="7"/>
        <v>1401902</v>
      </c>
      <c r="B80" s="28" t="s">
        <v>1102</v>
      </c>
      <c r="C80" s="29">
        <v>19</v>
      </c>
      <c r="D80" s="28" t="s">
        <v>788</v>
      </c>
      <c r="E80" s="25">
        <v>41</v>
      </c>
      <c r="F80" s="1101"/>
      <c r="G80" s="1099"/>
      <c r="H80" s="1080"/>
      <c r="I80" s="141" t="s">
        <v>1028</v>
      </c>
      <c r="J80" s="131" t="s">
        <v>1027</v>
      </c>
      <c r="K80" s="42">
        <f>VLOOKUP($A80&amp;K$84,決統データ!$A$3:$DE$365,$E80+19,FALSE)</f>
        <v>60800</v>
      </c>
      <c r="L80" s="42">
        <f>VLOOKUP($A80&amp;L$84,決統データ!$A$3:$DE$365,$E80+19,FALSE)</f>
        <v>0</v>
      </c>
      <c r="M80" s="42">
        <f>VLOOKUP($A80&amp;M$84,決統データ!$A$3:$DE$365,$E80+19,FALSE)</f>
        <v>0</v>
      </c>
      <c r="N80" s="42">
        <f>VLOOKUP($A80&amp;N$84,決統データ!$A$3:$DE$365,$E80+19,FALSE)</f>
        <v>0</v>
      </c>
      <c r="O80" s="42">
        <f>VLOOKUP($A80&amp;O$84,決統データ!$A$3:$DE$365,$E80+19,FALSE)</f>
        <v>0</v>
      </c>
      <c r="P80" s="42">
        <f>VLOOKUP($A80&amp;P$84,決統データ!$A$3:$DE$365,$E80+19,FALSE)</f>
        <v>0</v>
      </c>
      <c r="Q80" s="42">
        <f>VLOOKUP($A80&amp;Q$84,決統データ!$A$3:$DE$365,$E80+19,FALSE)</f>
        <v>0</v>
      </c>
      <c r="R80" s="42">
        <f>VLOOKUP($A80&amp;R$84,決統データ!$A$3:$DE$365,$E80+19,FALSE)</f>
        <v>0</v>
      </c>
      <c r="S80" s="42">
        <f>VLOOKUP($A80&amp;S$84,決統データ!$A$3:$DE$365,$E80+19,FALSE)</f>
        <v>0</v>
      </c>
      <c r="T80" s="42">
        <f>VLOOKUP($A80&amp;T$84,決統データ!$A$3:$DE$365,$E80+19,FALSE)</f>
        <v>0</v>
      </c>
      <c r="U80" s="42">
        <f>VLOOKUP($A80&amp;U$84,決統データ!$A$3:$DE$365,$E80+19,FALSE)</f>
        <v>0</v>
      </c>
      <c r="V80" s="42">
        <f>VLOOKUP($A80&amp;V$84,決統データ!$A$3:$DE$365,$E80+19,FALSE)</f>
        <v>0</v>
      </c>
      <c r="W80" s="42">
        <f>VLOOKUP($A80&amp;W$84,決統データ!$A$3:$DE$365,$E80+19,FALSE)</f>
        <v>0</v>
      </c>
      <c r="X80" s="42">
        <f>VLOOKUP($A80&amp;X$84,決統データ!$A$3:$DE$365,$E80+19,FALSE)</f>
        <v>0</v>
      </c>
      <c r="Y80" s="42">
        <f>VLOOKUP($A80&amp;Y$84,決統データ!$A$3:$DE$365,$E80+19,FALSE)</f>
        <v>0</v>
      </c>
      <c r="Z80" s="305">
        <f t="shared" si="8"/>
        <v>60800</v>
      </c>
    </row>
    <row r="81" spans="1:26">
      <c r="A81" s="27" t="str">
        <f t="shared" si="7"/>
        <v>1401902</v>
      </c>
      <c r="B81" s="28" t="s">
        <v>1102</v>
      </c>
      <c r="C81" s="29">
        <v>19</v>
      </c>
      <c r="D81" s="28" t="s">
        <v>788</v>
      </c>
      <c r="E81" s="25">
        <v>42</v>
      </c>
      <c r="F81" s="1101"/>
      <c r="G81" s="1099"/>
      <c r="H81" s="128" t="s">
        <v>1026</v>
      </c>
      <c r="I81" s="130"/>
      <c r="J81" s="131"/>
      <c r="K81" s="42">
        <f>VLOOKUP($A81&amp;K$84,決統データ!$A$3:$DE$365,$E81+19,FALSE)</f>
        <v>0</v>
      </c>
      <c r="L81" s="42">
        <f>VLOOKUP($A81&amp;L$84,決統データ!$A$3:$DE$365,$E81+19,FALSE)</f>
        <v>0</v>
      </c>
      <c r="M81" s="42">
        <f>VLOOKUP($A81&amp;M$84,決統データ!$A$3:$DE$365,$E81+19,FALSE)</f>
        <v>0</v>
      </c>
      <c r="N81" s="42">
        <f>VLOOKUP($A81&amp;N$84,決統データ!$A$3:$DE$365,$E81+19,FALSE)</f>
        <v>0</v>
      </c>
      <c r="O81" s="42">
        <f>VLOOKUP($A81&amp;O$84,決統データ!$A$3:$DE$365,$E81+19,FALSE)</f>
        <v>0</v>
      </c>
      <c r="P81" s="42">
        <f>VLOOKUP($A81&amp;P$84,決統データ!$A$3:$DE$365,$E81+19,FALSE)</f>
        <v>0</v>
      </c>
      <c r="Q81" s="42">
        <f>VLOOKUP($A81&amp;Q$84,決統データ!$A$3:$DE$365,$E81+19,FALSE)</f>
        <v>0</v>
      </c>
      <c r="R81" s="42">
        <f>VLOOKUP($A81&amp;R$84,決統データ!$A$3:$DE$365,$E81+19,FALSE)</f>
        <v>0</v>
      </c>
      <c r="S81" s="42">
        <f>VLOOKUP($A81&amp;S$84,決統データ!$A$3:$DE$365,$E81+19,FALSE)</f>
        <v>0</v>
      </c>
      <c r="T81" s="42">
        <f>VLOOKUP($A81&amp;T$84,決統データ!$A$3:$DE$365,$E81+19,FALSE)</f>
        <v>0</v>
      </c>
      <c r="U81" s="42">
        <f>VLOOKUP($A81&amp;U$84,決統データ!$A$3:$DE$365,$E81+19,FALSE)</f>
        <v>0</v>
      </c>
      <c r="V81" s="42">
        <f>VLOOKUP($A81&amp;V$84,決統データ!$A$3:$DE$365,$E81+19,FALSE)</f>
        <v>0</v>
      </c>
      <c r="W81" s="42">
        <f>VLOOKUP($A81&amp;W$84,決統データ!$A$3:$DE$365,$E81+19,FALSE)</f>
        <v>0</v>
      </c>
      <c r="X81" s="42">
        <f>VLOOKUP($A81&amp;X$84,決統データ!$A$3:$DE$365,$E81+19,FALSE)</f>
        <v>0</v>
      </c>
      <c r="Y81" s="42">
        <f>VLOOKUP($A81&amp;Y$84,決統データ!$A$3:$DE$365,$E81+19,FALSE)</f>
        <v>0</v>
      </c>
      <c r="Z81" s="305">
        <f t="shared" si="8"/>
        <v>0</v>
      </c>
    </row>
    <row r="82" spans="1:26">
      <c r="A82" s="27" t="str">
        <f t="shared" si="7"/>
        <v>1401902</v>
      </c>
      <c r="B82" s="28" t="s">
        <v>1102</v>
      </c>
      <c r="C82" s="29">
        <v>19</v>
      </c>
      <c r="D82" s="28" t="s">
        <v>788</v>
      </c>
      <c r="E82" s="25">
        <v>43</v>
      </c>
      <c r="F82" s="1101"/>
      <c r="G82" s="1100"/>
      <c r="H82" s="128" t="s">
        <v>853</v>
      </c>
      <c r="I82" s="130"/>
      <c r="J82" s="131"/>
      <c r="K82" s="42">
        <f>VLOOKUP($A82&amp;K$84,決統データ!$A$3:$DE$365,$E82+19,FALSE)</f>
        <v>0</v>
      </c>
      <c r="L82" s="42">
        <f>VLOOKUP($A82&amp;L$84,決統データ!$A$3:$DE$365,$E82+19,FALSE)</f>
        <v>0</v>
      </c>
      <c r="M82" s="42">
        <f>VLOOKUP($A82&amp;M$84,決統データ!$A$3:$DE$365,$E82+19,FALSE)</f>
        <v>0</v>
      </c>
      <c r="N82" s="42">
        <f>VLOOKUP($A82&amp;N$84,決統データ!$A$3:$DE$365,$E82+19,FALSE)</f>
        <v>0</v>
      </c>
      <c r="O82" s="42">
        <f>VLOOKUP($A82&amp;O$84,決統データ!$A$3:$DE$365,$E82+19,FALSE)</f>
        <v>0</v>
      </c>
      <c r="P82" s="42">
        <f>VLOOKUP($A82&amp;P$84,決統データ!$A$3:$DE$365,$E82+19,FALSE)</f>
        <v>0</v>
      </c>
      <c r="Q82" s="42">
        <f>VLOOKUP($A82&amp;Q$84,決統データ!$A$3:$DE$365,$E82+19,FALSE)</f>
        <v>0</v>
      </c>
      <c r="R82" s="42">
        <f>VLOOKUP($A82&amp;R$84,決統データ!$A$3:$DE$365,$E82+19,FALSE)</f>
        <v>0</v>
      </c>
      <c r="S82" s="42">
        <f>VLOOKUP($A82&amp;S$84,決統データ!$A$3:$DE$365,$E82+19,FALSE)</f>
        <v>0</v>
      </c>
      <c r="T82" s="42">
        <f>VLOOKUP($A82&amp;T$84,決統データ!$A$3:$DE$365,$E82+19,FALSE)</f>
        <v>0</v>
      </c>
      <c r="U82" s="42">
        <f>VLOOKUP($A82&amp;U$84,決統データ!$A$3:$DE$365,$E82+19,FALSE)</f>
        <v>0</v>
      </c>
      <c r="V82" s="42">
        <f>VLOOKUP($A82&amp;V$84,決統データ!$A$3:$DE$365,$E82+19,FALSE)</f>
        <v>0</v>
      </c>
      <c r="W82" s="42">
        <f>VLOOKUP($A82&amp;W$84,決統データ!$A$3:$DE$365,$E82+19,FALSE)</f>
        <v>0</v>
      </c>
      <c r="X82" s="42">
        <f>VLOOKUP($A82&amp;X$84,決統データ!$A$3:$DE$365,$E82+19,FALSE)</f>
        <v>0</v>
      </c>
      <c r="Y82" s="42">
        <f>VLOOKUP($A82&amp;Y$84,決統データ!$A$3:$DE$365,$E82+19,FALSE)</f>
        <v>0</v>
      </c>
      <c r="Z82" s="305">
        <f t="shared" si="8"/>
        <v>0</v>
      </c>
    </row>
    <row r="83" spans="1:26">
      <c r="K83" s="1" t="s">
        <v>1603</v>
      </c>
      <c r="L83" s="1" t="s">
        <v>1603</v>
      </c>
      <c r="M83" s="1" t="s">
        <v>1603</v>
      </c>
      <c r="N83" s="1" t="s">
        <v>1603</v>
      </c>
      <c r="O83" s="1" t="s">
        <v>1603</v>
      </c>
      <c r="P83" s="1" t="s">
        <v>1603</v>
      </c>
      <c r="Q83" s="1" t="s">
        <v>1603</v>
      </c>
      <c r="R83" s="1" t="s">
        <v>1603</v>
      </c>
      <c r="S83" s="1" t="s">
        <v>1603</v>
      </c>
      <c r="T83" s="1" t="s">
        <v>1603</v>
      </c>
      <c r="U83" s="1" t="s">
        <v>1603</v>
      </c>
      <c r="V83" s="1" t="s">
        <v>1603</v>
      </c>
      <c r="W83" s="1" t="s">
        <v>1603</v>
      </c>
      <c r="X83" s="1" t="s">
        <v>1603</v>
      </c>
      <c r="Y83" s="1" t="s">
        <v>1603</v>
      </c>
    </row>
    <row r="84" spans="1:26">
      <c r="K84" s="114" t="str">
        <f>+K85&amp;K87</f>
        <v>262021001</v>
      </c>
      <c r="L84" s="114" t="str">
        <f t="shared" ref="L84:X84" si="9">+L85&amp;L87</f>
        <v>262021003</v>
      </c>
      <c r="M84" s="114" t="str">
        <f t="shared" si="9"/>
        <v>262021004</v>
      </c>
      <c r="N84" s="114" t="str">
        <f t="shared" si="9"/>
        <v>262021005</v>
      </c>
      <c r="O84" s="114" t="str">
        <f>+O85&amp;O87</f>
        <v>262021006</v>
      </c>
      <c r="P84" s="114" t="str">
        <f t="shared" si="9"/>
        <v>262030001</v>
      </c>
      <c r="Q84" s="114" t="str">
        <f t="shared" si="9"/>
        <v>262030002</v>
      </c>
      <c r="R84" s="114" t="str">
        <f t="shared" si="9"/>
        <v>262030003</v>
      </c>
      <c r="S84" s="114" t="str">
        <f>+S85&amp;S87</f>
        <v>262048001</v>
      </c>
      <c r="T84" s="114" t="str">
        <f>+T85&amp;T87</f>
        <v>262048002</v>
      </c>
      <c r="U84" s="24">
        <v>262056001</v>
      </c>
      <c r="V84" s="24">
        <v>262056002</v>
      </c>
      <c r="W84" s="114" t="str">
        <f t="shared" si="9"/>
        <v>262099001</v>
      </c>
      <c r="X84" s="114" t="str">
        <f t="shared" si="9"/>
        <v>262099002</v>
      </c>
      <c r="Y84" s="114" t="str">
        <f>+Y85&amp;Y87</f>
        <v>262102001</v>
      </c>
    </row>
    <row r="85" spans="1:26">
      <c r="K85" s="12" t="s">
        <v>581</v>
      </c>
      <c r="L85" s="12" t="s">
        <v>581</v>
      </c>
      <c r="M85" s="12" t="s">
        <v>581</v>
      </c>
      <c r="N85" s="12" t="s">
        <v>581</v>
      </c>
      <c r="O85" s="12" t="s">
        <v>581</v>
      </c>
      <c r="P85" s="12" t="s">
        <v>582</v>
      </c>
      <c r="Q85" s="12" t="s">
        <v>582</v>
      </c>
      <c r="R85" s="12" t="s">
        <v>582</v>
      </c>
      <c r="S85" s="376" t="s">
        <v>583</v>
      </c>
      <c r="T85" s="12" t="s">
        <v>583</v>
      </c>
      <c r="U85" s="372">
        <v>262056</v>
      </c>
      <c r="V85" s="372">
        <v>262056</v>
      </c>
      <c r="W85" s="12" t="s">
        <v>762</v>
      </c>
      <c r="X85" s="12" t="s">
        <v>762</v>
      </c>
      <c r="Y85" s="12" t="s">
        <v>759</v>
      </c>
    </row>
    <row r="86" spans="1:26">
      <c r="K86" s="12" t="s">
        <v>470</v>
      </c>
      <c r="L86" s="12" t="s">
        <v>470</v>
      </c>
      <c r="M86" s="12" t="s">
        <v>470</v>
      </c>
      <c r="N86" s="12" t="s">
        <v>470</v>
      </c>
      <c r="O86" s="12" t="s">
        <v>470</v>
      </c>
      <c r="P86" s="12" t="s">
        <v>471</v>
      </c>
      <c r="Q86" s="12" t="s">
        <v>471</v>
      </c>
      <c r="R86" s="12" t="s">
        <v>471</v>
      </c>
      <c r="S86" s="12" t="s">
        <v>1341</v>
      </c>
      <c r="T86" s="12" t="s">
        <v>1341</v>
      </c>
      <c r="U86" s="12" t="s">
        <v>395</v>
      </c>
      <c r="V86" s="12" t="s">
        <v>395</v>
      </c>
      <c r="W86" s="12" t="s">
        <v>761</v>
      </c>
      <c r="X86" s="12" t="s">
        <v>761</v>
      </c>
      <c r="Y86" s="12" t="s">
        <v>758</v>
      </c>
    </row>
    <row r="87" spans="1:26">
      <c r="K87" s="12" t="s">
        <v>746</v>
      </c>
      <c r="L87" s="12" t="s">
        <v>744</v>
      </c>
      <c r="M87" s="12" t="s">
        <v>756</v>
      </c>
      <c r="N87" s="12" t="s">
        <v>755</v>
      </c>
      <c r="O87" s="384" t="s">
        <v>1351</v>
      </c>
      <c r="P87" s="12" t="s">
        <v>746</v>
      </c>
      <c r="Q87" s="12" t="s">
        <v>745</v>
      </c>
      <c r="R87" s="12" t="s">
        <v>744</v>
      </c>
      <c r="S87" s="12" t="s">
        <v>746</v>
      </c>
      <c r="T87" s="12" t="s">
        <v>745</v>
      </c>
      <c r="U87" s="12" t="s">
        <v>746</v>
      </c>
      <c r="V87" s="12" t="s">
        <v>745</v>
      </c>
      <c r="W87" s="12" t="s">
        <v>746</v>
      </c>
      <c r="X87" s="26" t="s">
        <v>1519</v>
      </c>
      <c r="Y87" s="12" t="s">
        <v>746</v>
      </c>
    </row>
    <row r="88" spans="1:26">
      <c r="K88" s="12" t="s">
        <v>774</v>
      </c>
      <c r="L88" s="12" t="s">
        <v>773</v>
      </c>
      <c r="M88" s="12" t="s">
        <v>772</v>
      </c>
      <c r="N88" s="12" t="s">
        <v>771</v>
      </c>
      <c r="O88" s="12" t="s">
        <v>1352</v>
      </c>
      <c r="P88" s="12" t="s">
        <v>769</v>
      </c>
      <c r="Q88" s="12" t="s">
        <v>768</v>
      </c>
      <c r="R88" s="12" t="s">
        <v>767</v>
      </c>
      <c r="S88" s="12" t="s">
        <v>1342</v>
      </c>
      <c r="T88" s="12" t="s">
        <v>1345</v>
      </c>
      <c r="U88" s="12" t="s">
        <v>399</v>
      </c>
      <c r="V88" s="12" t="s">
        <v>401</v>
      </c>
      <c r="W88" s="12" t="s">
        <v>763</v>
      </c>
      <c r="X88" s="12" t="s">
        <v>1517</v>
      </c>
      <c r="Y88" s="12" t="s">
        <v>760</v>
      </c>
    </row>
  </sheetData>
  <customSheetViews>
    <customSheetView guid="{247A5D4D-80F1-4466-92F7-7A3BC78E450F}" printArea="1" topLeftCell="Q4">
      <selection activeCell="C43" sqref="C43"/>
      <pageMargins left="0.78740157480314965" right="0.78740157480314965" top="0.78740157480314965" bottom="0.78740157480314965" header="0.51181102362204722" footer="0.51181102362204722"/>
      <pageSetup paperSize="9" scale="60" orientation="portrait" blackAndWhite="1" horizontalDpi="300" verticalDpi="300"/>
      <headerFooter alignWithMargins="0"/>
    </customSheetView>
  </customSheetViews>
  <mergeCells count="41">
    <mergeCell ref="F32:H35"/>
    <mergeCell ref="G43:H47"/>
    <mergeCell ref="F55:F66"/>
    <mergeCell ref="G48:H52"/>
    <mergeCell ref="F43:F54"/>
    <mergeCell ref="G55:H59"/>
    <mergeCell ref="F36:J36"/>
    <mergeCell ref="G38:J38"/>
    <mergeCell ref="G39:J39"/>
    <mergeCell ref="G40:J40"/>
    <mergeCell ref="F37:F40"/>
    <mergeCell ref="F41:J41"/>
    <mergeCell ref="F42:J42"/>
    <mergeCell ref="H78:H80"/>
    <mergeCell ref="G78:G82"/>
    <mergeCell ref="F76:F82"/>
    <mergeCell ref="G76:J76"/>
    <mergeCell ref="G77:J77"/>
    <mergeCell ref="G75:J75"/>
    <mergeCell ref="G65:H66"/>
    <mergeCell ref="F73:F75"/>
    <mergeCell ref="G60:H64"/>
    <mergeCell ref="G53:H54"/>
    <mergeCell ref="F67:F72"/>
    <mergeCell ref="G68:G71"/>
    <mergeCell ref="H22:H24"/>
    <mergeCell ref="G22:G26"/>
    <mergeCell ref="F21:F26"/>
    <mergeCell ref="G37:J37"/>
    <mergeCell ref="F3:J3"/>
    <mergeCell ref="F6:F20"/>
    <mergeCell ref="G13:I14"/>
    <mergeCell ref="G19:I20"/>
    <mergeCell ref="G10:I12"/>
    <mergeCell ref="G6:I9"/>
    <mergeCell ref="G15:J15"/>
    <mergeCell ref="G16:J16"/>
    <mergeCell ref="G17:J17"/>
    <mergeCell ref="G18:J18"/>
    <mergeCell ref="H25:J25"/>
    <mergeCell ref="F27:F30"/>
  </mergeCells>
  <phoneticPr fontId="3"/>
  <pageMargins left="0.78740157480314965" right="0.78740157480314965" top="0.78740157480314965" bottom="0.78740157480314965" header="0.51181102362204722" footer="0.51181102362204722"/>
  <pageSetup paperSize="9" scale="62" fitToWidth="0" orientation="portrait" blackAndWhite="1" r:id="rId1"/>
  <headerFooter alignWithMargins="0"/>
  <colBreaks count="1" manualBreakCount="1">
    <brk id="22" max="81" man="1"/>
  </colBreaks>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rgb="FFFF0000"/>
  </sheetPr>
  <dimension ref="A1:Q95"/>
  <sheetViews>
    <sheetView view="pageBreakPreview" zoomScaleNormal="100" zoomScaleSheetLayoutView="100" workbookViewId="0">
      <pane ySplit="2" topLeftCell="A3" activePane="bottomLeft" state="frozen"/>
      <selection pane="bottomLeft"/>
    </sheetView>
  </sheetViews>
  <sheetFormatPr defaultColWidth="9" defaultRowHeight="14.4"/>
  <cols>
    <col min="1" max="1" width="9.69921875" style="1" customWidth="1"/>
    <col min="2" max="2" width="4.296875" style="1" customWidth="1"/>
    <col min="3" max="4" width="3.296875" style="1" customWidth="1"/>
    <col min="5" max="5" width="6.296875" style="24" customWidth="1"/>
    <col min="6" max="6" width="3.5" style="1" customWidth="1"/>
    <col min="7" max="7" width="5.09765625" style="1" customWidth="1"/>
    <col min="8" max="8" width="5" style="1" customWidth="1"/>
    <col min="9" max="9" width="4.09765625" style="1" customWidth="1"/>
    <col min="10" max="10" width="28.5" style="1" customWidth="1"/>
    <col min="11" max="17" width="11.59765625" style="100" customWidth="1"/>
    <col min="18" max="16384" width="9" style="1"/>
  </cols>
  <sheetData>
    <row r="1" spans="1:17">
      <c r="F1" s="1" t="s">
        <v>888</v>
      </c>
      <c r="Q1" s="102" t="s">
        <v>529</v>
      </c>
    </row>
    <row r="2" spans="1:17" ht="33.75" customHeight="1">
      <c r="A2" s="26"/>
      <c r="B2" s="67" t="s">
        <v>778</v>
      </c>
      <c r="C2" s="26" t="s">
        <v>779</v>
      </c>
      <c r="D2" s="26" t="s">
        <v>780</v>
      </c>
      <c r="E2" s="30" t="s">
        <v>781</v>
      </c>
      <c r="F2" s="827"/>
      <c r="G2" s="827"/>
      <c r="H2" s="827"/>
      <c r="I2" s="827"/>
      <c r="J2" s="827"/>
      <c r="K2" s="142" t="s">
        <v>470</v>
      </c>
      <c r="L2" s="142" t="s">
        <v>471</v>
      </c>
      <c r="M2" s="142" t="s">
        <v>1346</v>
      </c>
      <c r="N2" s="142" t="s">
        <v>402</v>
      </c>
      <c r="O2" s="142" t="s">
        <v>1097</v>
      </c>
      <c r="P2" s="142" t="s">
        <v>1361</v>
      </c>
      <c r="Q2" s="142" t="s">
        <v>605</v>
      </c>
    </row>
    <row r="3" spans="1:17">
      <c r="A3" s="27" t="str">
        <f>+B3&amp;C3&amp;D3</f>
        <v>1402601</v>
      </c>
      <c r="B3" s="28" t="s">
        <v>1102</v>
      </c>
      <c r="C3" s="29">
        <v>26</v>
      </c>
      <c r="D3" s="28" t="s">
        <v>782</v>
      </c>
      <c r="E3" s="31" t="s">
        <v>783</v>
      </c>
      <c r="F3" s="631" t="s">
        <v>887</v>
      </c>
      <c r="G3" s="656" t="s">
        <v>886</v>
      </c>
      <c r="H3" s="656"/>
      <c r="I3" s="656"/>
      <c r="J3" s="656"/>
      <c r="K3" s="42">
        <f>VLOOKUP($A3&amp;K$92,決統データ!$A$3:$DE$365,$E3+19,FALSE)</f>
        <v>42390</v>
      </c>
      <c r="L3" s="42">
        <f>VLOOKUP($A3&amp;L$92,決統データ!$A$3:$DE$365,$E3+19,FALSE)</f>
        <v>12496</v>
      </c>
      <c r="M3" s="42">
        <f>VLOOKUP($A3&amp;M$92,決統データ!$A$3:$DE$365,$E3+19,FALSE)</f>
        <v>21188</v>
      </c>
      <c r="N3" s="42">
        <f>VLOOKUP($A3&amp;N$92,決統データ!$A$3:$DE$365,$E3+19,FALSE)</f>
        <v>12899</v>
      </c>
      <c r="O3" s="42">
        <f>VLOOKUP($A3&amp;O$92,決統データ!$A$3:$DE$365,$E3+19,FALSE)</f>
        <v>59701</v>
      </c>
      <c r="P3" s="42">
        <f>VLOOKUP($A3&amp;P$92,決統データ!$A$3:$DE$365,$E3+19,FALSE)</f>
        <v>8555</v>
      </c>
      <c r="Q3" s="357">
        <f t="shared" ref="Q3:Q34" si="0">SUM(K3:P3)</f>
        <v>157229</v>
      </c>
    </row>
    <row r="4" spans="1:17">
      <c r="A4" s="27" t="str">
        <f t="shared" ref="A4:A67" si="1">+B4&amp;C4&amp;D4</f>
        <v>1402601</v>
      </c>
      <c r="B4" s="28" t="s">
        <v>1102</v>
      </c>
      <c r="C4" s="29">
        <v>26</v>
      </c>
      <c r="D4" s="28" t="s">
        <v>782</v>
      </c>
      <c r="E4" s="24">
        <v>2</v>
      </c>
      <c r="F4" s="631"/>
      <c r="G4" s="487" t="s">
        <v>885</v>
      </c>
      <c r="H4" s="487"/>
      <c r="I4" s="487"/>
      <c r="J4" s="487"/>
      <c r="K4" s="42">
        <f>VLOOKUP($A4&amp;K$92,決統データ!$A$3:$DE$365,$E4+19,FALSE)</f>
        <v>42115</v>
      </c>
      <c r="L4" s="42">
        <f>VLOOKUP($A4&amp;L$92,決統データ!$A$3:$DE$365,$E4+19,FALSE)</f>
        <v>12429</v>
      </c>
      <c r="M4" s="42">
        <f>VLOOKUP($A4&amp;M$92,決統データ!$A$3:$DE$365,$E4+19,FALSE)</f>
        <v>21188</v>
      </c>
      <c r="N4" s="42">
        <f>VLOOKUP($A4&amp;N$92,決統データ!$A$3:$DE$365,$E4+19,FALSE)</f>
        <v>12899</v>
      </c>
      <c r="O4" s="42">
        <f>VLOOKUP($A4&amp;O$92,決統データ!$A$3:$DE$365,$E4+19,FALSE)</f>
        <v>58499</v>
      </c>
      <c r="P4" s="42">
        <f>VLOOKUP($A4&amp;P$92,決統データ!$A$3:$DE$365,$E4+19,FALSE)</f>
        <v>8555</v>
      </c>
      <c r="Q4" s="357">
        <f t="shared" si="0"/>
        <v>155685</v>
      </c>
    </row>
    <row r="5" spans="1:17">
      <c r="A5" s="27" t="str">
        <f t="shared" si="1"/>
        <v>1402601</v>
      </c>
      <c r="B5" s="28" t="s">
        <v>1102</v>
      </c>
      <c r="C5" s="29">
        <v>26</v>
      </c>
      <c r="D5" s="28" t="s">
        <v>782</v>
      </c>
      <c r="E5" s="24">
        <v>3</v>
      </c>
      <c r="F5" s="631"/>
      <c r="G5" s="487" t="s">
        <v>884</v>
      </c>
      <c r="H5" s="487"/>
      <c r="I5" s="487"/>
      <c r="J5" s="487"/>
      <c r="K5" s="42">
        <f>VLOOKUP($A5&amp;K$92,決統データ!$A$3:$DE$365,$E5+19,FALSE)</f>
        <v>42115</v>
      </c>
      <c r="L5" s="42">
        <f>VLOOKUP($A5&amp;L$92,決統データ!$A$3:$DE$365,$E5+19,FALSE)</f>
        <v>12429</v>
      </c>
      <c r="M5" s="42">
        <f>VLOOKUP($A5&amp;M$92,決統データ!$A$3:$DE$365,$E5+19,FALSE)</f>
        <v>21188</v>
      </c>
      <c r="N5" s="42">
        <f>VLOOKUP($A5&amp;N$92,決統データ!$A$3:$DE$365,$E5+19,FALSE)</f>
        <v>12899</v>
      </c>
      <c r="O5" s="42">
        <f>VLOOKUP($A5&amp;O$92,決統データ!$A$3:$DE$365,$E5+19,FALSE)</f>
        <v>0</v>
      </c>
      <c r="P5" s="42">
        <f>VLOOKUP($A5&amp;P$92,決統データ!$A$3:$DE$365,$E5+19,FALSE)</f>
        <v>8555</v>
      </c>
      <c r="Q5" s="357">
        <f t="shared" si="0"/>
        <v>97186</v>
      </c>
    </row>
    <row r="6" spans="1:17">
      <c r="A6" s="27" t="str">
        <f t="shared" si="1"/>
        <v>1402601</v>
      </c>
      <c r="B6" s="28" t="s">
        <v>1102</v>
      </c>
      <c r="C6" s="29">
        <v>26</v>
      </c>
      <c r="D6" s="28" t="s">
        <v>782</v>
      </c>
      <c r="E6" s="24">
        <v>5</v>
      </c>
      <c r="F6" s="631"/>
      <c r="G6" s="487" t="s">
        <v>883</v>
      </c>
      <c r="H6" s="487"/>
      <c r="I6" s="487"/>
      <c r="J6" s="487"/>
      <c r="K6" s="42">
        <f>VLOOKUP($A6&amp;K$92,決統データ!$A$3:$DE$365,$E6+19,FALSE)</f>
        <v>0</v>
      </c>
      <c r="L6" s="42">
        <f>VLOOKUP($A6&amp;L$92,決統データ!$A$3:$DE$365,$E6+19,FALSE)</f>
        <v>0</v>
      </c>
      <c r="M6" s="42">
        <f>VLOOKUP($A6&amp;M$92,決統データ!$A$3:$DE$365,$E6+19,FALSE)</f>
        <v>0</v>
      </c>
      <c r="N6" s="42">
        <f>VLOOKUP($A6&amp;N$92,決統データ!$A$3:$DE$365,$E6+19,FALSE)</f>
        <v>0</v>
      </c>
      <c r="O6" s="42">
        <f>VLOOKUP($A6&amp;O$92,決統データ!$A$3:$DE$365,$E6+19,FALSE)</f>
        <v>0</v>
      </c>
      <c r="P6" s="42">
        <f>VLOOKUP($A6&amp;P$92,決統データ!$A$3:$DE$365,$E6+19,FALSE)</f>
        <v>0</v>
      </c>
      <c r="Q6" s="357">
        <f t="shared" si="0"/>
        <v>0</v>
      </c>
    </row>
    <row r="7" spans="1:17">
      <c r="A7" s="27" t="str">
        <f t="shared" si="1"/>
        <v>1402601</v>
      </c>
      <c r="B7" s="28" t="s">
        <v>1102</v>
      </c>
      <c r="C7" s="29">
        <v>26</v>
      </c>
      <c r="D7" s="28" t="s">
        <v>782</v>
      </c>
      <c r="E7" s="24">
        <v>6</v>
      </c>
      <c r="F7" s="631"/>
      <c r="G7" s="487" t="s">
        <v>874</v>
      </c>
      <c r="H7" s="487"/>
      <c r="I7" s="487"/>
      <c r="J7" s="487"/>
      <c r="K7" s="42">
        <f>VLOOKUP($A7&amp;K$92,決統データ!$A$3:$DE$365,$E7+19,FALSE)</f>
        <v>0</v>
      </c>
      <c r="L7" s="42">
        <f>VLOOKUP($A7&amp;L$92,決統データ!$A$3:$DE$365,$E7+19,FALSE)</f>
        <v>0</v>
      </c>
      <c r="M7" s="42">
        <f>VLOOKUP($A7&amp;M$92,決統データ!$A$3:$DE$365,$E7+19,FALSE)</f>
        <v>0</v>
      </c>
      <c r="N7" s="42">
        <f>VLOOKUP($A7&amp;N$92,決統データ!$A$3:$DE$365,$E7+19,FALSE)</f>
        <v>0</v>
      </c>
      <c r="O7" s="42">
        <f>VLOOKUP($A7&amp;O$92,決統データ!$A$3:$DE$365,$E7+19,FALSE)</f>
        <v>58499</v>
      </c>
      <c r="P7" s="42">
        <f>VLOOKUP($A7&amp;P$92,決統データ!$A$3:$DE$365,$E7+19,FALSE)</f>
        <v>0</v>
      </c>
      <c r="Q7" s="357">
        <f t="shared" si="0"/>
        <v>58499</v>
      </c>
    </row>
    <row r="8" spans="1:17">
      <c r="A8" s="27" t="str">
        <f t="shared" si="1"/>
        <v>1402601</v>
      </c>
      <c r="B8" s="28" t="s">
        <v>1102</v>
      </c>
      <c r="C8" s="29">
        <v>26</v>
      </c>
      <c r="D8" s="28" t="s">
        <v>782</v>
      </c>
      <c r="E8" s="24">
        <v>7</v>
      </c>
      <c r="F8" s="631"/>
      <c r="G8" s="487" t="s">
        <v>882</v>
      </c>
      <c r="H8" s="487"/>
      <c r="I8" s="487"/>
      <c r="J8" s="487"/>
      <c r="K8" s="42">
        <f>VLOOKUP($A8&amp;K$92,決統データ!$A$3:$DE$365,$E8+19,FALSE)</f>
        <v>275</v>
      </c>
      <c r="L8" s="42">
        <f>VLOOKUP($A8&amp;L$92,決統データ!$A$3:$DE$365,$E8+19,FALSE)</f>
        <v>67</v>
      </c>
      <c r="M8" s="42">
        <f>VLOOKUP($A8&amp;M$92,決統データ!$A$3:$DE$365,$E8+19,FALSE)</f>
        <v>0</v>
      </c>
      <c r="N8" s="42">
        <f>VLOOKUP($A8&amp;N$92,決統データ!$A$3:$DE$365,$E8+19,FALSE)</f>
        <v>0</v>
      </c>
      <c r="O8" s="42">
        <f>VLOOKUP($A8&amp;O$92,決統データ!$A$3:$DE$365,$E8+19,FALSE)</f>
        <v>1202</v>
      </c>
      <c r="P8" s="42">
        <f>VLOOKUP($A8&amp;P$92,決統データ!$A$3:$DE$365,$E8+19,FALSE)</f>
        <v>0</v>
      </c>
      <c r="Q8" s="357">
        <f t="shared" si="0"/>
        <v>1544</v>
      </c>
    </row>
    <row r="9" spans="1:17">
      <c r="A9" s="27" t="str">
        <f t="shared" si="1"/>
        <v>1402601</v>
      </c>
      <c r="B9" s="28" t="s">
        <v>1102</v>
      </c>
      <c r="C9" s="29">
        <v>26</v>
      </c>
      <c r="D9" s="28" t="s">
        <v>782</v>
      </c>
      <c r="E9" s="24">
        <v>8</v>
      </c>
      <c r="F9" s="631"/>
      <c r="G9" s="487" t="s">
        <v>881</v>
      </c>
      <c r="H9" s="487"/>
      <c r="I9" s="487"/>
      <c r="J9" s="487"/>
      <c r="K9" s="42">
        <f>VLOOKUP($A9&amp;K$92,決統データ!$A$3:$DE$365,$E9+19,FALSE)</f>
        <v>0</v>
      </c>
      <c r="L9" s="42">
        <f>VLOOKUP($A9&amp;L$92,決統データ!$A$3:$DE$365,$E9+19,FALSE)</f>
        <v>0</v>
      </c>
      <c r="M9" s="42">
        <f>VLOOKUP($A9&amp;M$92,決統データ!$A$3:$DE$365,$E9+19,FALSE)</f>
        <v>0</v>
      </c>
      <c r="N9" s="42">
        <f>VLOOKUP($A9&amp;N$92,決統データ!$A$3:$DE$365,$E9+19,FALSE)</f>
        <v>0</v>
      </c>
      <c r="O9" s="42">
        <f>VLOOKUP($A9&amp;O$92,決統データ!$A$3:$DE$365,$E9+19,FALSE)</f>
        <v>0</v>
      </c>
      <c r="P9" s="42">
        <f>VLOOKUP($A9&amp;P$92,決統データ!$A$3:$DE$365,$E9+19,FALSE)</f>
        <v>0</v>
      </c>
      <c r="Q9" s="357">
        <f t="shared" si="0"/>
        <v>0</v>
      </c>
    </row>
    <row r="10" spans="1:17">
      <c r="A10" s="27" t="str">
        <f t="shared" si="1"/>
        <v>1402601</v>
      </c>
      <c r="B10" s="28" t="s">
        <v>1102</v>
      </c>
      <c r="C10" s="29">
        <v>26</v>
      </c>
      <c r="D10" s="28" t="s">
        <v>782</v>
      </c>
      <c r="E10" s="24">
        <v>9</v>
      </c>
      <c r="F10" s="631"/>
      <c r="G10" s="487" t="s">
        <v>917</v>
      </c>
      <c r="H10" s="487"/>
      <c r="I10" s="487"/>
      <c r="J10" s="487"/>
      <c r="K10" s="42">
        <f>VLOOKUP($A10&amp;K$92,決統データ!$A$3:$DE$365,$E10+19,FALSE)</f>
        <v>0</v>
      </c>
      <c r="L10" s="42">
        <f>VLOOKUP($A10&amp;L$92,決統データ!$A$3:$DE$365,$E10+19,FALSE)</f>
        <v>0</v>
      </c>
      <c r="M10" s="42">
        <f>VLOOKUP($A10&amp;M$92,決統データ!$A$3:$DE$365,$E10+19,FALSE)</f>
        <v>0</v>
      </c>
      <c r="N10" s="42">
        <f>VLOOKUP($A10&amp;N$92,決統データ!$A$3:$DE$365,$E10+19,FALSE)</f>
        <v>0</v>
      </c>
      <c r="O10" s="42">
        <f>VLOOKUP($A10&amp;O$92,決統データ!$A$3:$DE$365,$E10+19,FALSE)</f>
        <v>0</v>
      </c>
      <c r="P10" s="42">
        <f>VLOOKUP($A10&amp;P$92,決統データ!$A$3:$DE$365,$E10+19,FALSE)</f>
        <v>0</v>
      </c>
      <c r="Q10" s="357">
        <f t="shared" si="0"/>
        <v>0</v>
      </c>
    </row>
    <row r="11" spans="1:17">
      <c r="A11" s="27" t="str">
        <f t="shared" si="1"/>
        <v>1402601</v>
      </c>
      <c r="B11" s="28" t="s">
        <v>1102</v>
      </c>
      <c r="C11" s="29">
        <v>26</v>
      </c>
      <c r="D11" s="28" t="s">
        <v>782</v>
      </c>
      <c r="E11" s="24">
        <v>10</v>
      </c>
      <c r="F11" s="631"/>
      <c r="G11" s="487" t="s">
        <v>916</v>
      </c>
      <c r="H11" s="487"/>
      <c r="I11" s="487"/>
      <c r="J11" s="487"/>
      <c r="K11" s="42">
        <f>VLOOKUP($A11&amp;K$92,決統データ!$A$3:$DE$365,$E11+19,FALSE)</f>
        <v>0</v>
      </c>
      <c r="L11" s="42">
        <f>VLOOKUP($A11&amp;L$92,決統データ!$A$3:$DE$365,$E11+19,FALSE)</f>
        <v>0</v>
      </c>
      <c r="M11" s="42">
        <f>VLOOKUP($A11&amp;M$92,決統データ!$A$3:$DE$365,$E11+19,FALSE)</f>
        <v>0</v>
      </c>
      <c r="N11" s="42">
        <f>VLOOKUP($A11&amp;N$92,決統データ!$A$3:$DE$365,$E11+19,FALSE)</f>
        <v>0</v>
      </c>
      <c r="O11" s="42">
        <f>VLOOKUP($A11&amp;O$92,決統データ!$A$3:$DE$365,$E11+19,FALSE)</f>
        <v>1031</v>
      </c>
      <c r="P11" s="42">
        <f>VLOOKUP($A11&amp;P$92,決統データ!$A$3:$DE$365,$E11+19,FALSE)</f>
        <v>0</v>
      </c>
      <c r="Q11" s="357">
        <f t="shared" si="0"/>
        <v>1031</v>
      </c>
    </row>
    <row r="12" spans="1:17">
      <c r="A12" s="27" t="str">
        <f t="shared" si="1"/>
        <v>1402601</v>
      </c>
      <c r="B12" s="28" t="s">
        <v>1102</v>
      </c>
      <c r="C12" s="29">
        <v>26</v>
      </c>
      <c r="D12" s="28" t="s">
        <v>782</v>
      </c>
      <c r="E12" s="24">
        <v>11</v>
      </c>
      <c r="F12" s="631"/>
      <c r="G12" s="487" t="s">
        <v>915</v>
      </c>
      <c r="H12" s="487"/>
      <c r="I12" s="487"/>
      <c r="J12" s="487"/>
      <c r="K12" s="42">
        <f>VLOOKUP($A12&amp;K$92,決統データ!$A$3:$DE$365,$E12+19,FALSE)</f>
        <v>275</v>
      </c>
      <c r="L12" s="42">
        <f>VLOOKUP($A12&amp;L$92,決統データ!$A$3:$DE$365,$E12+19,FALSE)</f>
        <v>67</v>
      </c>
      <c r="M12" s="42">
        <f>VLOOKUP($A12&amp;M$92,決統データ!$A$3:$DE$365,$E12+19,FALSE)</f>
        <v>0</v>
      </c>
      <c r="N12" s="42">
        <f>VLOOKUP($A12&amp;N$92,決統データ!$A$3:$DE$365,$E12+19,FALSE)</f>
        <v>0</v>
      </c>
      <c r="O12" s="42">
        <f>VLOOKUP($A12&amp;O$92,決統データ!$A$3:$DE$365,$E12+19,FALSE)</f>
        <v>171</v>
      </c>
      <c r="P12" s="42">
        <f>VLOOKUP($A12&amp;P$92,決統データ!$A$3:$DE$365,$E12+19,FALSE)</f>
        <v>0</v>
      </c>
      <c r="Q12" s="357">
        <f t="shared" si="0"/>
        <v>513</v>
      </c>
    </row>
    <row r="13" spans="1:17">
      <c r="A13" s="27" t="str">
        <f t="shared" si="1"/>
        <v>1402601</v>
      </c>
      <c r="B13" s="28" t="s">
        <v>1102</v>
      </c>
      <c r="C13" s="29">
        <v>26</v>
      </c>
      <c r="D13" s="28" t="s">
        <v>782</v>
      </c>
      <c r="E13" s="24">
        <v>12</v>
      </c>
      <c r="F13" s="631"/>
      <c r="G13" s="487" t="s">
        <v>878</v>
      </c>
      <c r="H13" s="487"/>
      <c r="I13" s="487"/>
      <c r="J13" s="487"/>
      <c r="K13" s="42">
        <f>VLOOKUP($A13&amp;K$92,決統データ!$A$3:$DE$365,$E13+19,FALSE)</f>
        <v>30419</v>
      </c>
      <c r="L13" s="42">
        <f>VLOOKUP($A13&amp;L$92,決統データ!$A$3:$DE$365,$E13+19,FALSE)</f>
        <v>8303</v>
      </c>
      <c r="M13" s="42">
        <f>VLOOKUP($A13&amp;M$92,決統データ!$A$3:$DE$365,$E13+19,FALSE)</f>
        <v>5564</v>
      </c>
      <c r="N13" s="42">
        <f>VLOOKUP($A13&amp;N$92,決統データ!$A$3:$DE$365,$E13+19,FALSE)</f>
        <v>6421</v>
      </c>
      <c r="O13" s="42">
        <f>VLOOKUP($A13&amp;O$92,決統データ!$A$3:$DE$365,$E13+19,FALSE)</f>
        <v>18218</v>
      </c>
      <c r="P13" s="42">
        <f>VLOOKUP($A13&amp;P$92,決統データ!$A$3:$DE$365,$E13+19,FALSE)</f>
        <v>3313</v>
      </c>
      <c r="Q13" s="357">
        <f t="shared" si="0"/>
        <v>72238</v>
      </c>
    </row>
    <row r="14" spans="1:17">
      <c r="A14" s="27" t="str">
        <f t="shared" si="1"/>
        <v>1402601</v>
      </c>
      <c r="B14" s="28" t="s">
        <v>1102</v>
      </c>
      <c r="C14" s="29">
        <v>26</v>
      </c>
      <c r="D14" s="28" t="s">
        <v>782</v>
      </c>
      <c r="E14" s="24">
        <v>13</v>
      </c>
      <c r="F14" s="631"/>
      <c r="G14" s="487" t="s">
        <v>1101</v>
      </c>
      <c r="H14" s="487"/>
      <c r="I14" s="487"/>
      <c r="J14" s="487"/>
      <c r="K14" s="42">
        <f>VLOOKUP($A14&amp;K$92,決統データ!$A$3:$DE$365,$E14+19,FALSE)</f>
        <v>30406</v>
      </c>
      <c r="L14" s="42">
        <f>VLOOKUP($A14&amp;L$92,決統データ!$A$3:$DE$365,$E14+19,FALSE)</f>
        <v>8303</v>
      </c>
      <c r="M14" s="42">
        <f>VLOOKUP($A14&amp;M$92,決統データ!$A$3:$DE$365,$E14+19,FALSE)</f>
        <v>5564</v>
      </c>
      <c r="N14" s="42">
        <f>VLOOKUP($A14&amp;N$92,決統データ!$A$3:$DE$365,$E14+19,FALSE)</f>
        <v>6421</v>
      </c>
      <c r="O14" s="42">
        <f>VLOOKUP($A14&amp;O$92,決統データ!$A$3:$DE$365,$E14+19,FALSE)</f>
        <v>12858</v>
      </c>
      <c r="P14" s="42">
        <f>VLOOKUP($A14&amp;P$92,決統データ!$A$3:$DE$365,$E14+19,FALSE)</f>
        <v>3313</v>
      </c>
      <c r="Q14" s="357">
        <f t="shared" si="0"/>
        <v>66865</v>
      </c>
    </row>
    <row r="15" spans="1:17">
      <c r="A15" s="27" t="str">
        <f t="shared" si="1"/>
        <v>1402601</v>
      </c>
      <c r="B15" s="28" t="s">
        <v>1102</v>
      </c>
      <c r="C15" s="29">
        <v>26</v>
      </c>
      <c r="D15" s="28" t="s">
        <v>782</v>
      </c>
      <c r="E15" s="24">
        <v>14</v>
      </c>
      <c r="F15" s="631"/>
      <c r="G15" s="487" t="s">
        <v>876</v>
      </c>
      <c r="H15" s="487"/>
      <c r="I15" s="487"/>
      <c r="J15" s="487"/>
      <c r="K15" s="42">
        <f>VLOOKUP($A15&amp;K$92,決統データ!$A$3:$DE$365,$E15+19,FALSE)</f>
        <v>0</v>
      </c>
      <c r="L15" s="42">
        <f>VLOOKUP($A15&amp;L$92,決統データ!$A$3:$DE$365,$E15+19,FALSE)</f>
        <v>1350</v>
      </c>
      <c r="M15" s="42">
        <f>VLOOKUP($A15&amp;M$92,決統データ!$A$3:$DE$365,$E15+19,FALSE)</f>
        <v>0</v>
      </c>
      <c r="N15" s="42">
        <f>VLOOKUP($A15&amp;N$92,決統データ!$A$3:$DE$365,$E15+19,FALSE)</f>
        <v>0</v>
      </c>
      <c r="O15" s="42">
        <f>VLOOKUP($A15&amp;O$92,決統データ!$A$3:$DE$365,$E15+19,FALSE)</f>
        <v>0</v>
      </c>
      <c r="P15" s="42">
        <f>VLOOKUP($A15&amp;P$92,決統データ!$A$3:$DE$365,$E15+19,FALSE)</f>
        <v>0</v>
      </c>
      <c r="Q15" s="357">
        <f t="shared" si="0"/>
        <v>1350</v>
      </c>
    </row>
    <row r="16" spans="1:17">
      <c r="A16" s="27" t="str">
        <f t="shared" si="1"/>
        <v>1402601</v>
      </c>
      <c r="B16" s="28" t="s">
        <v>1102</v>
      </c>
      <c r="C16" s="29">
        <v>26</v>
      </c>
      <c r="D16" s="28" t="s">
        <v>782</v>
      </c>
      <c r="E16" s="24">
        <v>15</v>
      </c>
      <c r="F16" s="631"/>
      <c r="G16" s="487" t="s">
        <v>875</v>
      </c>
      <c r="H16" s="487"/>
      <c r="I16" s="487"/>
      <c r="J16" s="487"/>
      <c r="K16" s="42">
        <f>VLOOKUP($A16&amp;K$92,決統データ!$A$3:$DE$365,$E16+19,FALSE)</f>
        <v>0</v>
      </c>
      <c r="L16" s="42">
        <f>VLOOKUP($A16&amp;L$92,決統データ!$A$3:$DE$365,$E16+19,FALSE)</f>
        <v>0</v>
      </c>
      <c r="M16" s="42">
        <f>VLOOKUP($A16&amp;M$92,決統データ!$A$3:$DE$365,$E16+19,FALSE)</f>
        <v>0</v>
      </c>
      <c r="N16" s="42">
        <f>VLOOKUP($A16&amp;N$92,決統データ!$A$3:$DE$365,$E16+19,FALSE)</f>
        <v>0</v>
      </c>
      <c r="O16" s="42">
        <f>VLOOKUP($A16&amp;O$92,決統データ!$A$3:$DE$365,$E16+19,FALSE)</f>
        <v>0</v>
      </c>
      <c r="P16" s="42">
        <f>VLOOKUP($A16&amp;P$92,決統データ!$A$3:$DE$365,$E16+19,FALSE)</f>
        <v>0</v>
      </c>
      <c r="Q16" s="357">
        <f t="shared" si="0"/>
        <v>0</v>
      </c>
    </row>
    <row r="17" spans="1:17">
      <c r="A17" s="27" t="str">
        <f t="shared" si="1"/>
        <v>1402601</v>
      </c>
      <c r="B17" s="28" t="s">
        <v>1102</v>
      </c>
      <c r="C17" s="29">
        <v>26</v>
      </c>
      <c r="D17" s="28" t="s">
        <v>782</v>
      </c>
      <c r="E17" s="24">
        <v>16</v>
      </c>
      <c r="F17" s="631"/>
      <c r="G17" s="487" t="s">
        <v>874</v>
      </c>
      <c r="H17" s="487"/>
      <c r="I17" s="487"/>
      <c r="J17" s="487"/>
      <c r="K17" s="42">
        <f>VLOOKUP($A17&amp;K$92,決統データ!$A$3:$DE$365,$E17+19,FALSE)</f>
        <v>30406</v>
      </c>
      <c r="L17" s="42">
        <f>VLOOKUP($A17&amp;L$92,決統データ!$A$3:$DE$365,$E17+19,FALSE)</f>
        <v>6953</v>
      </c>
      <c r="M17" s="42">
        <f>VLOOKUP($A17&amp;M$92,決統データ!$A$3:$DE$365,$E17+19,FALSE)</f>
        <v>5564</v>
      </c>
      <c r="N17" s="42">
        <f>VLOOKUP($A17&amp;N$92,決統データ!$A$3:$DE$365,$E17+19,FALSE)</f>
        <v>6421</v>
      </c>
      <c r="O17" s="42">
        <f>VLOOKUP($A17&amp;O$92,決統データ!$A$3:$DE$365,$E17+19,FALSE)</f>
        <v>12858</v>
      </c>
      <c r="P17" s="42">
        <f>VLOOKUP($A17&amp;P$92,決統データ!$A$3:$DE$365,$E17+19,FALSE)</f>
        <v>3313</v>
      </c>
      <c r="Q17" s="357">
        <f t="shared" si="0"/>
        <v>65515</v>
      </c>
    </row>
    <row r="18" spans="1:17">
      <c r="A18" s="27" t="str">
        <f t="shared" si="1"/>
        <v>1402601</v>
      </c>
      <c r="B18" s="28" t="s">
        <v>1102</v>
      </c>
      <c r="C18" s="29">
        <v>26</v>
      </c>
      <c r="D18" s="28" t="s">
        <v>782</v>
      </c>
      <c r="E18" s="24">
        <v>17</v>
      </c>
      <c r="F18" s="631"/>
      <c r="G18" s="487" t="s">
        <v>873</v>
      </c>
      <c r="H18" s="487"/>
      <c r="I18" s="487"/>
      <c r="J18" s="487"/>
      <c r="K18" s="42">
        <f>VLOOKUP($A18&amp;K$92,決統データ!$A$3:$DE$365,$E18+19,FALSE)</f>
        <v>13</v>
      </c>
      <c r="L18" s="42">
        <f>VLOOKUP($A18&amp;L$92,決統データ!$A$3:$DE$365,$E18+19,FALSE)</f>
        <v>0</v>
      </c>
      <c r="M18" s="42">
        <f>VLOOKUP($A18&amp;M$92,決統データ!$A$3:$DE$365,$E18+19,FALSE)</f>
        <v>0</v>
      </c>
      <c r="N18" s="42">
        <f>VLOOKUP($A18&amp;N$92,決統データ!$A$3:$DE$365,$E18+19,FALSE)</f>
        <v>0</v>
      </c>
      <c r="O18" s="42">
        <f>VLOOKUP($A18&amp;O$92,決統データ!$A$3:$DE$365,$E18+19,FALSE)</f>
        <v>5360</v>
      </c>
      <c r="P18" s="42">
        <f>VLOOKUP($A18&amp;P$92,決統データ!$A$3:$DE$365,$E18+19,FALSE)</f>
        <v>0</v>
      </c>
      <c r="Q18" s="357">
        <f t="shared" si="0"/>
        <v>5373</v>
      </c>
    </row>
    <row r="19" spans="1:17">
      <c r="A19" s="27" t="str">
        <f t="shared" si="1"/>
        <v>1402601</v>
      </c>
      <c r="B19" s="28" t="s">
        <v>1102</v>
      </c>
      <c r="C19" s="29">
        <v>26</v>
      </c>
      <c r="D19" s="28" t="s">
        <v>782</v>
      </c>
      <c r="E19" s="24">
        <v>18</v>
      </c>
      <c r="F19" s="631"/>
      <c r="G19" s="487" t="s">
        <v>872</v>
      </c>
      <c r="H19" s="487"/>
      <c r="I19" s="487"/>
      <c r="J19" s="487"/>
      <c r="K19" s="42">
        <f>VLOOKUP($A19&amp;K$92,決統データ!$A$3:$DE$365,$E19+19,FALSE)</f>
        <v>13</v>
      </c>
      <c r="L19" s="42">
        <f>VLOOKUP($A19&amp;L$92,決統データ!$A$3:$DE$365,$E19+19,FALSE)</f>
        <v>0</v>
      </c>
      <c r="M19" s="42">
        <f>VLOOKUP($A19&amp;M$92,決統データ!$A$3:$DE$365,$E19+19,FALSE)</f>
        <v>0</v>
      </c>
      <c r="N19" s="42">
        <f>VLOOKUP($A19&amp;N$92,決統データ!$A$3:$DE$365,$E19+19,FALSE)</f>
        <v>0</v>
      </c>
      <c r="O19" s="42">
        <f>VLOOKUP($A19&amp;O$92,決統データ!$A$3:$DE$365,$E19+19,FALSE)</f>
        <v>1289</v>
      </c>
      <c r="P19" s="42">
        <f>VLOOKUP($A19&amp;P$92,決統データ!$A$3:$DE$365,$E19+19,FALSE)</f>
        <v>0</v>
      </c>
      <c r="Q19" s="357">
        <f t="shared" si="0"/>
        <v>1302</v>
      </c>
    </row>
    <row r="20" spans="1:17">
      <c r="A20" s="27" t="str">
        <f t="shared" si="1"/>
        <v>1402601</v>
      </c>
      <c r="B20" s="28" t="s">
        <v>1102</v>
      </c>
      <c r="C20" s="29">
        <v>26</v>
      </c>
      <c r="D20" s="28" t="s">
        <v>782</v>
      </c>
      <c r="E20" s="24">
        <v>19</v>
      </c>
      <c r="F20" s="631"/>
      <c r="G20" s="487" t="s">
        <v>871</v>
      </c>
      <c r="H20" s="487"/>
      <c r="I20" s="487"/>
      <c r="J20" s="487"/>
      <c r="K20" s="42">
        <f>VLOOKUP($A20&amp;K$92,決統データ!$A$3:$DE$365,$E20+19,FALSE)</f>
        <v>13</v>
      </c>
      <c r="L20" s="42">
        <f>VLOOKUP($A20&amp;L$92,決統データ!$A$3:$DE$365,$E20+19,FALSE)</f>
        <v>0</v>
      </c>
      <c r="M20" s="42">
        <f>VLOOKUP($A20&amp;M$92,決統データ!$A$3:$DE$365,$E20+19,FALSE)</f>
        <v>0</v>
      </c>
      <c r="N20" s="42">
        <f>VLOOKUP($A20&amp;N$92,決統データ!$A$3:$DE$365,$E20+19,FALSE)</f>
        <v>0</v>
      </c>
      <c r="O20" s="42">
        <f>VLOOKUP($A20&amp;O$92,決統データ!$A$3:$DE$365,$E20+19,FALSE)</f>
        <v>1289</v>
      </c>
      <c r="P20" s="42">
        <f>VLOOKUP($A20&amp;P$92,決統データ!$A$3:$DE$365,$E20+19,FALSE)</f>
        <v>0</v>
      </c>
      <c r="Q20" s="357">
        <f t="shared" si="0"/>
        <v>1302</v>
      </c>
    </row>
    <row r="21" spans="1:17">
      <c r="A21" s="27" t="str">
        <f t="shared" si="1"/>
        <v>1402601</v>
      </c>
      <c r="B21" s="28" t="s">
        <v>1102</v>
      </c>
      <c r="C21" s="29">
        <v>26</v>
      </c>
      <c r="D21" s="28" t="s">
        <v>782</v>
      </c>
      <c r="E21" s="24">
        <v>20</v>
      </c>
      <c r="F21" s="631"/>
      <c r="G21" s="487" t="s">
        <v>870</v>
      </c>
      <c r="H21" s="487"/>
      <c r="I21" s="487"/>
      <c r="J21" s="487"/>
      <c r="K21" s="42">
        <f>VLOOKUP($A21&amp;K$92,決統データ!$A$3:$DE$365,$E21+19,FALSE)</f>
        <v>0</v>
      </c>
      <c r="L21" s="42">
        <f>VLOOKUP($A21&amp;L$92,決統データ!$A$3:$DE$365,$E21+19,FALSE)</f>
        <v>0</v>
      </c>
      <c r="M21" s="42">
        <f>VLOOKUP($A21&amp;M$92,決統データ!$A$3:$DE$365,$E21+19,FALSE)</f>
        <v>0</v>
      </c>
      <c r="N21" s="42">
        <f>VLOOKUP($A21&amp;N$92,決統データ!$A$3:$DE$365,$E21+19,FALSE)</f>
        <v>0</v>
      </c>
      <c r="O21" s="42">
        <f>VLOOKUP($A21&amp;O$92,決統データ!$A$3:$DE$365,$E21+19,FALSE)</f>
        <v>0</v>
      </c>
      <c r="P21" s="42">
        <f>VLOOKUP($A21&amp;P$92,決統データ!$A$3:$DE$365,$E21+19,FALSE)</f>
        <v>0</v>
      </c>
      <c r="Q21" s="357">
        <f t="shared" si="0"/>
        <v>0</v>
      </c>
    </row>
    <row r="22" spans="1:17">
      <c r="A22" s="27" t="str">
        <f t="shared" si="1"/>
        <v>1402601</v>
      </c>
      <c r="B22" s="28" t="s">
        <v>1102</v>
      </c>
      <c r="C22" s="29">
        <v>26</v>
      </c>
      <c r="D22" s="28" t="s">
        <v>782</v>
      </c>
      <c r="E22" s="24">
        <v>21</v>
      </c>
      <c r="F22" s="631"/>
      <c r="G22" s="487" t="s">
        <v>869</v>
      </c>
      <c r="H22" s="487"/>
      <c r="I22" s="487"/>
      <c r="J22" s="487"/>
      <c r="K22" s="42">
        <f>VLOOKUP($A22&amp;K$92,決統データ!$A$3:$DE$365,$E22+19,FALSE)</f>
        <v>0</v>
      </c>
      <c r="L22" s="42">
        <f>VLOOKUP($A22&amp;L$92,決統データ!$A$3:$DE$365,$E22+19,FALSE)</f>
        <v>0</v>
      </c>
      <c r="M22" s="42">
        <f>VLOOKUP($A22&amp;M$92,決統データ!$A$3:$DE$365,$E22+19,FALSE)</f>
        <v>0</v>
      </c>
      <c r="N22" s="42">
        <f>VLOOKUP($A22&amp;N$92,決統データ!$A$3:$DE$365,$E22+19,FALSE)</f>
        <v>0</v>
      </c>
      <c r="O22" s="42">
        <f>VLOOKUP($A22&amp;O$92,決統データ!$A$3:$DE$365,$E22+19,FALSE)</f>
        <v>4071</v>
      </c>
      <c r="P22" s="42">
        <f>VLOOKUP($A22&amp;P$92,決統データ!$A$3:$DE$365,$E22+19,FALSE)</f>
        <v>0</v>
      </c>
      <c r="Q22" s="357">
        <f t="shared" si="0"/>
        <v>4071</v>
      </c>
    </row>
    <row r="23" spans="1:17">
      <c r="A23" s="27" t="str">
        <f t="shared" si="1"/>
        <v>1402601</v>
      </c>
      <c r="B23" s="28" t="s">
        <v>1102</v>
      </c>
      <c r="C23" s="29">
        <v>26</v>
      </c>
      <c r="D23" s="28" t="s">
        <v>782</v>
      </c>
      <c r="E23" s="24">
        <v>22</v>
      </c>
      <c r="F23" s="632"/>
      <c r="G23" s="487" t="s">
        <v>868</v>
      </c>
      <c r="H23" s="487"/>
      <c r="I23" s="487"/>
      <c r="J23" s="487"/>
      <c r="K23" s="42">
        <f>VLOOKUP($A23&amp;K$92,決統データ!$A$3:$DE$365,$E23+19,FALSE)</f>
        <v>11971</v>
      </c>
      <c r="L23" s="42">
        <f>VLOOKUP($A23&amp;L$92,決統データ!$A$3:$DE$365,$E23+19,FALSE)</f>
        <v>4193</v>
      </c>
      <c r="M23" s="42">
        <f>VLOOKUP($A23&amp;M$92,決統データ!$A$3:$DE$365,$E23+19,FALSE)</f>
        <v>15624</v>
      </c>
      <c r="N23" s="42">
        <f>VLOOKUP($A23&amp;N$92,決統データ!$A$3:$DE$365,$E23+19,FALSE)</f>
        <v>6478</v>
      </c>
      <c r="O23" s="42">
        <f>VLOOKUP($A23&amp;O$92,決統データ!$A$3:$DE$365,$E23+19,FALSE)</f>
        <v>41483</v>
      </c>
      <c r="P23" s="42">
        <f>VLOOKUP($A23&amp;P$92,決統データ!$A$3:$DE$365,$E23+19,FALSE)</f>
        <v>5242</v>
      </c>
      <c r="Q23" s="357">
        <f t="shared" si="0"/>
        <v>84991</v>
      </c>
    </row>
    <row r="24" spans="1:17">
      <c r="A24" s="27" t="str">
        <f t="shared" si="1"/>
        <v>1402601</v>
      </c>
      <c r="B24" s="28" t="s">
        <v>1102</v>
      </c>
      <c r="C24" s="29">
        <v>26</v>
      </c>
      <c r="D24" s="28" t="s">
        <v>782</v>
      </c>
      <c r="E24" s="24">
        <v>23</v>
      </c>
      <c r="F24" s="630" t="s">
        <v>867</v>
      </c>
      <c r="G24" s="487" t="s">
        <v>866</v>
      </c>
      <c r="H24" s="487"/>
      <c r="I24" s="487"/>
      <c r="J24" s="487"/>
      <c r="K24" s="42">
        <f>VLOOKUP($A24&amp;K$92,決統データ!$A$3:$DE$365,$E24+19,FALSE)</f>
        <v>8268</v>
      </c>
      <c r="L24" s="42">
        <f>VLOOKUP($A24&amp;L$92,決統データ!$A$3:$DE$365,$E24+19,FALSE)</f>
        <v>3740</v>
      </c>
      <c r="M24" s="42">
        <f>VLOOKUP($A24&amp;M$92,決統データ!$A$3:$DE$365,$E24+19,FALSE)</f>
        <v>0</v>
      </c>
      <c r="N24" s="42">
        <f>VLOOKUP($A24&amp;N$92,決統データ!$A$3:$DE$365,$E24+19,FALSE)</f>
        <v>0</v>
      </c>
      <c r="O24" s="42">
        <f>VLOOKUP($A24&amp;O$92,決統データ!$A$3:$DE$365,$E24+19,FALSE)</f>
        <v>1979</v>
      </c>
      <c r="P24" s="42">
        <f>VLOOKUP($A24&amp;P$92,決統データ!$A$3:$DE$365,$E24+19,FALSE)</f>
        <v>0</v>
      </c>
      <c r="Q24" s="357">
        <f t="shared" si="0"/>
        <v>13987</v>
      </c>
    </row>
    <row r="25" spans="1:17">
      <c r="A25" s="27" t="str">
        <f t="shared" si="1"/>
        <v>1402601</v>
      </c>
      <c r="B25" s="28" t="s">
        <v>1102</v>
      </c>
      <c r="C25" s="29">
        <v>26</v>
      </c>
      <c r="D25" s="28" t="s">
        <v>782</v>
      </c>
      <c r="E25" s="24">
        <v>24</v>
      </c>
      <c r="F25" s="631"/>
      <c r="G25" s="487" t="s">
        <v>865</v>
      </c>
      <c r="H25" s="487"/>
      <c r="I25" s="487"/>
      <c r="J25" s="487"/>
      <c r="K25" s="42">
        <f>VLOOKUP($A25&amp;K$92,決統データ!$A$3:$DE$365,$E25+19,FALSE)</f>
        <v>0</v>
      </c>
      <c r="L25" s="42">
        <f>VLOOKUP($A25&amp;L$92,決統データ!$A$3:$DE$365,$E25+19,FALSE)</f>
        <v>0</v>
      </c>
      <c r="M25" s="42">
        <f>VLOOKUP($A25&amp;M$92,決統データ!$A$3:$DE$365,$E25+19,FALSE)</f>
        <v>0</v>
      </c>
      <c r="N25" s="42">
        <f>VLOOKUP($A25&amp;N$92,決統データ!$A$3:$DE$365,$E25+19,FALSE)</f>
        <v>0</v>
      </c>
      <c r="O25" s="42">
        <f>VLOOKUP($A25&amp;O$92,決統データ!$A$3:$DE$365,$E25+19,FALSE)</f>
        <v>0</v>
      </c>
      <c r="P25" s="42">
        <f>VLOOKUP($A25&amp;P$92,決統データ!$A$3:$DE$365,$E25+19,FALSE)</f>
        <v>0</v>
      </c>
      <c r="Q25" s="357">
        <f t="shared" si="0"/>
        <v>0</v>
      </c>
    </row>
    <row r="26" spans="1:17">
      <c r="A26" s="27" t="str">
        <f t="shared" si="1"/>
        <v>1402601</v>
      </c>
      <c r="B26" s="28" t="s">
        <v>1102</v>
      </c>
      <c r="C26" s="29">
        <v>26</v>
      </c>
      <c r="D26" s="28" t="s">
        <v>782</v>
      </c>
      <c r="E26" s="24">
        <v>25</v>
      </c>
      <c r="F26" s="631"/>
      <c r="G26" s="487" t="s">
        <v>864</v>
      </c>
      <c r="H26" s="487"/>
      <c r="I26" s="487"/>
      <c r="J26" s="487"/>
      <c r="K26" s="42">
        <f>VLOOKUP($A26&amp;K$92,決統データ!$A$3:$DE$365,$E26+19,FALSE)</f>
        <v>0</v>
      </c>
      <c r="L26" s="42">
        <f>VLOOKUP($A26&amp;L$92,決統データ!$A$3:$DE$365,$E26+19,FALSE)</f>
        <v>0</v>
      </c>
      <c r="M26" s="42">
        <f>VLOOKUP($A26&amp;M$92,決統データ!$A$3:$DE$365,$E26+19,FALSE)</f>
        <v>0</v>
      </c>
      <c r="N26" s="42">
        <f>VLOOKUP($A26&amp;N$92,決統データ!$A$3:$DE$365,$E26+19,FALSE)</f>
        <v>0</v>
      </c>
      <c r="O26" s="42">
        <f>VLOOKUP($A26&amp;O$92,決統データ!$A$3:$DE$365,$E26+19,FALSE)</f>
        <v>0</v>
      </c>
      <c r="P26" s="42">
        <f>VLOOKUP($A26&amp;P$92,決統データ!$A$3:$DE$365,$E26+19,FALSE)</f>
        <v>0</v>
      </c>
      <c r="Q26" s="357">
        <f t="shared" si="0"/>
        <v>0</v>
      </c>
    </row>
    <row r="27" spans="1:17">
      <c r="A27" s="27" t="str">
        <f t="shared" si="1"/>
        <v>1402601</v>
      </c>
      <c r="B27" s="28" t="s">
        <v>1102</v>
      </c>
      <c r="C27" s="29">
        <v>26</v>
      </c>
      <c r="D27" s="28" t="s">
        <v>782</v>
      </c>
      <c r="E27" s="24">
        <v>26</v>
      </c>
      <c r="F27" s="631"/>
      <c r="G27" s="487" t="s">
        <v>863</v>
      </c>
      <c r="H27" s="487"/>
      <c r="I27" s="487"/>
      <c r="J27" s="487"/>
      <c r="K27" s="42">
        <f>VLOOKUP($A27&amp;K$92,決統データ!$A$3:$DE$365,$E27+19,FALSE)</f>
        <v>1153</v>
      </c>
      <c r="L27" s="42">
        <f>VLOOKUP($A27&amp;L$92,決統データ!$A$3:$DE$365,$E27+19,FALSE)</f>
        <v>0</v>
      </c>
      <c r="M27" s="42">
        <f>VLOOKUP($A27&amp;M$92,決統データ!$A$3:$DE$365,$E27+19,FALSE)</f>
        <v>0</v>
      </c>
      <c r="N27" s="42">
        <f>VLOOKUP($A27&amp;N$92,決統データ!$A$3:$DE$365,$E27+19,FALSE)</f>
        <v>0</v>
      </c>
      <c r="O27" s="42">
        <f>VLOOKUP($A27&amp;O$92,決統データ!$A$3:$DE$365,$E27+19,FALSE)</f>
        <v>0</v>
      </c>
      <c r="P27" s="42">
        <f>VLOOKUP($A27&amp;P$92,決統データ!$A$3:$DE$365,$E27+19,FALSE)</f>
        <v>0</v>
      </c>
      <c r="Q27" s="357">
        <f t="shared" si="0"/>
        <v>1153</v>
      </c>
    </row>
    <row r="28" spans="1:17">
      <c r="A28" s="27" t="str">
        <f t="shared" si="1"/>
        <v>1402601</v>
      </c>
      <c r="B28" s="28" t="s">
        <v>1102</v>
      </c>
      <c r="C28" s="29">
        <v>26</v>
      </c>
      <c r="D28" s="28" t="s">
        <v>782</v>
      </c>
      <c r="E28" s="24">
        <v>27</v>
      </c>
      <c r="F28" s="631"/>
      <c r="G28" s="487" t="s">
        <v>862</v>
      </c>
      <c r="H28" s="487"/>
      <c r="I28" s="487"/>
      <c r="J28" s="487"/>
      <c r="K28" s="42">
        <f>VLOOKUP($A28&amp;K$92,決統データ!$A$3:$DE$365,$E28+19,FALSE)</f>
        <v>0</v>
      </c>
      <c r="L28" s="42">
        <f>VLOOKUP($A28&amp;L$92,決統データ!$A$3:$DE$365,$E28+19,FALSE)</f>
        <v>0</v>
      </c>
      <c r="M28" s="42">
        <f>VLOOKUP($A28&amp;M$92,決統データ!$A$3:$DE$365,$E28+19,FALSE)</f>
        <v>0</v>
      </c>
      <c r="N28" s="42">
        <f>VLOOKUP($A28&amp;N$92,決統データ!$A$3:$DE$365,$E28+19,FALSE)</f>
        <v>0</v>
      </c>
      <c r="O28" s="42">
        <f>VLOOKUP($A28&amp;O$92,決統データ!$A$3:$DE$365,$E28+19,FALSE)</f>
        <v>0</v>
      </c>
      <c r="P28" s="42">
        <f>VLOOKUP($A28&amp;P$92,決統データ!$A$3:$DE$365,$E28+19,FALSE)</f>
        <v>0</v>
      </c>
      <c r="Q28" s="357">
        <f t="shared" si="0"/>
        <v>0</v>
      </c>
    </row>
    <row r="29" spans="1:17">
      <c r="A29" s="27" t="str">
        <f t="shared" si="1"/>
        <v>1402601</v>
      </c>
      <c r="B29" s="28" t="s">
        <v>1102</v>
      </c>
      <c r="C29" s="29">
        <v>26</v>
      </c>
      <c r="D29" s="28" t="s">
        <v>782</v>
      </c>
      <c r="E29" s="24">
        <v>28</v>
      </c>
      <c r="F29" s="631"/>
      <c r="G29" s="487" t="s">
        <v>861</v>
      </c>
      <c r="H29" s="487"/>
      <c r="I29" s="487"/>
      <c r="J29" s="487"/>
      <c r="K29" s="42">
        <f>VLOOKUP($A29&amp;K$92,決統データ!$A$3:$DE$365,$E29+19,FALSE)</f>
        <v>0</v>
      </c>
      <c r="L29" s="42">
        <f>VLOOKUP($A29&amp;L$92,決統データ!$A$3:$DE$365,$E29+19,FALSE)</f>
        <v>0</v>
      </c>
      <c r="M29" s="42">
        <f>VLOOKUP($A29&amp;M$92,決統データ!$A$3:$DE$365,$E29+19,FALSE)</f>
        <v>0</v>
      </c>
      <c r="N29" s="42">
        <f>VLOOKUP($A29&amp;N$92,決統データ!$A$3:$DE$365,$E29+19,FALSE)</f>
        <v>0</v>
      </c>
      <c r="O29" s="42">
        <f>VLOOKUP($A29&amp;O$92,決統データ!$A$3:$DE$365,$E29+19,FALSE)</f>
        <v>0</v>
      </c>
      <c r="P29" s="42">
        <f>VLOOKUP($A29&amp;P$92,決統データ!$A$3:$DE$365,$E29+19,FALSE)</f>
        <v>0</v>
      </c>
      <c r="Q29" s="357">
        <f t="shared" si="0"/>
        <v>0</v>
      </c>
    </row>
    <row r="30" spans="1:17">
      <c r="A30" s="27" t="str">
        <f t="shared" si="1"/>
        <v>1402601</v>
      </c>
      <c r="B30" s="28" t="s">
        <v>1102</v>
      </c>
      <c r="C30" s="29">
        <v>26</v>
      </c>
      <c r="D30" s="28" t="s">
        <v>782</v>
      </c>
      <c r="E30" s="24">
        <v>29</v>
      </c>
      <c r="F30" s="631"/>
      <c r="G30" s="487" t="s">
        <v>860</v>
      </c>
      <c r="H30" s="487"/>
      <c r="I30" s="487"/>
      <c r="J30" s="487"/>
      <c r="K30" s="42">
        <f>VLOOKUP($A30&amp;K$92,決統データ!$A$3:$DE$365,$E30+19,FALSE)</f>
        <v>0</v>
      </c>
      <c r="L30" s="42">
        <f>VLOOKUP($A30&amp;L$92,決統データ!$A$3:$DE$365,$E30+19,FALSE)</f>
        <v>3740</v>
      </c>
      <c r="M30" s="42">
        <f>VLOOKUP($A30&amp;M$92,決統データ!$A$3:$DE$365,$E30+19,FALSE)</f>
        <v>0</v>
      </c>
      <c r="N30" s="42">
        <f>VLOOKUP($A30&amp;N$92,決統データ!$A$3:$DE$365,$E30+19,FALSE)</f>
        <v>0</v>
      </c>
      <c r="O30" s="42">
        <f>VLOOKUP($A30&amp;O$92,決統データ!$A$3:$DE$365,$E30+19,FALSE)</f>
        <v>0</v>
      </c>
      <c r="P30" s="42">
        <f>VLOOKUP($A30&amp;P$92,決統データ!$A$3:$DE$365,$E30+19,FALSE)</f>
        <v>0</v>
      </c>
      <c r="Q30" s="357">
        <f t="shared" si="0"/>
        <v>3740</v>
      </c>
    </row>
    <row r="31" spans="1:17">
      <c r="A31" s="27" t="str">
        <f t="shared" si="1"/>
        <v>1402601</v>
      </c>
      <c r="B31" s="28" t="s">
        <v>1102</v>
      </c>
      <c r="C31" s="29">
        <v>26</v>
      </c>
      <c r="D31" s="28" t="s">
        <v>782</v>
      </c>
      <c r="E31" s="24">
        <v>30</v>
      </c>
      <c r="F31" s="631"/>
      <c r="G31" s="487" t="s">
        <v>914</v>
      </c>
      <c r="H31" s="487"/>
      <c r="I31" s="487"/>
      <c r="J31" s="487"/>
      <c r="K31" s="42">
        <f>VLOOKUP($A31&amp;K$92,決統データ!$A$3:$DE$365,$E31+19,FALSE)</f>
        <v>0</v>
      </c>
      <c r="L31" s="42">
        <f>VLOOKUP($A31&amp;L$92,決統データ!$A$3:$DE$365,$E31+19,FALSE)</f>
        <v>0</v>
      </c>
      <c r="M31" s="42">
        <f>VLOOKUP($A31&amp;M$92,決統データ!$A$3:$DE$365,$E31+19,FALSE)</f>
        <v>0</v>
      </c>
      <c r="N31" s="42">
        <f>VLOOKUP($A31&amp;N$92,決統データ!$A$3:$DE$365,$E31+19,FALSE)</f>
        <v>0</v>
      </c>
      <c r="O31" s="42">
        <f>VLOOKUP($A31&amp;O$92,決統データ!$A$3:$DE$365,$E31+19,FALSE)</f>
        <v>0</v>
      </c>
      <c r="P31" s="42">
        <f>VLOOKUP($A31&amp;P$92,決統データ!$A$3:$DE$365,$E31+19,FALSE)</f>
        <v>0</v>
      </c>
      <c r="Q31" s="357">
        <f t="shared" si="0"/>
        <v>0</v>
      </c>
    </row>
    <row r="32" spans="1:17">
      <c r="A32" s="27" t="str">
        <f t="shared" si="1"/>
        <v>1402601</v>
      </c>
      <c r="B32" s="28" t="s">
        <v>1102</v>
      </c>
      <c r="C32" s="29">
        <v>26</v>
      </c>
      <c r="D32" s="28" t="s">
        <v>782</v>
      </c>
      <c r="E32" s="24">
        <v>31</v>
      </c>
      <c r="F32" s="631"/>
      <c r="G32" s="487" t="s">
        <v>858</v>
      </c>
      <c r="H32" s="487"/>
      <c r="I32" s="487"/>
      <c r="J32" s="487"/>
      <c r="K32" s="42">
        <f>VLOOKUP($A32&amp;K$92,決統データ!$A$3:$DE$365,$E32+19,FALSE)</f>
        <v>0</v>
      </c>
      <c r="L32" s="42">
        <f>VLOOKUP($A32&amp;L$92,決統データ!$A$3:$DE$365,$E32+19,FALSE)</f>
        <v>0</v>
      </c>
      <c r="M32" s="42">
        <f>VLOOKUP($A32&amp;M$92,決統データ!$A$3:$DE$365,$E32+19,FALSE)</f>
        <v>0</v>
      </c>
      <c r="N32" s="42">
        <f>VLOOKUP($A32&amp;N$92,決統データ!$A$3:$DE$365,$E32+19,FALSE)</f>
        <v>0</v>
      </c>
      <c r="O32" s="42">
        <f>VLOOKUP($A32&amp;O$92,決統データ!$A$3:$DE$365,$E32+19,FALSE)</f>
        <v>0</v>
      </c>
      <c r="P32" s="42">
        <f>VLOOKUP($A32&amp;P$92,決統データ!$A$3:$DE$365,$E32+19,FALSE)</f>
        <v>0</v>
      </c>
      <c r="Q32" s="357">
        <f t="shared" si="0"/>
        <v>0</v>
      </c>
    </row>
    <row r="33" spans="1:17">
      <c r="A33" s="27" t="str">
        <f t="shared" si="1"/>
        <v>1402601</v>
      </c>
      <c r="B33" s="28" t="s">
        <v>1102</v>
      </c>
      <c r="C33" s="29">
        <v>26</v>
      </c>
      <c r="D33" s="28" t="s">
        <v>782</v>
      </c>
      <c r="E33" s="24">
        <v>32</v>
      </c>
      <c r="F33" s="631"/>
      <c r="G33" s="487" t="s">
        <v>857</v>
      </c>
      <c r="H33" s="487"/>
      <c r="I33" s="487"/>
      <c r="J33" s="487"/>
      <c r="K33" s="42">
        <f>VLOOKUP($A33&amp;K$92,決統データ!$A$3:$DE$365,$E33+19,FALSE)</f>
        <v>7115</v>
      </c>
      <c r="L33" s="42">
        <f>VLOOKUP($A33&amp;L$92,決統データ!$A$3:$DE$365,$E33+19,FALSE)</f>
        <v>0</v>
      </c>
      <c r="M33" s="42">
        <f>VLOOKUP($A33&amp;M$92,決統データ!$A$3:$DE$365,$E33+19,FALSE)</f>
        <v>0</v>
      </c>
      <c r="N33" s="42">
        <f>VLOOKUP($A33&amp;N$92,決統データ!$A$3:$DE$365,$E33+19,FALSE)</f>
        <v>0</v>
      </c>
      <c r="O33" s="42">
        <f>VLOOKUP($A33&amp;O$92,決統データ!$A$3:$DE$365,$E33+19,FALSE)</f>
        <v>1979</v>
      </c>
      <c r="P33" s="42">
        <f>VLOOKUP($A33&amp;P$92,決統データ!$A$3:$DE$365,$E33+19,FALSE)</f>
        <v>0</v>
      </c>
      <c r="Q33" s="357">
        <f t="shared" si="0"/>
        <v>9094</v>
      </c>
    </row>
    <row r="34" spans="1:17">
      <c r="A34" s="27" t="str">
        <f t="shared" si="1"/>
        <v>1402601</v>
      </c>
      <c r="B34" s="28" t="s">
        <v>1102</v>
      </c>
      <c r="C34" s="29">
        <v>26</v>
      </c>
      <c r="D34" s="28" t="s">
        <v>782</v>
      </c>
      <c r="E34" s="24">
        <v>33</v>
      </c>
      <c r="F34" s="631"/>
      <c r="G34" s="487" t="s">
        <v>856</v>
      </c>
      <c r="H34" s="487"/>
      <c r="I34" s="487"/>
      <c r="J34" s="487"/>
      <c r="K34" s="42">
        <f>VLOOKUP($A34&amp;K$92,決統データ!$A$3:$DE$365,$E34+19,FALSE)</f>
        <v>28644</v>
      </c>
      <c r="L34" s="42">
        <f>VLOOKUP($A34&amp;L$92,決統データ!$A$3:$DE$365,$E34+19,FALSE)</f>
        <v>6740</v>
      </c>
      <c r="M34" s="42">
        <f>VLOOKUP($A34&amp;M$92,決統データ!$A$3:$DE$365,$E34+19,FALSE)</f>
        <v>15624</v>
      </c>
      <c r="N34" s="42">
        <f>VLOOKUP($A34&amp;N$92,決統データ!$A$3:$DE$365,$E34+19,FALSE)</f>
        <v>6478</v>
      </c>
      <c r="O34" s="42">
        <f>VLOOKUP($A34&amp;O$92,決統データ!$A$3:$DE$365,$E34+19,FALSE)</f>
        <v>32697</v>
      </c>
      <c r="P34" s="42">
        <f>VLOOKUP($A34&amp;P$92,決統データ!$A$3:$DE$365,$E34+19,FALSE)</f>
        <v>5000</v>
      </c>
      <c r="Q34" s="357">
        <f t="shared" si="0"/>
        <v>95183</v>
      </c>
    </row>
    <row r="35" spans="1:17">
      <c r="A35" s="27" t="str">
        <f t="shared" si="1"/>
        <v>1402601</v>
      </c>
      <c r="B35" s="28" t="s">
        <v>1102</v>
      </c>
      <c r="C35" s="29">
        <v>26</v>
      </c>
      <c r="D35" s="28" t="s">
        <v>782</v>
      </c>
      <c r="E35" s="24">
        <v>34</v>
      </c>
      <c r="F35" s="631"/>
      <c r="G35" s="648" t="s">
        <v>855</v>
      </c>
      <c r="H35" s="648"/>
      <c r="I35" s="487"/>
      <c r="J35" s="487"/>
      <c r="K35" s="42">
        <f>VLOOKUP($A35&amp;K$92,決統データ!$A$3:$DE$365,$E35+19,FALSE)</f>
        <v>24574</v>
      </c>
      <c r="L35" s="42">
        <f>VLOOKUP($A35&amp;L$92,決統データ!$A$3:$DE$365,$E35+19,FALSE)</f>
        <v>6740</v>
      </c>
      <c r="M35" s="42">
        <f>VLOOKUP($A35&amp;M$92,決統データ!$A$3:$DE$365,$E35+19,FALSE)</f>
        <v>0</v>
      </c>
      <c r="N35" s="42">
        <f>VLOOKUP($A35&amp;N$92,決統データ!$A$3:$DE$365,$E35+19,FALSE)</f>
        <v>0</v>
      </c>
      <c r="O35" s="42">
        <f>VLOOKUP($A35&amp;O$92,決統データ!$A$3:$DE$365,$E35+19,FALSE)</f>
        <v>1979</v>
      </c>
      <c r="P35" s="42">
        <f>VLOOKUP($A35&amp;P$92,決統データ!$A$3:$DE$365,$E35+19,FALSE)</f>
        <v>0</v>
      </c>
      <c r="Q35" s="357">
        <f t="shared" ref="Q35:Q66" si="2">SUM(K35:P35)</f>
        <v>33293</v>
      </c>
    </row>
    <row r="36" spans="1:17">
      <c r="A36" s="27" t="str">
        <f t="shared" si="1"/>
        <v>1402601</v>
      </c>
      <c r="B36" s="28" t="s">
        <v>1102</v>
      </c>
      <c r="C36" s="29">
        <v>26</v>
      </c>
      <c r="D36" s="28" t="s">
        <v>782</v>
      </c>
      <c r="E36" s="24">
        <v>35</v>
      </c>
      <c r="F36" s="631"/>
      <c r="G36" s="946" t="s">
        <v>1100</v>
      </c>
      <c r="H36" s="920"/>
      <c r="I36" s="518" t="s">
        <v>854</v>
      </c>
      <c r="J36" s="510"/>
      <c r="K36" s="42">
        <f>VLOOKUP($A36&amp;K$92,決統データ!$A$3:$DE$365,$E36+19,FALSE)</f>
        <v>0</v>
      </c>
      <c r="L36" s="42">
        <f>VLOOKUP($A36&amp;L$92,決統データ!$A$3:$DE$365,$E36+19,FALSE)</f>
        <v>0</v>
      </c>
      <c r="M36" s="42">
        <f>VLOOKUP($A36&amp;M$92,決統データ!$A$3:$DE$365,$E36+19,FALSE)</f>
        <v>0</v>
      </c>
      <c r="N36" s="42">
        <f>VLOOKUP($A36&amp;N$92,決統データ!$A$3:$DE$365,$E36+19,FALSE)</f>
        <v>0</v>
      </c>
      <c r="O36" s="42">
        <f>VLOOKUP($A36&amp;O$92,決統データ!$A$3:$DE$365,$E36+19,FALSE)</f>
        <v>0</v>
      </c>
      <c r="P36" s="42">
        <f>VLOOKUP($A36&amp;P$92,決統データ!$A$3:$DE$365,$E36+19,FALSE)</f>
        <v>0</v>
      </c>
      <c r="Q36" s="357">
        <f t="shared" si="2"/>
        <v>0</v>
      </c>
    </row>
    <row r="37" spans="1:17">
      <c r="A37" s="27" t="str">
        <f t="shared" si="1"/>
        <v>1402601</v>
      </c>
      <c r="B37" s="28" t="s">
        <v>1102</v>
      </c>
      <c r="C37" s="29">
        <v>26</v>
      </c>
      <c r="D37" s="28" t="s">
        <v>782</v>
      </c>
      <c r="E37" s="24">
        <v>36</v>
      </c>
      <c r="F37" s="631"/>
      <c r="G37" s="921"/>
      <c r="H37" s="922"/>
      <c r="I37" s="518" t="s">
        <v>853</v>
      </c>
      <c r="J37" s="510"/>
      <c r="K37" s="42">
        <f>VLOOKUP($A37&amp;K$92,決統データ!$A$3:$DE$365,$E37+19,FALSE)</f>
        <v>0</v>
      </c>
      <c r="L37" s="42">
        <f>VLOOKUP($A37&amp;L$92,決統データ!$A$3:$DE$365,$E37+19,FALSE)</f>
        <v>0</v>
      </c>
      <c r="M37" s="42">
        <f>VLOOKUP($A37&amp;M$92,決統データ!$A$3:$DE$365,$E37+19,FALSE)</f>
        <v>0</v>
      </c>
      <c r="N37" s="42">
        <f>VLOOKUP($A37&amp;N$92,決統データ!$A$3:$DE$365,$E37+19,FALSE)</f>
        <v>0</v>
      </c>
      <c r="O37" s="42">
        <f>VLOOKUP($A37&amp;O$92,決統データ!$A$3:$DE$365,$E37+19,FALSE)</f>
        <v>0</v>
      </c>
      <c r="P37" s="42">
        <f>VLOOKUP($A37&amp;P$92,決統データ!$A$3:$DE$365,$E37+19,FALSE)</f>
        <v>0</v>
      </c>
      <c r="Q37" s="357">
        <f t="shared" si="2"/>
        <v>0</v>
      </c>
    </row>
    <row r="38" spans="1:17">
      <c r="A38" s="27" t="str">
        <f t="shared" si="1"/>
        <v>1402601</v>
      </c>
      <c r="B38" s="28" t="s">
        <v>1102</v>
      </c>
      <c r="C38" s="29">
        <v>26</v>
      </c>
      <c r="D38" s="28" t="s">
        <v>782</v>
      </c>
      <c r="E38" s="24">
        <v>37</v>
      </c>
      <c r="F38" s="631"/>
      <c r="G38" s="868" t="s">
        <v>515</v>
      </c>
      <c r="H38" s="656" t="s">
        <v>852</v>
      </c>
      <c r="I38" s="487"/>
      <c r="J38" s="487"/>
      <c r="K38" s="42">
        <f>VLOOKUP($A38&amp;K$92,決統データ!$A$3:$DE$365,$E38+19,FALSE)</f>
        <v>0</v>
      </c>
      <c r="L38" s="42">
        <f>VLOOKUP($A38&amp;L$92,決統データ!$A$3:$DE$365,$E38+19,FALSE)</f>
        <v>0</v>
      </c>
      <c r="M38" s="42">
        <f>VLOOKUP($A38&amp;M$92,決統データ!$A$3:$DE$365,$E38+19,FALSE)</f>
        <v>0</v>
      </c>
      <c r="N38" s="42">
        <f>VLOOKUP($A38&amp;N$92,決統データ!$A$3:$DE$365,$E38+19,FALSE)</f>
        <v>0</v>
      </c>
      <c r="O38" s="42">
        <f>VLOOKUP($A38&amp;O$92,決統データ!$A$3:$DE$365,$E38+19,FALSE)</f>
        <v>0</v>
      </c>
      <c r="P38" s="42">
        <f>VLOOKUP($A38&amp;P$92,決統データ!$A$3:$DE$365,$E38+19,FALSE)</f>
        <v>0</v>
      </c>
      <c r="Q38" s="357">
        <f t="shared" si="2"/>
        <v>0</v>
      </c>
    </row>
    <row r="39" spans="1:17">
      <c r="A39" s="27" t="str">
        <f t="shared" si="1"/>
        <v>1402601</v>
      </c>
      <c r="B39" s="28" t="s">
        <v>1102</v>
      </c>
      <c r="C39" s="29">
        <v>26</v>
      </c>
      <c r="D39" s="28" t="s">
        <v>782</v>
      </c>
      <c r="E39" s="24">
        <v>38</v>
      </c>
      <c r="F39" s="631"/>
      <c r="G39" s="902"/>
      <c r="H39" s="487" t="s">
        <v>850</v>
      </c>
      <c r="I39" s="487"/>
      <c r="J39" s="487"/>
      <c r="K39" s="42">
        <f>VLOOKUP($A39&amp;K$92,決統データ!$A$3:$DE$365,$E39+19,FALSE)</f>
        <v>0</v>
      </c>
      <c r="L39" s="42">
        <f>VLOOKUP($A39&amp;L$92,決統データ!$A$3:$DE$365,$E39+19,FALSE)</f>
        <v>0</v>
      </c>
      <c r="M39" s="42">
        <f>VLOOKUP($A39&amp;M$92,決統データ!$A$3:$DE$365,$E39+19,FALSE)</f>
        <v>0</v>
      </c>
      <c r="N39" s="42">
        <f>VLOOKUP($A39&amp;N$92,決統データ!$A$3:$DE$365,$E39+19,FALSE)</f>
        <v>0</v>
      </c>
      <c r="O39" s="42">
        <f>VLOOKUP($A39&amp;O$92,決統データ!$A$3:$DE$365,$E39+19,FALSE)</f>
        <v>0</v>
      </c>
      <c r="P39" s="42">
        <f>VLOOKUP($A39&amp;P$92,決統データ!$A$3:$DE$365,$E39+19,FALSE)</f>
        <v>0</v>
      </c>
      <c r="Q39" s="357">
        <f t="shared" si="2"/>
        <v>0</v>
      </c>
    </row>
    <row r="40" spans="1:17">
      <c r="A40" s="27" t="str">
        <f t="shared" si="1"/>
        <v>1402601</v>
      </c>
      <c r="B40" s="28" t="s">
        <v>1102</v>
      </c>
      <c r="C40" s="29">
        <v>26</v>
      </c>
      <c r="D40" s="28" t="s">
        <v>782</v>
      </c>
      <c r="E40" s="24">
        <v>39</v>
      </c>
      <c r="F40" s="631"/>
      <c r="G40" s="902"/>
      <c r="H40" s="487" t="s">
        <v>851</v>
      </c>
      <c r="I40" s="487"/>
      <c r="J40" s="487"/>
      <c r="K40" s="42">
        <f>VLOOKUP($A40&amp;K$92,決統データ!$A$3:$DE$365,$E40+19,FALSE)</f>
        <v>24574</v>
      </c>
      <c r="L40" s="42">
        <f>VLOOKUP($A40&amp;L$92,決統データ!$A$3:$DE$365,$E40+19,FALSE)</f>
        <v>6740</v>
      </c>
      <c r="M40" s="42">
        <f>VLOOKUP($A40&amp;M$92,決統データ!$A$3:$DE$365,$E40+19,FALSE)</f>
        <v>0</v>
      </c>
      <c r="N40" s="42">
        <f>VLOOKUP($A40&amp;N$92,決統データ!$A$3:$DE$365,$E40+19,FALSE)</f>
        <v>0</v>
      </c>
      <c r="O40" s="42">
        <f>VLOOKUP($A40&amp;O$92,決統データ!$A$3:$DE$365,$E40+19,FALSE)</f>
        <v>1979</v>
      </c>
      <c r="P40" s="42">
        <f>VLOOKUP($A40&amp;P$92,決統データ!$A$3:$DE$365,$E40+19,FALSE)</f>
        <v>0</v>
      </c>
      <c r="Q40" s="357">
        <f t="shared" si="2"/>
        <v>33293</v>
      </c>
    </row>
    <row r="41" spans="1:17">
      <c r="A41" s="27" t="str">
        <f t="shared" si="1"/>
        <v>1402601</v>
      </c>
      <c r="B41" s="28" t="s">
        <v>1102</v>
      </c>
      <c r="C41" s="29">
        <v>26</v>
      </c>
      <c r="D41" s="28" t="s">
        <v>782</v>
      </c>
      <c r="E41" s="24">
        <v>40</v>
      </c>
      <c r="F41" s="631"/>
      <c r="G41" s="902"/>
      <c r="H41" s="487" t="s">
        <v>850</v>
      </c>
      <c r="I41" s="487"/>
      <c r="J41" s="487"/>
      <c r="K41" s="42">
        <f>VLOOKUP($A41&amp;K$92,決統データ!$A$3:$DE$365,$E41+19,FALSE)</f>
        <v>0</v>
      </c>
      <c r="L41" s="42">
        <f>VLOOKUP($A41&amp;L$92,決統データ!$A$3:$DE$365,$E41+19,FALSE)</f>
        <v>0</v>
      </c>
      <c r="M41" s="42">
        <f>VLOOKUP($A41&amp;M$92,決統データ!$A$3:$DE$365,$E41+19,FALSE)</f>
        <v>0</v>
      </c>
      <c r="N41" s="42">
        <f>VLOOKUP($A41&amp;N$92,決統データ!$A$3:$DE$365,$E41+19,FALSE)</f>
        <v>0</v>
      </c>
      <c r="O41" s="42">
        <f>VLOOKUP($A41&amp;O$92,決統データ!$A$3:$DE$365,$E41+19,FALSE)</f>
        <v>0</v>
      </c>
      <c r="P41" s="42">
        <f>VLOOKUP($A41&amp;P$92,決統データ!$A$3:$DE$365,$E41+19,FALSE)</f>
        <v>0</v>
      </c>
      <c r="Q41" s="357">
        <f t="shared" si="2"/>
        <v>0</v>
      </c>
    </row>
    <row r="42" spans="1:17">
      <c r="A42" s="27" t="str">
        <f t="shared" si="1"/>
        <v>1402601</v>
      </c>
      <c r="B42" s="28" t="s">
        <v>1102</v>
      </c>
      <c r="C42" s="29">
        <v>26</v>
      </c>
      <c r="D42" s="28" t="s">
        <v>782</v>
      </c>
      <c r="E42" s="24">
        <v>41</v>
      </c>
      <c r="F42" s="631"/>
      <c r="G42" s="902" t="s">
        <v>849</v>
      </c>
      <c r="H42" s="903" t="s">
        <v>828</v>
      </c>
      <c r="I42" s="645" t="s">
        <v>644</v>
      </c>
      <c r="J42" s="60" t="s">
        <v>387</v>
      </c>
      <c r="K42" s="42">
        <f>VLOOKUP($A42&amp;K$92,決統データ!$A$3:$DE$365,$E42+19,FALSE)</f>
        <v>0</v>
      </c>
      <c r="L42" s="42">
        <f>VLOOKUP($A42&amp;L$92,決統データ!$A$3:$DE$365,$E42+19,FALSE)</f>
        <v>0</v>
      </c>
      <c r="M42" s="42">
        <f>VLOOKUP($A42&amp;M$92,決統データ!$A$3:$DE$365,$E42+19,FALSE)</f>
        <v>0</v>
      </c>
      <c r="N42" s="42">
        <f>VLOOKUP($A42&amp;N$92,決統データ!$A$3:$DE$365,$E42+19,FALSE)</f>
        <v>0</v>
      </c>
      <c r="O42" s="42">
        <f>VLOOKUP($A42&amp;O$92,決統データ!$A$3:$DE$365,$E42+19,FALSE)</f>
        <v>0</v>
      </c>
      <c r="P42" s="42">
        <f>VLOOKUP($A42&amp;P$92,決統データ!$A$3:$DE$365,$E42+19,FALSE)</f>
        <v>0</v>
      </c>
      <c r="Q42" s="357">
        <f t="shared" si="2"/>
        <v>0</v>
      </c>
    </row>
    <row r="43" spans="1:17">
      <c r="A43" s="27" t="str">
        <f t="shared" si="1"/>
        <v>1402601</v>
      </c>
      <c r="B43" s="28" t="s">
        <v>1102</v>
      </c>
      <c r="C43" s="29">
        <v>26</v>
      </c>
      <c r="D43" s="28" t="s">
        <v>782</v>
      </c>
      <c r="E43" s="24">
        <v>42</v>
      </c>
      <c r="F43" s="631"/>
      <c r="G43" s="902"/>
      <c r="H43" s="904"/>
      <c r="I43" s="646"/>
      <c r="J43" s="60" t="s">
        <v>365</v>
      </c>
      <c r="K43" s="42">
        <f>VLOOKUP($A43&amp;K$92,決統データ!$A$3:$DE$365,$E43+19,FALSE)</f>
        <v>0</v>
      </c>
      <c r="L43" s="42">
        <f>VLOOKUP($A43&amp;L$92,決統データ!$A$3:$DE$365,$E43+19,FALSE)</f>
        <v>0</v>
      </c>
      <c r="M43" s="42">
        <f>VLOOKUP($A43&amp;M$92,決統データ!$A$3:$DE$365,$E43+19,FALSE)</f>
        <v>0</v>
      </c>
      <c r="N43" s="42">
        <f>VLOOKUP($A43&amp;N$92,決統データ!$A$3:$DE$365,$E43+19,FALSE)</f>
        <v>0</v>
      </c>
      <c r="O43" s="42">
        <f>VLOOKUP($A43&amp;O$92,決統データ!$A$3:$DE$365,$E43+19,FALSE)</f>
        <v>0</v>
      </c>
      <c r="P43" s="42">
        <f>VLOOKUP($A43&amp;P$92,決統データ!$A$3:$DE$365,$E43+19,FALSE)</f>
        <v>0</v>
      </c>
      <c r="Q43" s="357">
        <f t="shared" si="2"/>
        <v>0</v>
      </c>
    </row>
    <row r="44" spans="1:17">
      <c r="A44" s="27" t="str">
        <f t="shared" si="1"/>
        <v>1402601</v>
      </c>
      <c r="B44" s="28" t="s">
        <v>1102</v>
      </c>
      <c r="C44" s="29">
        <v>26</v>
      </c>
      <c r="D44" s="28" t="s">
        <v>782</v>
      </c>
      <c r="E44" s="24">
        <v>43</v>
      </c>
      <c r="F44" s="631"/>
      <c r="G44" s="902"/>
      <c r="H44" s="656"/>
      <c r="I44" s="647"/>
      <c r="J44" s="60" t="s">
        <v>731</v>
      </c>
      <c r="K44" s="42">
        <f>VLOOKUP($A44&amp;K$92,決統データ!$A$3:$DE$365,$E44+19,FALSE)</f>
        <v>0</v>
      </c>
      <c r="L44" s="42">
        <f>VLOOKUP($A44&amp;L$92,決統データ!$A$3:$DE$365,$E44+19,FALSE)</f>
        <v>0</v>
      </c>
      <c r="M44" s="42">
        <f>VLOOKUP($A44&amp;M$92,決統データ!$A$3:$DE$365,$E44+19,FALSE)</f>
        <v>0</v>
      </c>
      <c r="N44" s="42">
        <f>VLOOKUP($A44&amp;N$92,決統データ!$A$3:$DE$365,$E44+19,FALSE)</f>
        <v>0</v>
      </c>
      <c r="O44" s="42">
        <f>VLOOKUP($A44&amp;O$92,決統データ!$A$3:$DE$365,$E44+19,FALSE)</f>
        <v>0</v>
      </c>
      <c r="P44" s="42">
        <f>VLOOKUP($A44&amp;P$92,決統データ!$A$3:$DE$365,$E44+19,FALSE)</f>
        <v>0</v>
      </c>
      <c r="Q44" s="357">
        <f t="shared" si="2"/>
        <v>0</v>
      </c>
    </row>
    <row r="45" spans="1:17">
      <c r="A45" s="27" t="str">
        <f t="shared" si="1"/>
        <v>1402601</v>
      </c>
      <c r="B45" s="28" t="s">
        <v>1102</v>
      </c>
      <c r="C45" s="29">
        <v>26</v>
      </c>
      <c r="D45" s="28" t="s">
        <v>782</v>
      </c>
      <c r="E45" s="24">
        <v>44</v>
      </c>
      <c r="F45" s="631"/>
      <c r="G45" s="902"/>
      <c r="H45" s="487" t="s">
        <v>848</v>
      </c>
      <c r="I45" s="487"/>
      <c r="J45" s="487"/>
      <c r="K45" s="42">
        <f>VLOOKUP($A45&amp;K$92,決統データ!$A$3:$DE$365,$E45+19,FALSE)</f>
        <v>0</v>
      </c>
      <c r="L45" s="42">
        <f>VLOOKUP($A45&amp;L$92,決統データ!$A$3:$DE$365,$E45+19,FALSE)</f>
        <v>3740</v>
      </c>
      <c r="M45" s="42">
        <f>VLOOKUP($A45&amp;M$92,決統データ!$A$3:$DE$365,$E45+19,FALSE)</f>
        <v>0</v>
      </c>
      <c r="N45" s="42">
        <f>VLOOKUP($A45&amp;N$92,決統データ!$A$3:$DE$365,$E45+19,FALSE)</f>
        <v>0</v>
      </c>
      <c r="O45" s="42">
        <f>VLOOKUP($A45&amp;O$92,決統データ!$A$3:$DE$365,$E45+19,FALSE)</f>
        <v>0</v>
      </c>
      <c r="P45" s="42">
        <f>VLOOKUP($A45&amp;P$92,決統データ!$A$3:$DE$365,$E45+19,FALSE)</f>
        <v>0</v>
      </c>
      <c r="Q45" s="357">
        <f t="shared" si="2"/>
        <v>3740</v>
      </c>
    </row>
    <row r="46" spans="1:17">
      <c r="A46" s="27" t="str">
        <f t="shared" si="1"/>
        <v>1402601</v>
      </c>
      <c r="B46" s="28" t="s">
        <v>1102</v>
      </c>
      <c r="C46" s="29">
        <v>26</v>
      </c>
      <c r="D46" s="28" t="s">
        <v>782</v>
      </c>
      <c r="E46" s="24">
        <v>45</v>
      </c>
      <c r="F46" s="631"/>
      <c r="G46" s="902"/>
      <c r="H46" s="487" t="s">
        <v>912</v>
      </c>
      <c r="I46" s="487"/>
      <c r="J46" s="487"/>
      <c r="K46" s="42">
        <f>VLOOKUP($A46&amp;K$92,決統データ!$A$3:$DE$365,$E46+19,FALSE)</f>
        <v>0</v>
      </c>
      <c r="L46" s="42">
        <f>VLOOKUP($A46&amp;L$92,決統データ!$A$3:$DE$365,$E46+19,FALSE)</f>
        <v>0</v>
      </c>
      <c r="M46" s="42">
        <f>VLOOKUP($A46&amp;M$92,決統データ!$A$3:$DE$365,$E46+19,FALSE)</f>
        <v>0</v>
      </c>
      <c r="N46" s="42">
        <f>VLOOKUP($A46&amp;N$92,決統データ!$A$3:$DE$365,$E46+19,FALSE)</f>
        <v>0</v>
      </c>
      <c r="O46" s="42">
        <f>VLOOKUP($A46&amp;O$92,決統データ!$A$3:$DE$365,$E46+19,FALSE)</f>
        <v>0</v>
      </c>
      <c r="P46" s="42">
        <f>VLOOKUP($A46&amp;P$92,決統データ!$A$3:$DE$365,$E46+19,FALSE)</f>
        <v>0</v>
      </c>
      <c r="Q46" s="357">
        <f t="shared" si="2"/>
        <v>0</v>
      </c>
    </row>
    <row r="47" spans="1:17">
      <c r="A47" s="27" t="str">
        <f t="shared" si="1"/>
        <v>1402601</v>
      </c>
      <c r="B47" s="28" t="s">
        <v>1102</v>
      </c>
      <c r="C47" s="29">
        <v>26</v>
      </c>
      <c r="D47" s="28" t="s">
        <v>782</v>
      </c>
      <c r="E47" s="24">
        <v>46</v>
      </c>
      <c r="F47" s="631"/>
      <c r="G47" s="902"/>
      <c r="H47" s="487" t="s">
        <v>846</v>
      </c>
      <c r="I47" s="487"/>
      <c r="J47" s="487"/>
      <c r="K47" s="42">
        <f>VLOOKUP($A47&amp;K$92,決統データ!$A$3:$DE$365,$E47+19,FALSE)</f>
        <v>0</v>
      </c>
      <c r="L47" s="42">
        <f>VLOOKUP($A47&amp;L$92,決統データ!$A$3:$DE$365,$E47+19,FALSE)</f>
        <v>0</v>
      </c>
      <c r="M47" s="42">
        <f>VLOOKUP($A47&amp;M$92,決統データ!$A$3:$DE$365,$E47+19,FALSE)</f>
        <v>0</v>
      </c>
      <c r="N47" s="42">
        <f>VLOOKUP($A47&amp;N$92,決統データ!$A$3:$DE$365,$E47+19,FALSE)</f>
        <v>0</v>
      </c>
      <c r="O47" s="42">
        <f>VLOOKUP($A47&amp;O$92,決統データ!$A$3:$DE$365,$E47+19,FALSE)</f>
        <v>0</v>
      </c>
      <c r="P47" s="42">
        <f>VLOOKUP($A47&amp;P$92,決統データ!$A$3:$DE$365,$E47+19,FALSE)</f>
        <v>0</v>
      </c>
      <c r="Q47" s="357">
        <f t="shared" si="2"/>
        <v>0</v>
      </c>
    </row>
    <row r="48" spans="1:17">
      <c r="A48" s="27" t="str">
        <f t="shared" si="1"/>
        <v>1402601</v>
      </c>
      <c r="B48" s="28" t="s">
        <v>1102</v>
      </c>
      <c r="C48" s="29">
        <v>26</v>
      </c>
      <c r="D48" s="28" t="s">
        <v>782</v>
      </c>
      <c r="E48" s="24">
        <v>47</v>
      </c>
      <c r="F48" s="631"/>
      <c r="G48" s="902"/>
      <c r="H48" s="487" t="s">
        <v>845</v>
      </c>
      <c r="I48" s="487"/>
      <c r="J48" s="487"/>
      <c r="K48" s="42">
        <f>VLOOKUP($A48&amp;K$92,決統データ!$A$3:$DE$365,$E48+19,FALSE)</f>
        <v>0</v>
      </c>
      <c r="L48" s="42">
        <f>VLOOKUP($A48&amp;L$92,決統データ!$A$3:$DE$365,$E48+19,FALSE)</f>
        <v>0</v>
      </c>
      <c r="M48" s="42">
        <f>VLOOKUP($A48&amp;M$92,決統データ!$A$3:$DE$365,$E48+19,FALSE)</f>
        <v>0</v>
      </c>
      <c r="N48" s="42">
        <f>VLOOKUP($A48&amp;N$92,決統データ!$A$3:$DE$365,$E48+19,FALSE)</f>
        <v>0</v>
      </c>
      <c r="O48" s="42">
        <f>VLOOKUP($A48&amp;O$92,決統データ!$A$3:$DE$365,$E48+19,FALSE)</f>
        <v>0</v>
      </c>
      <c r="P48" s="42">
        <f>VLOOKUP($A48&amp;P$92,決統データ!$A$3:$DE$365,$E48+19,FALSE)</f>
        <v>0</v>
      </c>
      <c r="Q48" s="357">
        <f t="shared" si="2"/>
        <v>0</v>
      </c>
    </row>
    <row r="49" spans="1:17">
      <c r="A49" s="27" t="str">
        <f t="shared" si="1"/>
        <v>1402601</v>
      </c>
      <c r="B49" s="28" t="s">
        <v>1102</v>
      </c>
      <c r="C49" s="29">
        <v>26</v>
      </c>
      <c r="D49" s="28" t="s">
        <v>782</v>
      </c>
      <c r="E49" s="24">
        <v>48</v>
      </c>
      <c r="F49" s="631"/>
      <c r="G49" s="902"/>
      <c r="H49" s="487" t="s">
        <v>731</v>
      </c>
      <c r="I49" s="487"/>
      <c r="J49" s="487"/>
      <c r="K49" s="42">
        <f>VLOOKUP($A49&amp;K$92,決統データ!$A$3:$DE$365,$E49+19,FALSE)</f>
        <v>24574</v>
      </c>
      <c r="L49" s="42">
        <f>VLOOKUP($A49&amp;L$92,決統データ!$A$3:$DE$365,$E49+19,FALSE)</f>
        <v>3000</v>
      </c>
      <c r="M49" s="42">
        <f>VLOOKUP($A49&amp;M$92,決統データ!$A$3:$DE$365,$E49+19,FALSE)</f>
        <v>0</v>
      </c>
      <c r="N49" s="42">
        <f>VLOOKUP($A49&amp;N$92,決統データ!$A$3:$DE$365,$E49+19,FALSE)</f>
        <v>0</v>
      </c>
      <c r="O49" s="42">
        <f>VLOOKUP($A49&amp;O$92,決統データ!$A$3:$DE$365,$E49+19,FALSE)</f>
        <v>1979</v>
      </c>
      <c r="P49" s="42">
        <f>VLOOKUP($A49&amp;P$92,決統データ!$A$3:$DE$365,$E49+19,FALSE)</f>
        <v>0</v>
      </c>
      <c r="Q49" s="357">
        <f t="shared" si="2"/>
        <v>29553</v>
      </c>
    </row>
    <row r="50" spans="1:17">
      <c r="A50" s="27" t="str">
        <f t="shared" si="1"/>
        <v>1402601</v>
      </c>
      <c r="B50" s="28" t="s">
        <v>1102</v>
      </c>
      <c r="C50" s="29">
        <v>26</v>
      </c>
      <c r="D50" s="28" t="s">
        <v>782</v>
      </c>
      <c r="E50" s="24">
        <v>49</v>
      </c>
      <c r="F50" s="631"/>
      <c r="G50" s="487" t="s">
        <v>844</v>
      </c>
      <c r="H50" s="487"/>
      <c r="I50" s="487"/>
      <c r="J50" s="487"/>
      <c r="K50" s="42">
        <f>VLOOKUP($A50&amp;K$92,決統データ!$A$3:$DE$365,$E50+19,FALSE)</f>
        <v>4070</v>
      </c>
      <c r="L50" s="42">
        <f>VLOOKUP($A50&amp;L$92,決統データ!$A$3:$DE$365,$E50+19,FALSE)</f>
        <v>0</v>
      </c>
      <c r="M50" s="42">
        <f>VLOOKUP($A50&amp;M$92,決統データ!$A$3:$DE$365,$E50+19,FALSE)</f>
        <v>0</v>
      </c>
      <c r="N50" s="42">
        <f>VLOOKUP($A50&amp;N$92,決統データ!$A$3:$DE$365,$E50+19,FALSE)</f>
        <v>0</v>
      </c>
      <c r="O50" s="42">
        <f>VLOOKUP($A50&amp;O$92,決統データ!$A$3:$DE$365,$E50+19,FALSE)</f>
        <v>30718</v>
      </c>
      <c r="P50" s="42">
        <f>VLOOKUP($A50&amp;P$92,決統データ!$A$3:$DE$365,$E50+19,FALSE)</f>
        <v>0</v>
      </c>
      <c r="Q50" s="357">
        <f t="shared" si="2"/>
        <v>34788</v>
      </c>
    </row>
    <row r="51" spans="1:17">
      <c r="A51" s="27" t="str">
        <f t="shared" si="1"/>
        <v>1402601</v>
      </c>
      <c r="B51" s="28" t="s">
        <v>1102</v>
      </c>
      <c r="C51" s="29">
        <v>26</v>
      </c>
      <c r="D51" s="28" t="s">
        <v>782</v>
      </c>
      <c r="E51" s="24">
        <v>50</v>
      </c>
      <c r="F51" s="631"/>
      <c r="G51" s="639" t="s">
        <v>1100</v>
      </c>
      <c r="H51" s="487" t="s">
        <v>842</v>
      </c>
      <c r="I51" s="487"/>
      <c r="J51" s="487"/>
      <c r="K51" s="42">
        <f>VLOOKUP($A51&amp;K$92,決統データ!$A$3:$DE$365,$E51+19,FALSE)</f>
        <v>0</v>
      </c>
      <c r="L51" s="42">
        <f>VLOOKUP($A51&amp;L$92,決統データ!$A$3:$DE$365,$E51+19,FALSE)</f>
        <v>0</v>
      </c>
      <c r="M51" s="42">
        <f>VLOOKUP($A51&amp;M$92,決統データ!$A$3:$DE$365,$E51+19,FALSE)</f>
        <v>0</v>
      </c>
      <c r="N51" s="42">
        <f>VLOOKUP($A51&amp;N$92,決統データ!$A$3:$DE$365,$E51+19,FALSE)</f>
        <v>0</v>
      </c>
      <c r="O51" s="42">
        <f>VLOOKUP($A51&amp;O$92,決統データ!$A$3:$DE$365,$E51+19,FALSE)</f>
        <v>0</v>
      </c>
      <c r="P51" s="42">
        <f>VLOOKUP($A51&amp;P$92,決統データ!$A$3:$DE$365,$E51+19,FALSE)</f>
        <v>0</v>
      </c>
      <c r="Q51" s="357">
        <f t="shared" si="2"/>
        <v>0</v>
      </c>
    </row>
    <row r="52" spans="1:17">
      <c r="A52" s="27" t="str">
        <f t="shared" si="1"/>
        <v>1402601</v>
      </c>
      <c r="B52" s="28" t="s">
        <v>1102</v>
      </c>
      <c r="C52" s="29">
        <v>26</v>
      </c>
      <c r="D52" s="28" t="s">
        <v>782</v>
      </c>
      <c r="E52" s="24">
        <v>51</v>
      </c>
      <c r="F52" s="631"/>
      <c r="G52" s="640"/>
      <c r="H52" s="487" t="s">
        <v>388</v>
      </c>
      <c r="I52" s="487"/>
      <c r="J52" s="487"/>
      <c r="K52" s="42">
        <f>VLOOKUP($A52&amp;K$92,決統データ!$A$3:$DE$365,$E52+19,FALSE)</f>
        <v>0</v>
      </c>
      <c r="L52" s="42">
        <f>VLOOKUP($A52&amp;L$92,決統データ!$A$3:$DE$365,$E52+19,FALSE)</f>
        <v>0</v>
      </c>
      <c r="M52" s="42">
        <f>VLOOKUP($A52&amp;M$92,決統データ!$A$3:$DE$365,$E52+19,FALSE)</f>
        <v>0</v>
      </c>
      <c r="N52" s="42">
        <f>VLOOKUP($A52&amp;N$92,決統データ!$A$3:$DE$365,$E52+19,FALSE)</f>
        <v>0</v>
      </c>
      <c r="O52" s="42">
        <f>VLOOKUP($A52&amp;O$92,決統データ!$A$3:$DE$365,$E52+19,FALSE)</f>
        <v>0</v>
      </c>
      <c r="P52" s="42">
        <f>VLOOKUP($A52&amp;P$92,決統データ!$A$3:$DE$365,$E52+19,FALSE)</f>
        <v>0</v>
      </c>
      <c r="Q52" s="357">
        <f t="shared" si="2"/>
        <v>0</v>
      </c>
    </row>
    <row r="53" spans="1:17">
      <c r="A53" s="27" t="str">
        <f t="shared" si="1"/>
        <v>1402601</v>
      </c>
      <c r="B53" s="28" t="s">
        <v>1102</v>
      </c>
      <c r="C53" s="29">
        <v>26</v>
      </c>
      <c r="D53" s="28" t="s">
        <v>782</v>
      </c>
      <c r="E53" s="24">
        <v>52</v>
      </c>
      <c r="F53" s="631"/>
      <c r="G53" s="641"/>
      <c r="H53" s="487" t="s">
        <v>841</v>
      </c>
      <c r="I53" s="487"/>
      <c r="J53" s="487"/>
      <c r="K53" s="42">
        <f>VLOOKUP($A53&amp;K$92,決統データ!$A$3:$DE$365,$E53+19,FALSE)</f>
        <v>0</v>
      </c>
      <c r="L53" s="42">
        <f>VLOOKUP($A53&amp;L$92,決統データ!$A$3:$DE$365,$E53+19,FALSE)</f>
        <v>0</v>
      </c>
      <c r="M53" s="42">
        <f>VLOOKUP($A53&amp;M$92,決統データ!$A$3:$DE$365,$E53+19,FALSE)</f>
        <v>0</v>
      </c>
      <c r="N53" s="42">
        <f>VLOOKUP($A53&amp;N$92,決統データ!$A$3:$DE$365,$E53+19,FALSE)</f>
        <v>0</v>
      </c>
      <c r="O53" s="42">
        <f>VLOOKUP($A53&amp;O$92,決統データ!$A$3:$DE$365,$E53+19,FALSE)</f>
        <v>0</v>
      </c>
      <c r="P53" s="42">
        <f>VLOOKUP($A53&amp;P$92,決統データ!$A$3:$DE$365,$E53+19,FALSE)</f>
        <v>0</v>
      </c>
      <c r="Q53" s="357">
        <f t="shared" si="2"/>
        <v>0</v>
      </c>
    </row>
    <row r="54" spans="1:17">
      <c r="A54" s="27" t="str">
        <f t="shared" si="1"/>
        <v>1402601</v>
      </c>
      <c r="B54" s="28" t="s">
        <v>1102</v>
      </c>
      <c r="C54" s="29">
        <v>26</v>
      </c>
      <c r="D54" s="28" t="s">
        <v>782</v>
      </c>
      <c r="E54" s="24">
        <v>53</v>
      </c>
      <c r="F54" s="631"/>
      <c r="G54" s="487" t="s">
        <v>840</v>
      </c>
      <c r="H54" s="487"/>
      <c r="I54" s="487"/>
      <c r="J54" s="487"/>
      <c r="K54" s="42">
        <f>VLOOKUP($A54&amp;K$92,決統データ!$A$3:$DE$365,$E54+19,FALSE)</f>
        <v>0</v>
      </c>
      <c r="L54" s="42">
        <f>VLOOKUP($A54&amp;L$92,決統データ!$A$3:$DE$365,$E54+19,FALSE)</f>
        <v>0</v>
      </c>
      <c r="M54" s="42">
        <f>VLOOKUP($A54&amp;M$92,決統データ!$A$3:$DE$365,$E54+19,FALSE)</f>
        <v>0</v>
      </c>
      <c r="N54" s="42">
        <f>VLOOKUP($A54&amp;N$92,決統データ!$A$3:$DE$365,$E54+19,FALSE)</f>
        <v>0</v>
      </c>
      <c r="O54" s="42">
        <f>VLOOKUP($A54&amp;O$92,決統データ!$A$3:$DE$365,$E54+19,FALSE)</f>
        <v>0</v>
      </c>
      <c r="P54" s="42">
        <f>VLOOKUP($A54&amp;P$92,決統データ!$A$3:$DE$365,$E54+19,FALSE)</f>
        <v>0</v>
      </c>
      <c r="Q54" s="357">
        <f t="shared" si="2"/>
        <v>0</v>
      </c>
    </row>
    <row r="55" spans="1:17">
      <c r="A55" s="27" t="str">
        <f t="shared" si="1"/>
        <v>1402601</v>
      </c>
      <c r="B55" s="28" t="s">
        <v>1102</v>
      </c>
      <c r="C55" s="29">
        <v>26</v>
      </c>
      <c r="D55" s="28" t="s">
        <v>782</v>
      </c>
      <c r="E55" s="24">
        <v>54</v>
      </c>
      <c r="F55" s="631"/>
      <c r="G55" s="487" t="s">
        <v>839</v>
      </c>
      <c r="H55" s="487"/>
      <c r="I55" s="487"/>
      <c r="J55" s="487"/>
      <c r="K55" s="42">
        <f>VLOOKUP($A55&amp;K$92,決統データ!$A$3:$DE$365,$E55+19,FALSE)</f>
        <v>0</v>
      </c>
      <c r="L55" s="42">
        <f>VLOOKUP($A55&amp;L$92,決統データ!$A$3:$DE$365,$E55+19,FALSE)</f>
        <v>0</v>
      </c>
      <c r="M55" s="42">
        <f>VLOOKUP($A55&amp;M$92,決統データ!$A$3:$DE$365,$E55+19,FALSE)</f>
        <v>15624</v>
      </c>
      <c r="N55" s="42">
        <f>VLOOKUP($A55&amp;N$92,決統データ!$A$3:$DE$365,$E55+19,FALSE)</f>
        <v>6478</v>
      </c>
      <c r="O55" s="42">
        <f>VLOOKUP($A55&amp;O$92,決統データ!$A$3:$DE$365,$E55+19,FALSE)</f>
        <v>0</v>
      </c>
      <c r="P55" s="42">
        <f>VLOOKUP($A55&amp;P$92,決統データ!$A$3:$DE$365,$E55+19,FALSE)</f>
        <v>5000</v>
      </c>
      <c r="Q55" s="357">
        <f t="shared" si="2"/>
        <v>27102</v>
      </c>
    </row>
    <row r="56" spans="1:17">
      <c r="A56" s="27" t="str">
        <f t="shared" si="1"/>
        <v>1402601</v>
      </c>
      <c r="B56" s="28" t="s">
        <v>1102</v>
      </c>
      <c r="C56" s="29">
        <v>26</v>
      </c>
      <c r="D56" s="28" t="s">
        <v>782</v>
      </c>
      <c r="E56" s="24">
        <v>55</v>
      </c>
      <c r="F56" s="631"/>
      <c r="G56" s="487" t="s">
        <v>838</v>
      </c>
      <c r="H56" s="487"/>
      <c r="I56" s="487"/>
      <c r="J56" s="487"/>
      <c r="K56" s="42">
        <f>VLOOKUP($A56&amp;K$92,決統データ!$A$3:$DE$365,$E56+19,FALSE)</f>
        <v>0</v>
      </c>
      <c r="L56" s="42">
        <f>VLOOKUP($A56&amp;L$92,決統データ!$A$3:$DE$365,$E56+19,FALSE)</f>
        <v>0</v>
      </c>
      <c r="M56" s="42">
        <f>VLOOKUP($A56&amp;M$92,決統データ!$A$3:$DE$365,$E56+19,FALSE)</f>
        <v>0</v>
      </c>
      <c r="N56" s="42">
        <f>VLOOKUP($A56&amp;N$92,決統データ!$A$3:$DE$365,$E56+19,FALSE)</f>
        <v>0</v>
      </c>
      <c r="O56" s="42">
        <f>VLOOKUP($A56&amp;O$92,決統データ!$A$3:$DE$365,$E56+19,FALSE)</f>
        <v>0</v>
      </c>
      <c r="P56" s="42">
        <f>VLOOKUP($A56&amp;P$92,決統データ!$A$3:$DE$365,$E56+19,FALSE)</f>
        <v>0</v>
      </c>
      <c r="Q56" s="357">
        <f t="shared" si="2"/>
        <v>0</v>
      </c>
    </row>
    <row r="57" spans="1:17">
      <c r="A57" s="27" t="str">
        <f t="shared" si="1"/>
        <v>1402601</v>
      </c>
      <c r="B57" s="28" t="s">
        <v>1102</v>
      </c>
      <c r="C57" s="29">
        <v>26</v>
      </c>
      <c r="D57" s="28" t="s">
        <v>782</v>
      </c>
      <c r="E57" s="24">
        <v>56</v>
      </c>
      <c r="F57" s="632"/>
      <c r="G57" s="487" t="s">
        <v>1099</v>
      </c>
      <c r="H57" s="487"/>
      <c r="I57" s="487"/>
      <c r="J57" s="487"/>
      <c r="K57" s="42">
        <f>VLOOKUP($A57&amp;K$92,決統データ!$A$3:$DE$365,$E57+19,FALSE)</f>
        <v>-20376</v>
      </c>
      <c r="L57" s="42">
        <f>VLOOKUP($A57&amp;L$92,決統データ!$A$3:$DE$365,$E57+19,FALSE)</f>
        <v>-3000</v>
      </c>
      <c r="M57" s="42">
        <f>VLOOKUP($A57&amp;M$92,決統データ!$A$3:$DE$365,$E57+19,FALSE)</f>
        <v>-15624</v>
      </c>
      <c r="N57" s="42">
        <f>VLOOKUP($A57&amp;N$92,決統データ!$A$3:$DE$365,$E57+19,FALSE)</f>
        <v>-6478</v>
      </c>
      <c r="O57" s="42">
        <f>VLOOKUP($A57&amp;O$92,決統データ!$A$3:$DE$365,$E57+19,FALSE)</f>
        <v>-30718</v>
      </c>
      <c r="P57" s="42">
        <f>VLOOKUP($A57&amp;P$92,決統データ!$A$3:$DE$365,$E57+19,FALSE)</f>
        <v>-5000</v>
      </c>
      <c r="Q57" s="357">
        <f t="shared" si="2"/>
        <v>-81196</v>
      </c>
    </row>
    <row r="58" spans="1:17">
      <c r="A58" s="27" t="str">
        <f t="shared" si="1"/>
        <v>1402601</v>
      </c>
      <c r="B58" s="28" t="s">
        <v>1102</v>
      </c>
      <c r="C58" s="29">
        <v>26</v>
      </c>
      <c r="D58" s="28" t="s">
        <v>782</v>
      </c>
      <c r="E58" s="24">
        <v>57</v>
      </c>
      <c r="F58" s="487" t="s">
        <v>836</v>
      </c>
      <c r="G58" s="487"/>
      <c r="H58" s="487"/>
      <c r="I58" s="487"/>
      <c r="J58" s="487"/>
      <c r="K58" s="42">
        <f>VLOOKUP($A58&amp;K$92,決統データ!$A$3:$DE$365,$E58+19,FALSE)</f>
        <v>-8405</v>
      </c>
      <c r="L58" s="42">
        <f>VLOOKUP($A58&amp;L$92,決統データ!$A$3:$DE$365,$E58+19,FALSE)</f>
        <v>1193</v>
      </c>
      <c r="M58" s="42">
        <f>VLOOKUP($A58&amp;M$92,決統データ!$A$3:$DE$365,$E58+19,FALSE)</f>
        <v>0</v>
      </c>
      <c r="N58" s="42">
        <f>VLOOKUP($A58&amp;N$92,決統データ!$A$3:$DE$365,$E58+19,FALSE)</f>
        <v>0</v>
      </c>
      <c r="O58" s="42">
        <f>VLOOKUP($A58&amp;O$92,決統データ!$A$3:$DE$365,$E58+19,FALSE)</f>
        <v>10765</v>
      </c>
      <c r="P58" s="42">
        <f>VLOOKUP($A58&amp;P$92,決統データ!$A$3:$DE$365,$E58+19,FALSE)</f>
        <v>242</v>
      </c>
      <c r="Q58" s="357">
        <f t="shared" si="2"/>
        <v>3795</v>
      </c>
    </row>
    <row r="59" spans="1:17">
      <c r="A59" s="27" t="str">
        <f t="shared" si="1"/>
        <v>1402601</v>
      </c>
      <c r="B59" s="28" t="s">
        <v>1102</v>
      </c>
      <c r="C59" s="29">
        <v>26</v>
      </c>
      <c r="D59" s="28" t="s">
        <v>782</v>
      </c>
      <c r="E59" s="24">
        <v>58</v>
      </c>
      <c r="F59" s="487" t="s">
        <v>835</v>
      </c>
      <c r="G59" s="487"/>
      <c r="H59" s="487"/>
      <c r="I59" s="487"/>
      <c r="J59" s="487"/>
      <c r="K59" s="42">
        <f>VLOOKUP($A59&amp;K$92,決統データ!$A$3:$DE$365,$E59+19,FALSE)</f>
        <v>16</v>
      </c>
      <c r="L59" s="42">
        <f>VLOOKUP($A59&amp;L$92,決統データ!$A$3:$DE$365,$E59+19,FALSE)</f>
        <v>1193</v>
      </c>
      <c r="M59" s="42">
        <f>VLOOKUP($A59&amp;M$92,決統データ!$A$3:$DE$365,$E59+19,FALSE)</f>
        <v>0</v>
      </c>
      <c r="N59" s="42">
        <f>VLOOKUP($A59&amp;N$92,決統データ!$A$3:$DE$365,$E59+19,FALSE)</f>
        <v>0</v>
      </c>
      <c r="O59" s="42">
        <f>VLOOKUP($A59&amp;O$92,決統データ!$A$3:$DE$365,$E59+19,FALSE)</f>
        <v>7789</v>
      </c>
      <c r="P59" s="42">
        <f>VLOOKUP($A59&amp;P$92,決統データ!$A$3:$DE$365,$E59+19,FALSE)</f>
        <v>0</v>
      </c>
      <c r="Q59" s="357">
        <f t="shared" si="2"/>
        <v>8998</v>
      </c>
    </row>
    <row r="60" spans="1:17">
      <c r="A60" s="27" t="str">
        <f t="shared" si="1"/>
        <v>1402601</v>
      </c>
      <c r="B60" s="28" t="s">
        <v>1102</v>
      </c>
      <c r="C60" s="29">
        <v>26</v>
      </c>
      <c r="D60" s="28" t="s">
        <v>782</v>
      </c>
      <c r="E60" s="24">
        <v>59</v>
      </c>
      <c r="F60" s="658" t="s">
        <v>1098</v>
      </c>
      <c r="G60" s="518"/>
      <c r="H60" s="518"/>
      <c r="I60" s="518"/>
      <c r="J60" s="510"/>
      <c r="K60" s="42">
        <f>VLOOKUP($A60&amp;K$92,決統データ!$A$3:$DE$365,$E60+19,FALSE)</f>
        <v>8422</v>
      </c>
      <c r="L60" s="42">
        <f>VLOOKUP($A60&amp;L$92,決統データ!$A$3:$DE$365,$E60+19,FALSE)</f>
        <v>0</v>
      </c>
      <c r="M60" s="42">
        <f>VLOOKUP($A60&amp;M$92,決統データ!$A$3:$DE$365,$E60+19,FALSE)</f>
        <v>0</v>
      </c>
      <c r="N60" s="42">
        <f>VLOOKUP($A60&amp;N$92,決統データ!$A$3:$DE$365,$E60+19,FALSE)</f>
        <v>0</v>
      </c>
      <c r="O60" s="42">
        <f>VLOOKUP($A60&amp;O$92,決統データ!$A$3:$DE$365,$E60+19,FALSE)</f>
        <v>7617</v>
      </c>
      <c r="P60" s="42">
        <f>VLOOKUP($A60&amp;P$92,決統データ!$A$3:$DE$365,$E60+19,FALSE)</f>
        <v>710</v>
      </c>
      <c r="Q60" s="357">
        <f t="shared" si="2"/>
        <v>16749</v>
      </c>
    </row>
    <row r="61" spans="1:17">
      <c r="A61" s="27" t="str">
        <f t="shared" si="1"/>
        <v>1402601</v>
      </c>
      <c r="B61" s="28" t="s">
        <v>1102</v>
      </c>
      <c r="C61" s="29">
        <v>26</v>
      </c>
      <c r="D61" s="28" t="s">
        <v>782</v>
      </c>
      <c r="E61" s="24">
        <v>60</v>
      </c>
      <c r="F61" s="95"/>
      <c r="G61" s="487" t="s">
        <v>833</v>
      </c>
      <c r="H61" s="487"/>
      <c r="I61" s="487"/>
      <c r="J61" s="487"/>
      <c r="K61" s="42">
        <f>VLOOKUP($A61&amp;K$92,決統データ!$A$3:$DE$365,$E61+19,FALSE)</f>
        <v>0</v>
      </c>
      <c r="L61" s="42">
        <f>VLOOKUP($A61&amp;L$92,決統データ!$A$3:$DE$365,$E61+19,FALSE)</f>
        <v>0</v>
      </c>
      <c r="M61" s="42">
        <f>VLOOKUP($A61&amp;M$92,決統データ!$A$3:$DE$365,$E61+19,FALSE)</f>
        <v>0</v>
      </c>
      <c r="N61" s="42">
        <f>VLOOKUP($A61&amp;N$92,決統データ!$A$3:$DE$365,$E61+19,FALSE)</f>
        <v>0</v>
      </c>
      <c r="O61" s="42">
        <f>VLOOKUP($A61&amp;O$92,決統データ!$A$3:$DE$365,$E61+19,FALSE)</f>
        <v>0</v>
      </c>
      <c r="P61" s="42">
        <f>VLOOKUP($A61&amp;P$92,決統データ!$A$3:$DE$365,$E61+19,FALSE)</f>
        <v>0</v>
      </c>
      <c r="Q61" s="357">
        <f t="shared" si="2"/>
        <v>0</v>
      </c>
    </row>
    <row r="62" spans="1:17">
      <c r="A62" s="27" t="str">
        <f t="shared" si="1"/>
        <v>1402602</v>
      </c>
      <c r="B62" s="28" t="s">
        <v>1102</v>
      </c>
      <c r="C62" s="29">
        <v>26</v>
      </c>
      <c r="D62" s="28" t="s">
        <v>788</v>
      </c>
      <c r="E62" s="24">
        <v>1</v>
      </c>
      <c r="F62" s="487" t="s">
        <v>832</v>
      </c>
      <c r="G62" s="487"/>
      <c r="H62" s="487"/>
      <c r="I62" s="487"/>
      <c r="J62" s="487"/>
      <c r="K62" s="42">
        <f>VLOOKUP($A62&amp;K$92,決統データ!$A$3:$DE$365,$E62+19,FALSE)</f>
        <v>0</v>
      </c>
      <c r="L62" s="42">
        <f>VLOOKUP($A62&amp;L$92,決統データ!$A$3:$DE$365,$E62+19,FALSE)</f>
        <v>0</v>
      </c>
      <c r="M62" s="42">
        <f>VLOOKUP($A62&amp;M$92,決統データ!$A$3:$DE$365,$E62+19,FALSE)</f>
        <v>0</v>
      </c>
      <c r="N62" s="42">
        <f>VLOOKUP($A62&amp;N$92,決統データ!$A$3:$DE$365,$E62+19,FALSE)</f>
        <v>0</v>
      </c>
      <c r="O62" s="42">
        <f>VLOOKUP($A62&amp;O$92,決統データ!$A$3:$DE$365,$E62+19,FALSE)</f>
        <v>0</v>
      </c>
      <c r="P62" s="42">
        <f>VLOOKUP($A62&amp;P$92,決統データ!$A$3:$DE$365,$E62+19,FALSE)</f>
        <v>0</v>
      </c>
      <c r="Q62" s="357">
        <f t="shared" si="2"/>
        <v>0</v>
      </c>
    </row>
    <row r="63" spans="1:17">
      <c r="A63" s="27" t="str">
        <f t="shared" si="1"/>
        <v>1402602</v>
      </c>
      <c r="B63" s="28" t="s">
        <v>1102</v>
      </c>
      <c r="C63" s="29">
        <v>26</v>
      </c>
      <c r="D63" s="28" t="s">
        <v>788</v>
      </c>
      <c r="E63" s="24">
        <v>2</v>
      </c>
      <c r="F63" s="487" t="s">
        <v>831</v>
      </c>
      <c r="G63" s="487"/>
      <c r="H63" s="487"/>
      <c r="I63" s="487"/>
      <c r="J63" s="487"/>
      <c r="K63" s="42">
        <f>VLOOKUP($A63&amp;K$92,決統データ!$A$3:$DE$365,$E63+19,FALSE)</f>
        <v>1</v>
      </c>
      <c r="L63" s="42">
        <f>VLOOKUP($A63&amp;L$92,決統データ!$A$3:$DE$365,$E63+19,FALSE)</f>
        <v>0</v>
      </c>
      <c r="M63" s="42">
        <f>VLOOKUP($A63&amp;M$92,決統データ!$A$3:$DE$365,$E63+19,FALSE)</f>
        <v>0</v>
      </c>
      <c r="N63" s="42">
        <f>VLOOKUP($A63&amp;N$92,決統データ!$A$3:$DE$365,$E63+19,FALSE)</f>
        <v>0</v>
      </c>
      <c r="O63" s="42">
        <f>VLOOKUP($A63&amp;O$92,決統データ!$A$3:$DE$365,$E63+19,FALSE)</f>
        <v>10593</v>
      </c>
      <c r="P63" s="42">
        <f>VLOOKUP($A63&amp;P$92,決統データ!$A$3:$DE$365,$E63+19,FALSE)</f>
        <v>952</v>
      </c>
      <c r="Q63" s="357">
        <f t="shared" si="2"/>
        <v>11546</v>
      </c>
    </row>
    <row r="64" spans="1:17">
      <c r="A64" s="27" t="str">
        <f t="shared" si="1"/>
        <v>1402602</v>
      </c>
      <c r="B64" s="28" t="s">
        <v>1102</v>
      </c>
      <c r="C64" s="29">
        <v>26</v>
      </c>
      <c r="D64" s="28" t="s">
        <v>788</v>
      </c>
      <c r="E64" s="24">
        <v>3</v>
      </c>
      <c r="F64" s="487" t="s">
        <v>830</v>
      </c>
      <c r="G64" s="487"/>
      <c r="H64" s="487"/>
      <c r="I64" s="487"/>
      <c r="J64" s="487"/>
      <c r="K64" s="42">
        <f>VLOOKUP($A64&amp;K$92,決統データ!$A$3:$DE$365,$E64+19,FALSE)</f>
        <v>0</v>
      </c>
      <c r="L64" s="42">
        <f>VLOOKUP($A64&amp;L$92,決統データ!$A$3:$DE$365,$E64+19,FALSE)</f>
        <v>0</v>
      </c>
      <c r="M64" s="42">
        <f>VLOOKUP($A64&amp;M$92,決統データ!$A$3:$DE$365,$E64+19,FALSE)</f>
        <v>0</v>
      </c>
      <c r="N64" s="42">
        <f>VLOOKUP($A64&amp;N$92,決統データ!$A$3:$DE$365,$E64+19,FALSE)</f>
        <v>0</v>
      </c>
      <c r="O64" s="42">
        <f>VLOOKUP($A64&amp;O$92,決統データ!$A$3:$DE$365,$E64+19,FALSE)</f>
        <v>0</v>
      </c>
      <c r="P64" s="42">
        <f>VLOOKUP($A64&amp;P$92,決統データ!$A$3:$DE$365,$E64+19,FALSE)</f>
        <v>0</v>
      </c>
      <c r="Q64" s="357">
        <f t="shared" si="2"/>
        <v>0</v>
      </c>
    </row>
    <row r="65" spans="1:17">
      <c r="A65" s="27" t="str">
        <f t="shared" si="1"/>
        <v>1402602</v>
      </c>
      <c r="B65" s="28" t="s">
        <v>1102</v>
      </c>
      <c r="C65" s="29">
        <v>26</v>
      </c>
      <c r="D65" s="28" t="s">
        <v>788</v>
      </c>
      <c r="E65" s="24">
        <v>4</v>
      </c>
      <c r="F65" s="639" t="s">
        <v>644</v>
      </c>
      <c r="G65" s="487" t="s">
        <v>829</v>
      </c>
      <c r="H65" s="487"/>
      <c r="I65" s="487"/>
      <c r="J65" s="487"/>
      <c r="K65" s="42">
        <f>VLOOKUP($A65&amp;K$92,決統データ!$A$3:$DE$365,$E65+19,FALSE)</f>
        <v>0</v>
      </c>
      <c r="L65" s="42">
        <f>VLOOKUP($A65&amp;L$92,決統データ!$A$3:$DE$365,$E65+19,FALSE)</f>
        <v>0</v>
      </c>
      <c r="M65" s="42">
        <f>VLOOKUP($A65&amp;M$92,決統データ!$A$3:$DE$365,$E65+19,FALSE)</f>
        <v>0</v>
      </c>
      <c r="N65" s="42">
        <f>VLOOKUP($A65&amp;N$92,決統データ!$A$3:$DE$365,$E65+19,FALSE)</f>
        <v>0</v>
      </c>
      <c r="O65" s="42">
        <f>VLOOKUP($A65&amp;O$92,決統データ!$A$3:$DE$365,$E65+19,FALSE)</f>
        <v>0</v>
      </c>
      <c r="P65" s="42">
        <f>VLOOKUP($A65&amp;P$92,決統データ!$A$3:$DE$365,$E65+19,FALSE)</f>
        <v>0</v>
      </c>
      <c r="Q65" s="357">
        <f t="shared" si="2"/>
        <v>0</v>
      </c>
    </row>
    <row r="66" spans="1:17">
      <c r="A66" s="27" t="str">
        <f t="shared" si="1"/>
        <v>1402602</v>
      </c>
      <c r="B66" s="28" t="s">
        <v>1102</v>
      </c>
      <c r="C66" s="29">
        <v>26</v>
      </c>
      <c r="D66" s="28" t="s">
        <v>788</v>
      </c>
      <c r="E66" s="24">
        <v>5</v>
      </c>
      <c r="F66" s="640"/>
      <c r="G66" s="487" t="s">
        <v>828</v>
      </c>
      <c r="H66" s="487"/>
      <c r="I66" s="487"/>
      <c r="J66" s="487"/>
      <c r="K66" s="42">
        <f>VLOOKUP($A66&amp;K$92,決統データ!$A$3:$DE$365,$E66+19,FALSE)</f>
        <v>0</v>
      </c>
      <c r="L66" s="42">
        <f>VLOOKUP($A66&amp;L$92,決統データ!$A$3:$DE$365,$E66+19,FALSE)</f>
        <v>0</v>
      </c>
      <c r="M66" s="42">
        <f>VLOOKUP($A66&amp;M$92,決統データ!$A$3:$DE$365,$E66+19,FALSE)</f>
        <v>0</v>
      </c>
      <c r="N66" s="42">
        <f>VLOOKUP($A66&amp;N$92,決統データ!$A$3:$DE$365,$E66+19,FALSE)</f>
        <v>0</v>
      </c>
      <c r="O66" s="42">
        <f>VLOOKUP($A66&amp;O$92,決統データ!$A$3:$DE$365,$E66+19,FALSE)</f>
        <v>0</v>
      </c>
      <c r="P66" s="42">
        <f>VLOOKUP($A66&amp;P$92,決統データ!$A$3:$DE$365,$E66+19,FALSE)</f>
        <v>0</v>
      </c>
      <c r="Q66" s="357">
        <f t="shared" si="2"/>
        <v>0</v>
      </c>
    </row>
    <row r="67" spans="1:17">
      <c r="A67" s="27" t="str">
        <f t="shared" si="1"/>
        <v>1402602</v>
      </c>
      <c r="B67" s="28" t="s">
        <v>1102</v>
      </c>
      <c r="C67" s="29">
        <v>26</v>
      </c>
      <c r="D67" s="28" t="s">
        <v>788</v>
      </c>
      <c r="E67" s="24">
        <v>6</v>
      </c>
      <c r="F67" s="641"/>
      <c r="G67" s="487" t="s">
        <v>731</v>
      </c>
      <c r="H67" s="487"/>
      <c r="I67" s="487"/>
      <c r="J67" s="487"/>
      <c r="K67" s="42">
        <f>VLOOKUP($A67&amp;K$92,決統データ!$A$3:$DE$365,$E67+19,FALSE)</f>
        <v>0</v>
      </c>
      <c r="L67" s="42">
        <f>VLOOKUP($A67&amp;L$92,決統データ!$A$3:$DE$365,$E67+19,FALSE)</f>
        <v>0</v>
      </c>
      <c r="M67" s="42">
        <f>VLOOKUP($A67&amp;M$92,決統データ!$A$3:$DE$365,$E67+19,FALSE)</f>
        <v>0</v>
      </c>
      <c r="N67" s="42">
        <f>VLOOKUP($A67&amp;N$92,決統データ!$A$3:$DE$365,$E67+19,FALSE)</f>
        <v>0</v>
      </c>
      <c r="O67" s="42">
        <f>VLOOKUP($A67&amp;O$92,決統データ!$A$3:$DE$365,$E67+19,FALSE)</f>
        <v>0</v>
      </c>
      <c r="P67" s="42">
        <f>VLOOKUP($A67&amp;P$92,決統データ!$A$3:$DE$365,$E67+19,FALSE)</f>
        <v>0</v>
      </c>
      <c r="Q67" s="357">
        <f t="shared" ref="Q67:Q72" si="3">SUM(K67:P67)</f>
        <v>0</v>
      </c>
    </row>
    <row r="68" spans="1:17">
      <c r="A68" s="27" t="str">
        <f t="shared" ref="A68:A84" si="4">+B68&amp;C68&amp;D68</f>
        <v>1402602</v>
      </c>
      <c r="B68" s="28" t="s">
        <v>1102</v>
      </c>
      <c r="C68" s="29">
        <v>26</v>
      </c>
      <c r="D68" s="28" t="s">
        <v>788</v>
      </c>
      <c r="E68" s="24">
        <v>7</v>
      </c>
      <c r="F68" s="487" t="s">
        <v>827</v>
      </c>
      <c r="G68" s="487"/>
      <c r="H68" s="487"/>
      <c r="I68" s="487"/>
      <c r="J68" s="487"/>
      <c r="K68" s="42">
        <f>VLOOKUP($A68&amp;K$92,決統データ!$A$3:$DE$365,$E68+19,FALSE)</f>
        <v>0</v>
      </c>
      <c r="L68" s="42">
        <f>VLOOKUP($A68&amp;L$92,決統データ!$A$3:$DE$365,$E68+19,FALSE)</f>
        <v>0</v>
      </c>
      <c r="M68" s="42">
        <f>VLOOKUP($A68&amp;M$92,決統データ!$A$3:$DE$365,$E68+19,FALSE)</f>
        <v>0</v>
      </c>
      <c r="N68" s="42">
        <f>VLOOKUP($A68&amp;N$92,決統データ!$A$3:$DE$365,$E68+19,FALSE)</f>
        <v>0</v>
      </c>
      <c r="O68" s="42">
        <f>VLOOKUP($A68&amp;O$92,決統データ!$A$3:$DE$365,$E68+19,FALSE)</f>
        <v>0</v>
      </c>
      <c r="P68" s="42">
        <f>VLOOKUP($A68&amp;P$92,決統データ!$A$3:$DE$365,$E68+19,FALSE)</f>
        <v>0</v>
      </c>
      <c r="Q68" s="357">
        <f t="shared" si="3"/>
        <v>0</v>
      </c>
    </row>
    <row r="69" spans="1:17">
      <c r="A69" s="27" t="str">
        <f t="shared" si="4"/>
        <v>1402602</v>
      </c>
      <c r="B69" s="28" t="s">
        <v>1102</v>
      </c>
      <c r="C69" s="29">
        <v>26</v>
      </c>
      <c r="D69" s="28" t="s">
        <v>788</v>
      </c>
      <c r="E69" s="24">
        <v>8</v>
      </c>
      <c r="F69" s="633" t="s">
        <v>826</v>
      </c>
      <c r="G69" s="634"/>
      <c r="H69" s="634"/>
      <c r="I69" s="635"/>
      <c r="J69" s="60" t="s">
        <v>825</v>
      </c>
      <c r="K69" s="42">
        <f>VLOOKUP($A69&amp;K$92,決統データ!$A$3:$DE$365,$E69+19,FALSE)</f>
        <v>1</v>
      </c>
      <c r="L69" s="42">
        <f>VLOOKUP($A69&amp;L$92,決統データ!$A$3:$DE$365,$E69+19,FALSE)</f>
        <v>0</v>
      </c>
      <c r="M69" s="42">
        <f>VLOOKUP($A69&amp;M$92,決統データ!$A$3:$DE$365,$E69+19,FALSE)</f>
        <v>0</v>
      </c>
      <c r="N69" s="42">
        <f>VLOOKUP($A69&amp;N$92,決統データ!$A$3:$DE$365,$E69+19,FALSE)</f>
        <v>0</v>
      </c>
      <c r="O69" s="42">
        <f>VLOOKUP($A69&amp;O$92,決統データ!$A$3:$DE$365,$E69+19,FALSE)</f>
        <v>10593</v>
      </c>
      <c r="P69" s="42">
        <f>VLOOKUP($A69&amp;P$92,決統データ!$A$3:$DE$365,$E69+19,FALSE)</f>
        <v>952</v>
      </c>
      <c r="Q69" s="357">
        <f t="shared" si="3"/>
        <v>11546</v>
      </c>
    </row>
    <row r="70" spans="1:17">
      <c r="A70" s="27" t="str">
        <f t="shared" si="4"/>
        <v>1402602</v>
      </c>
      <c r="B70" s="28" t="s">
        <v>1102</v>
      </c>
      <c r="C70" s="29">
        <v>26</v>
      </c>
      <c r="D70" s="28" t="s">
        <v>788</v>
      </c>
      <c r="E70" s="24">
        <v>9</v>
      </c>
      <c r="F70" s="636"/>
      <c r="G70" s="637"/>
      <c r="H70" s="637"/>
      <c r="I70" s="638"/>
      <c r="J70" s="60" t="s">
        <v>824</v>
      </c>
      <c r="K70" s="42">
        <f>VLOOKUP($A70&amp;K$92,決統データ!$A$3:$DE$365,$E70+19,FALSE)</f>
        <v>0</v>
      </c>
      <c r="L70" s="42">
        <f>VLOOKUP($A70&amp;L$92,決統データ!$A$3:$DE$365,$E70+19,FALSE)</f>
        <v>0</v>
      </c>
      <c r="M70" s="42">
        <f>VLOOKUP($A70&amp;M$92,決統データ!$A$3:$DE$365,$E70+19,FALSE)</f>
        <v>0</v>
      </c>
      <c r="N70" s="42">
        <f>VLOOKUP($A70&amp;N$92,決統データ!$A$3:$DE$365,$E70+19,FALSE)</f>
        <v>0</v>
      </c>
      <c r="O70" s="42">
        <f>VLOOKUP($A70&amp;O$92,決統データ!$A$3:$DE$365,$E70+19,FALSE)</f>
        <v>0</v>
      </c>
      <c r="P70" s="42">
        <f>VLOOKUP($A70&amp;P$92,決統データ!$A$3:$DE$365,$E70+19,FALSE)</f>
        <v>0</v>
      </c>
      <c r="Q70" s="357">
        <f t="shared" si="3"/>
        <v>0</v>
      </c>
    </row>
    <row r="71" spans="1:17">
      <c r="A71" s="27" t="str">
        <f t="shared" si="4"/>
        <v>1402602</v>
      </c>
      <c r="B71" s="28" t="s">
        <v>1102</v>
      </c>
      <c r="C71" s="29">
        <v>26</v>
      </c>
      <c r="D71" s="28" t="s">
        <v>788</v>
      </c>
      <c r="E71" s="24">
        <v>21</v>
      </c>
      <c r="F71" s="487" t="s">
        <v>823</v>
      </c>
      <c r="G71" s="487"/>
      <c r="H71" s="487"/>
      <c r="I71" s="487"/>
      <c r="J71" s="487"/>
      <c r="K71" s="42">
        <f>VLOOKUP($A71&amp;K$92,決統データ!$A$3:$DE$365,$E71+19,FALSE)</f>
        <v>0</v>
      </c>
      <c r="L71" s="42">
        <f>VLOOKUP($A71&amp;L$92,決統データ!$A$3:$DE$365,$E71+19,FALSE)</f>
        <v>0</v>
      </c>
      <c r="M71" s="42">
        <f>VLOOKUP($A71&amp;M$92,決統データ!$A$3:$DE$365,$E71+19,FALSE)</f>
        <v>0</v>
      </c>
      <c r="N71" s="42">
        <f>VLOOKUP($A71&amp;N$92,決統データ!$A$3:$DE$365,$E71+19,FALSE)</f>
        <v>0</v>
      </c>
      <c r="O71" s="42">
        <f>VLOOKUP($A71&amp;O$92,決統データ!$A$3:$DE$365,$E71+19,FALSE)</f>
        <v>0</v>
      </c>
      <c r="P71" s="42">
        <f>VLOOKUP($A71&amp;P$92,決統データ!$A$3:$DE$365,$E71+19,FALSE)</f>
        <v>0</v>
      </c>
      <c r="Q71" s="357">
        <f t="shared" si="3"/>
        <v>0</v>
      </c>
    </row>
    <row r="72" spans="1:17">
      <c r="A72" s="27" t="str">
        <f t="shared" si="4"/>
        <v>1402602</v>
      </c>
      <c r="B72" s="28" t="s">
        <v>1102</v>
      </c>
      <c r="C72" s="29">
        <v>26</v>
      </c>
      <c r="D72" s="28" t="s">
        <v>788</v>
      </c>
      <c r="E72" s="24">
        <v>22</v>
      </c>
      <c r="F72" s="487" t="s">
        <v>822</v>
      </c>
      <c r="G72" s="487"/>
      <c r="H72" s="487"/>
      <c r="I72" s="487"/>
      <c r="J72" s="487"/>
      <c r="K72" s="42">
        <f>VLOOKUP($A72&amp;K$92,決統データ!$A$3:$DE$365,$E72+19,FALSE)</f>
        <v>0</v>
      </c>
      <c r="L72" s="42">
        <f>VLOOKUP($A72&amp;L$92,決統データ!$A$3:$DE$365,$E72+19,FALSE)</f>
        <v>0</v>
      </c>
      <c r="M72" s="42">
        <f>VLOOKUP($A72&amp;M$92,決統データ!$A$3:$DE$365,$E72+19,FALSE)</f>
        <v>0</v>
      </c>
      <c r="N72" s="42">
        <f>VLOOKUP($A72&amp;N$92,決統データ!$A$3:$DE$365,$E72+19,FALSE)</f>
        <v>0</v>
      </c>
      <c r="O72" s="42">
        <f>VLOOKUP($A72&amp;O$92,決統データ!$A$3:$DE$365,$E72+19,FALSE)</f>
        <v>0</v>
      </c>
      <c r="P72" s="42">
        <f>VLOOKUP($A72&amp;P$92,決統データ!$A$3:$DE$365,$E72+19,FALSE)</f>
        <v>0</v>
      </c>
      <c r="Q72" s="357">
        <f t="shared" si="3"/>
        <v>0</v>
      </c>
    </row>
    <row r="73" spans="1:17">
      <c r="A73" s="27"/>
      <c r="B73" s="28"/>
      <c r="C73" s="29"/>
      <c r="D73" s="28"/>
      <c r="F73" s="496" t="s">
        <v>821</v>
      </c>
      <c r="G73" s="518"/>
      <c r="H73" s="518"/>
      <c r="I73" s="518"/>
      <c r="J73" s="510"/>
      <c r="K73" s="82"/>
      <c r="L73" s="82"/>
      <c r="M73" s="82"/>
      <c r="N73" s="82"/>
      <c r="O73" s="82"/>
      <c r="P73" s="82"/>
      <c r="Q73" s="357"/>
    </row>
    <row r="74" spans="1:17">
      <c r="A74" s="27" t="str">
        <f t="shared" si="4"/>
        <v>1402602</v>
      </c>
      <c r="B74" s="28" t="s">
        <v>1102</v>
      </c>
      <c r="C74" s="29">
        <v>26</v>
      </c>
      <c r="D74" s="28" t="s">
        <v>788</v>
      </c>
      <c r="E74" s="24">
        <v>51</v>
      </c>
      <c r="F74" s="60" t="s">
        <v>819</v>
      </c>
      <c r="G74" s="60"/>
      <c r="H74" s="60"/>
      <c r="I74" s="64"/>
      <c r="J74" s="62"/>
      <c r="K74" s="42">
        <f>VLOOKUP($A74&amp;K$92,決統データ!$A$3:$DE$365,$E74+19,FALSE)</f>
        <v>0</v>
      </c>
      <c r="L74" s="42">
        <f>VLOOKUP($A74&amp;L$92,決統データ!$A$3:$DE$365,$E74+19,FALSE)</f>
        <v>0</v>
      </c>
      <c r="M74" s="42">
        <f>VLOOKUP($A74&amp;M$92,決統データ!$A$3:$DE$365,$E74+19,FALSE)</f>
        <v>0</v>
      </c>
      <c r="N74" s="42">
        <f>VLOOKUP($A74&amp;N$92,決統データ!$A$3:$DE$365,$E74+19,FALSE)</f>
        <v>0</v>
      </c>
      <c r="O74" s="42">
        <f>VLOOKUP($A74&amp;O$92,決統データ!$A$3:$DE$365,$E74+19,FALSE)</f>
        <v>1031</v>
      </c>
      <c r="P74" s="42">
        <f>VLOOKUP($A74&amp;P$92,決統データ!$A$3:$DE$365,$E74+19,FALSE)</f>
        <v>0</v>
      </c>
      <c r="Q74" s="357">
        <f>SUM(K74:P74)</f>
        <v>1031</v>
      </c>
    </row>
    <row r="75" spans="1:17">
      <c r="A75" s="27" t="str">
        <f t="shared" si="4"/>
        <v>1402602</v>
      </c>
      <c r="B75" s="28" t="s">
        <v>1102</v>
      </c>
      <c r="C75" s="29">
        <v>26</v>
      </c>
      <c r="D75" s="28" t="s">
        <v>788</v>
      </c>
      <c r="E75" s="24">
        <v>52</v>
      </c>
      <c r="F75" s="60" t="s">
        <v>818</v>
      </c>
      <c r="G75" s="60"/>
      <c r="H75" s="60"/>
      <c r="I75" s="64"/>
      <c r="J75" s="62"/>
      <c r="K75" s="42">
        <f>VLOOKUP($A75&amp;K$92,決統データ!$A$3:$DE$365,$E75+19,FALSE)</f>
        <v>0</v>
      </c>
      <c r="L75" s="42">
        <f>VLOOKUP($A75&amp;L$92,決統データ!$A$3:$DE$365,$E75+19,FALSE)</f>
        <v>0</v>
      </c>
      <c r="M75" s="42">
        <f>VLOOKUP($A75&amp;M$92,決統データ!$A$3:$DE$365,$E75+19,FALSE)</f>
        <v>0</v>
      </c>
      <c r="N75" s="42">
        <f>VLOOKUP($A75&amp;N$92,決統データ!$A$3:$DE$365,$E75+19,FALSE)</f>
        <v>0</v>
      </c>
      <c r="O75" s="42">
        <f>VLOOKUP($A75&amp;O$92,決統データ!$A$3:$DE$365,$E75+19,FALSE)</f>
        <v>0</v>
      </c>
      <c r="P75" s="42">
        <f>VLOOKUP($A75&amp;P$92,決統データ!$A$3:$DE$365,$E75+19,FALSE)</f>
        <v>0</v>
      </c>
      <c r="Q75" s="357">
        <f>SUM(K75:P75)</f>
        <v>0</v>
      </c>
    </row>
    <row r="76" spans="1:17">
      <c r="A76" s="27"/>
      <c r="B76" s="28"/>
      <c r="C76" s="29"/>
      <c r="D76" s="28"/>
      <c r="F76" s="60" t="s">
        <v>820</v>
      </c>
      <c r="G76" s="60"/>
      <c r="H76" s="60"/>
      <c r="I76" s="64"/>
      <c r="J76" s="62"/>
      <c r="K76" s="82"/>
      <c r="L76" s="82"/>
      <c r="M76" s="82"/>
      <c r="N76" s="82"/>
      <c r="O76" s="82"/>
      <c r="P76" s="82"/>
      <c r="Q76" s="357"/>
    </row>
    <row r="77" spans="1:17">
      <c r="A77" s="27" t="str">
        <f t="shared" si="4"/>
        <v>1402602</v>
      </c>
      <c r="B77" s="28" t="s">
        <v>1102</v>
      </c>
      <c r="C77" s="29">
        <v>26</v>
      </c>
      <c r="D77" s="28" t="s">
        <v>788</v>
      </c>
      <c r="E77" s="24">
        <v>53</v>
      </c>
      <c r="F77" s="60" t="s">
        <v>819</v>
      </c>
      <c r="G77" s="60"/>
      <c r="H77" s="60"/>
      <c r="I77" s="64"/>
      <c r="J77" s="62"/>
      <c r="K77" s="42">
        <f>VLOOKUP($A77&amp;K$92,決統データ!$A$3:$DE$365,$E77+19,FALSE)</f>
        <v>0</v>
      </c>
      <c r="L77" s="42">
        <f>VLOOKUP($A77&amp;L$92,決統データ!$A$3:$DE$365,$E77+19,FALSE)</f>
        <v>0</v>
      </c>
      <c r="M77" s="42">
        <f>VLOOKUP($A77&amp;M$92,決統データ!$A$3:$DE$365,$E77+19,FALSE)</f>
        <v>0</v>
      </c>
      <c r="N77" s="42">
        <f>VLOOKUP($A77&amp;N$92,決統データ!$A$3:$DE$365,$E77+19,FALSE)</f>
        <v>0</v>
      </c>
      <c r="O77" s="42">
        <f>VLOOKUP($A77&amp;O$92,決統データ!$A$3:$DE$365,$E77+19,FALSE)</f>
        <v>0</v>
      </c>
      <c r="P77" s="42">
        <f>VLOOKUP($A77&amp;P$92,決統データ!$A$3:$DE$365,$E77+19,FALSE)</f>
        <v>0</v>
      </c>
      <c r="Q77" s="357">
        <f t="shared" ref="Q77:Q84" si="5">SUM(K77:P77)</f>
        <v>0</v>
      </c>
    </row>
    <row r="78" spans="1:17">
      <c r="A78" s="27" t="str">
        <f t="shared" si="4"/>
        <v>1402602</v>
      </c>
      <c r="B78" s="28" t="s">
        <v>1102</v>
      </c>
      <c r="C78" s="29">
        <v>26</v>
      </c>
      <c r="D78" s="28" t="s">
        <v>788</v>
      </c>
      <c r="E78" s="24">
        <v>54</v>
      </c>
      <c r="F78" s="60" t="s">
        <v>818</v>
      </c>
      <c r="G78" s="60"/>
      <c r="H78" s="60"/>
      <c r="I78" s="64"/>
      <c r="J78" s="62"/>
      <c r="K78" s="42">
        <f>VLOOKUP($A78&amp;K$92,決統データ!$A$3:$DE$365,$E78+19,FALSE)</f>
        <v>1153</v>
      </c>
      <c r="L78" s="42">
        <f>VLOOKUP($A78&amp;L$92,決統データ!$A$3:$DE$365,$E78+19,FALSE)</f>
        <v>0</v>
      </c>
      <c r="M78" s="42">
        <f>VLOOKUP($A78&amp;M$92,決統データ!$A$3:$DE$365,$E78+19,FALSE)</f>
        <v>0</v>
      </c>
      <c r="N78" s="42">
        <f>VLOOKUP($A78&amp;N$92,決統データ!$A$3:$DE$365,$E78+19,FALSE)</f>
        <v>0</v>
      </c>
      <c r="O78" s="42">
        <f>VLOOKUP($A78&amp;O$92,決統データ!$A$3:$DE$365,$E78+19,FALSE)</f>
        <v>0</v>
      </c>
      <c r="P78" s="42">
        <f>VLOOKUP($A78&amp;P$92,決統データ!$A$3:$DE$365,$E78+19,FALSE)</f>
        <v>0</v>
      </c>
      <c r="Q78" s="357">
        <f t="shared" si="5"/>
        <v>1153</v>
      </c>
    </row>
    <row r="79" spans="1:17">
      <c r="A79" s="27" t="str">
        <f t="shared" si="4"/>
        <v>1402602</v>
      </c>
      <c r="B79" s="28" t="s">
        <v>1102</v>
      </c>
      <c r="C79" s="29">
        <v>26</v>
      </c>
      <c r="D79" s="28" t="s">
        <v>788</v>
      </c>
      <c r="E79" s="24">
        <v>55</v>
      </c>
      <c r="F79" s="913" t="s">
        <v>817</v>
      </c>
      <c r="G79" s="914"/>
      <c r="H79" s="914"/>
      <c r="I79" s="915"/>
      <c r="J79" s="96" t="s">
        <v>601</v>
      </c>
      <c r="K79" s="42">
        <f>VLOOKUP($A79&amp;K$92,決統データ!$A$3:$DE$365,$E79+19,FALSE)</f>
        <v>0</v>
      </c>
      <c r="L79" s="42">
        <f>VLOOKUP($A79&amp;L$92,決統データ!$A$3:$DE$365,$E79+19,FALSE)</f>
        <v>0</v>
      </c>
      <c r="M79" s="42">
        <f>VLOOKUP($A79&amp;M$92,決統データ!$A$3:$DE$365,$E79+19,FALSE)</f>
        <v>0</v>
      </c>
      <c r="N79" s="42">
        <f>VLOOKUP($A79&amp;N$92,決統データ!$A$3:$DE$365,$E79+19,FALSE)</f>
        <v>0</v>
      </c>
      <c r="O79" s="42">
        <f>VLOOKUP($A79&amp;O$92,決統データ!$A$3:$DE$365,$E79+19,FALSE)</f>
        <v>0</v>
      </c>
      <c r="P79" s="42">
        <f>VLOOKUP($A79&amp;P$92,決統データ!$A$3:$DE$365,$E79+19,FALSE)</f>
        <v>0</v>
      </c>
      <c r="Q79" s="357">
        <f t="shared" si="5"/>
        <v>0</v>
      </c>
    </row>
    <row r="80" spans="1:17">
      <c r="A80" s="27" t="str">
        <f t="shared" si="4"/>
        <v>1402602</v>
      </c>
      <c r="B80" s="28" t="s">
        <v>1102</v>
      </c>
      <c r="C80" s="29">
        <v>26</v>
      </c>
      <c r="D80" s="28" t="s">
        <v>788</v>
      </c>
      <c r="E80" s="24">
        <v>56</v>
      </c>
      <c r="F80" s="916"/>
      <c r="G80" s="917"/>
      <c r="H80" s="917"/>
      <c r="I80" s="918"/>
      <c r="J80" s="96" t="s">
        <v>816</v>
      </c>
      <c r="K80" s="42">
        <f>VLOOKUP($A80&amp;K$92,決統データ!$A$3:$DE$365,$E80+19,FALSE)</f>
        <v>1153</v>
      </c>
      <c r="L80" s="42">
        <f>VLOOKUP($A80&amp;L$92,決統データ!$A$3:$DE$365,$E80+19,FALSE)</f>
        <v>0</v>
      </c>
      <c r="M80" s="42">
        <f>VLOOKUP($A80&amp;M$92,決統データ!$A$3:$DE$365,$E80+19,FALSE)</f>
        <v>0</v>
      </c>
      <c r="N80" s="42">
        <f>VLOOKUP($A80&amp;N$92,決統データ!$A$3:$DE$365,$E80+19,FALSE)</f>
        <v>0</v>
      </c>
      <c r="O80" s="42">
        <f>VLOOKUP($A80&amp;O$92,決統データ!$A$3:$DE$365,$E80+19,FALSE)</f>
        <v>0</v>
      </c>
      <c r="P80" s="42">
        <f>VLOOKUP($A80&amp;P$92,決統データ!$A$3:$DE$365,$E80+19,FALSE)</f>
        <v>0</v>
      </c>
      <c r="Q80" s="357">
        <f t="shared" si="5"/>
        <v>1153</v>
      </c>
    </row>
    <row r="81" spans="1:17">
      <c r="A81" s="27" t="str">
        <f t="shared" si="4"/>
        <v>1402602</v>
      </c>
      <c r="B81" s="28" t="s">
        <v>1102</v>
      </c>
      <c r="C81" s="29">
        <v>26</v>
      </c>
      <c r="D81" s="28" t="s">
        <v>788</v>
      </c>
      <c r="E81" s="24">
        <v>57</v>
      </c>
      <c r="F81" s="913" t="s">
        <v>600</v>
      </c>
      <c r="G81" s="914"/>
      <c r="H81" s="914"/>
      <c r="I81" s="915"/>
      <c r="J81" s="96" t="s">
        <v>601</v>
      </c>
      <c r="K81" s="42">
        <f>VLOOKUP($A81&amp;K$92,決統データ!$A$3:$DE$365,$E81+19,FALSE)</f>
        <v>0</v>
      </c>
      <c r="L81" s="42">
        <f>VLOOKUP($A81&amp;L$92,決統データ!$A$3:$DE$365,$E81+19,FALSE)</f>
        <v>0</v>
      </c>
      <c r="M81" s="42">
        <f>VLOOKUP($A81&amp;M$92,決統データ!$A$3:$DE$365,$E81+19,FALSE)</f>
        <v>0</v>
      </c>
      <c r="N81" s="42">
        <f>VLOOKUP($A81&amp;N$92,決統データ!$A$3:$DE$365,$E81+19,FALSE)</f>
        <v>0</v>
      </c>
      <c r="O81" s="42">
        <f>VLOOKUP($A81&amp;O$92,決統データ!$A$3:$DE$365,$E81+19,FALSE)</f>
        <v>1031</v>
      </c>
      <c r="P81" s="42">
        <f>VLOOKUP($A81&amp;P$92,決統データ!$A$3:$DE$365,$E81+19,FALSE)</f>
        <v>0</v>
      </c>
      <c r="Q81" s="357">
        <f t="shared" si="5"/>
        <v>1031</v>
      </c>
    </row>
    <row r="82" spans="1:17">
      <c r="A82" s="27" t="str">
        <f t="shared" si="4"/>
        <v>1402602</v>
      </c>
      <c r="B82" s="28" t="s">
        <v>1102</v>
      </c>
      <c r="C82" s="29">
        <v>26</v>
      </c>
      <c r="D82" s="28" t="s">
        <v>788</v>
      </c>
      <c r="E82" s="24">
        <v>58</v>
      </c>
      <c r="F82" s="916"/>
      <c r="G82" s="917"/>
      <c r="H82" s="917"/>
      <c r="I82" s="918"/>
      <c r="J82" s="96" t="s">
        <v>816</v>
      </c>
      <c r="K82" s="42">
        <f>VLOOKUP($A82&amp;K$92,決統データ!$A$3:$DE$365,$E82+19,FALSE)</f>
        <v>0</v>
      </c>
      <c r="L82" s="42">
        <f>VLOOKUP($A82&amp;L$92,決統データ!$A$3:$DE$365,$E82+19,FALSE)</f>
        <v>0</v>
      </c>
      <c r="M82" s="42">
        <f>VLOOKUP($A82&amp;M$92,決統データ!$A$3:$DE$365,$E82+19,FALSE)</f>
        <v>0</v>
      </c>
      <c r="N82" s="42">
        <f>VLOOKUP($A82&amp;N$92,決統データ!$A$3:$DE$365,$E82+19,FALSE)</f>
        <v>0</v>
      </c>
      <c r="O82" s="42">
        <f>VLOOKUP($A82&amp;O$92,決統データ!$A$3:$DE$365,$E82+19,FALSE)</f>
        <v>1031</v>
      </c>
      <c r="P82" s="42">
        <f>VLOOKUP($A82&amp;P$92,決統データ!$A$3:$DE$365,$E82+19,FALSE)</f>
        <v>0</v>
      </c>
      <c r="Q82" s="357">
        <f t="shared" si="5"/>
        <v>1031</v>
      </c>
    </row>
    <row r="83" spans="1:17">
      <c r="A83" s="27" t="str">
        <f t="shared" si="4"/>
        <v>1402602</v>
      </c>
      <c r="B83" s="28" t="s">
        <v>1102</v>
      </c>
      <c r="C83" s="29">
        <v>26</v>
      </c>
      <c r="D83" s="28" t="s">
        <v>788</v>
      </c>
      <c r="E83" s="24">
        <v>59</v>
      </c>
      <c r="F83" s="905" t="s">
        <v>603</v>
      </c>
      <c r="G83" s="907" t="s">
        <v>604</v>
      </c>
      <c r="H83" s="908"/>
      <c r="I83" s="909"/>
      <c r="J83" s="96" t="s">
        <v>601</v>
      </c>
      <c r="K83" s="42">
        <f>VLOOKUP($A83&amp;K$92,決統データ!$A$3:$DE$365,$E83+19,FALSE)</f>
        <v>0</v>
      </c>
      <c r="L83" s="42">
        <f>VLOOKUP($A83&amp;L$92,決統データ!$A$3:$DE$365,$E83+19,FALSE)</f>
        <v>0</v>
      </c>
      <c r="M83" s="42">
        <f>VLOOKUP($A83&amp;M$92,決統データ!$A$3:$DE$365,$E83+19,FALSE)</f>
        <v>0</v>
      </c>
      <c r="N83" s="42">
        <f>VLOOKUP($A83&amp;N$92,決統データ!$A$3:$DE$365,$E83+19,FALSE)</f>
        <v>0</v>
      </c>
      <c r="O83" s="42">
        <f>VLOOKUP($A83&amp;O$92,決統データ!$A$3:$DE$365,$E83+19,FALSE)</f>
        <v>1031</v>
      </c>
      <c r="P83" s="42">
        <f>VLOOKUP($A83&amp;P$92,決統データ!$A$3:$DE$365,$E83+19,FALSE)</f>
        <v>0</v>
      </c>
      <c r="Q83" s="357">
        <f t="shared" si="5"/>
        <v>1031</v>
      </c>
    </row>
    <row r="84" spans="1:17">
      <c r="A84" s="27" t="str">
        <f t="shared" si="4"/>
        <v>1402602</v>
      </c>
      <c r="B84" s="28" t="s">
        <v>1102</v>
      </c>
      <c r="C84" s="29">
        <v>26</v>
      </c>
      <c r="D84" s="28" t="s">
        <v>788</v>
      </c>
      <c r="E84" s="24">
        <v>60</v>
      </c>
      <c r="F84" s="906"/>
      <c r="G84" s="910"/>
      <c r="H84" s="911"/>
      <c r="I84" s="912"/>
      <c r="J84" s="96" t="s">
        <v>816</v>
      </c>
      <c r="K84" s="42">
        <f>VLOOKUP($A84&amp;K$92,決統データ!$A$3:$DE$365,$E84+19,FALSE)</f>
        <v>1153</v>
      </c>
      <c r="L84" s="42">
        <f>VLOOKUP($A84&amp;L$92,決統データ!$A$3:$DE$365,$E84+19,FALSE)</f>
        <v>0</v>
      </c>
      <c r="M84" s="42">
        <f>VLOOKUP($A84&amp;M$92,決統データ!$A$3:$DE$365,$E84+19,FALSE)</f>
        <v>0</v>
      </c>
      <c r="N84" s="42">
        <f>VLOOKUP($A84&amp;N$92,決統データ!$A$3:$DE$365,$E84+19,FALSE)</f>
        <v>0</v>
      </c>
      <c r="O84" s="42">
        <f>VLOOKUP($A84&amp;O$92,決統データ!$A$3:$DE$365,$E84+19,FALSE)</f>
        <v>1031</v>
      </c>
      <c r="P84" s="42">
        <f>VLOOKUP($A84&amp;P$92,決統データ!$A$3:$DE$365,$E84+19,FALSE)</f>
        <v>0</v>
      </c>
      <c r="Q84" s="357">
        <f t="shared" si="5"/>
        <v>2184</v>
      </c>
    </row>
    <row r="85" spans="1:17">
      <c r="F85" s="527" t="s">
        <v>516</v>
      </c>
      <c r="G85" s="60" t="s">
        <v>519</v>
      </c>
      <c r="H85" s="60"/>
      <c r="I85" s="64"/>
      <c r="J85" s="62"/>
      <c r="K85" s="39">
        <f t="shared" ref="K85:Q85" si="6">IF(K13=0,0,K3/K13*100)</f>
        <v>139.35369341529963</v>
      </c>
      <c r="L85" s="39">
        <f t="shared" si="6"/>
        <v>150.49981934240634</v>
      </c>
      <c r="M85" s="39">
        <f>IF(M13=0,0,M3/M13*100)</f>
        <v>380.80517613227897</v>
      </c>
      <c r="N85" s="39">
        <f t="shared" si="6"/>
        <v>200.88771219436222</v>
      </c>
      <c r="O85" s="39">
        <f t="shared" si="6"/>
        <v>327.70337029311668</v>
      </c>
      <c r="P85" s="39">
        <f>IF(P13=0,0,P3/P13*100)</f>
        <v>258.22517355870815</v>
      </c>
      <c r="Q85" s="358">
        <f t="shared" si="6"/>
        <v>217.65414324870568</v>
      </c>
    </row>
    <row r="86" spans="1:17">
      <c r="F86" s="527"/>
      <c r="G86" s="60" t="s">
        <v>517</v>
      </c>
      <c r="H86" s="60"/>
      <c r="I86" s="64"/>
      <c r="J86" s="62"/>
      <c r="K86" s="39">
        <f t="shared" ref="K86:Q86" si="7">IF((K13+K50)=0,0,K3/(K13+K50)*100)</f>
        <v>122.90875351561368</v>
      </c>
      <c r="L86" s="39">
        <f t="shared" si="7"/>
        <v>150.49981934240634</v>
      </c>
      <c r="M86" s="39">
        <f>IF((M13+M50)=0,0,M3/(M13+M50)*100)</f>
        <v>380.80517613227897</v>
      </c>
      <c r="N86" s="39">
        <f t="shared" si="7"/>
        <v>200.88771219436222</v>
      </c>
      <c r="O86" s="39">
        <f t="shared" si="7"/>
        <v>121.99811999346085</v>
      </c>
      <c r="P86" s="39">
        <f>IF((P13+P50)=0,0,P3/(P13+P50)*100)</f>
        <v>258.22517355870815</v>
      </c>
      <c r="Q86" s="358">
        <f t="shared" si="7"/>
        <v>146.90729355483714</v>
      </c>
    </row>
    <row r="87" spans="1:17">
      <c r="F87" s="527"/>
      <c r="G87" s="60" t="s">
        <v>520</v>
      </c>
      <c r="H87" s="60"/>
      <c r="I87" s="64"/>
      <c r="J87" s="62"/>
      <c r="K87" s="39">
        <f t="shared" ref="K87:Q87" si="8">IF((K14-K16)=0,0,(K4-K6)/(K14-K16)*100)</f>
        <v>138.50884693810431</v>
      </c>
      <c r="L87" s="39">
        <f t="shared" si="8"/>
        <v>149.69288209081054</v>
      </c>
      <c r="M87" s="39">
        <f>IF((M14-M16)=0,0,(M4-M6)/(M14-M16)*100)</f>
        <v>380.80517613227897</v>
      </c>
      <c r="N87" s="39">
        <f t="shared" si="8"/>
        <v>200.88771219436222</v>
      </c>
      <c r="O87" s="39">
        <f t="shared" si="8"/>
        <v>454.96189142946025</v>
      </c>
      <c r="P87" s="39">
        <f>IF((P14-P16)=0,0,(P4-P6)/(P14-P16)*100)</f>
        <v>258.22517355870815</v>
      </c>
      <c r="Q87" s="358">
        <f t="shared" si="8"/>
        <v>232.83481642114708</v>
      </c>
    </row>
    <row r="88" spans="1:17">
      <c r="F88" s="527"/>
      <c r="G88" s="60" t="s">
        <v>518</v>
      </c>
      <c r="H88" s="64"/>
      <c r="I88" s="65"/>
      <c r="J88" s="62"/>
      <c r="K88" s="40">
        <f t="shared" ref="K88:Q88" si="9">IF((K4-K6)=0,0,K70/(K4-K6)*100)</f>
        <v>0</v>
      </c>
      <c r="L88" s="40">
        <f t="shared" si="9"/>
        <v>0</v>
      </c>
      <c r="M88" s="40">
        <f>IF((M4-M6)=0,0,M70/(M4-M6)*100)</f>
        <v>0</v>
      </c>
      <c r="N88" s="40">
        <f t="shared" si="9"/>
        <v>0</v>
      </c>
      <c r="O88" s="40">
        <f t="shared" si="9"/>
        <v>0</v>
      </c>
      <c r="P88" s="40">
        <f>IF((P4-P6)=0,0,P70/(P4-P6)*100)</f>
        <v>0</v>
      </c>
      <c r="Q88" s="359">
        <f t="shared" si="9"/>
        <v>0</v>
      </c>
    </row>
    <row r="89" spans="1:17">
      <c r="F89" s="527"/>
      <c r="G89" s="60" t="s">
        <v>528</v>
      </c>
      <c r="H89" s="64"/>
      <c r="I89" s="65"/>
      <c r="J89" s="62"/>
      <c r="K89" s="144">
        <f t="shared" ref="K89:Q89" si="10">IF((K3+K24)=0,0,(K11+K26+K27)/(K3+K24)*100)</f>
        <v>2.2760472186031824</v>
      </c>
      <c r="L89" s="144">
        <f t="shared" si="10"/>
        <v>0</v>
      </c>
      <c r="M89" s="144">
        <f>IF((M3+M24)=0,0,(M11+M26+M27)/(M3+M24)*100)</f>
        <v>0</v>
      </c>
      <c r="N89" s="144">
        <f t="shared" si="10"/>
        <v>0</v>
      </c>
      <c r="O89" s="144">
        <f t="shared" si="10"/>
        <v>1.6715304798962387</v>
      </c>
      <c r="P89" s="144">
        <f>IF((P3+P24)=0,0,(P11+P26+P27)/(P3+P24)*100)</f>
        <v>0</v>
      </c>
      <c r="Q89" s="360">
        <f t="shared" si="10"/>
        <v>1.2755817213344547</v>
      </c>
    </row>
    <row r="92" spans="1:17">
      <c r="K92" s="143" t="str">
        <f>+K93&amp;K95</f>
        <v>262021000</v>
      </c>
      <c r="L92" s="143" t="str">
        <f>+L93&amp;L95</f>
        <v>262030000</v>
      </c>
      <c r="M92" s="143" t="str">
        <f>+M93&amp;M95</f>
        <v>262048000</v>
      </c>
      <c r="N92" s="373">
        <v>262056000</v>
      </c>
      <c r="O92" s="143" t="str">
        <f>+O93&amp;O95</f>
        <v>262099000</v>
      </c>
      <c r="P92" s="143" t="str">
        <f>+P93&amp;P95</f>
        <v>262102000</v>
      </c>
    </row>
    <row r="93" spans="1:17">
      <c r="K93" s="143" t="s">
        <v>581</v>
      </c>
      <c r="L93" s="143" t="s">
        <v>582</v>
      </c>
      <c r="M93" s="377" t="s">
        <v>1347</v>
      </c>
      <c r="N93" s="373">
        <v>262056</v>
      </c>
      <c r="O93" s="143" t="s">
        <v>762</v>
      </c>
      <c r="P93" s="143" t="s">
        <v>759</v>
      </c>
    </row>
    <row r="94" spans="1:17">
      <c r="K94" s="143" t="s">
        <v>470</v>
      </c>
      <c r="L94" s="143" t="s">
        <v>471</v>
      </c>
      <c r="M94" s="378" t="s">
        <v>1346</v>
      </c>
      <c r="N94" s="143" t="s">
        <v>1015</v>
      </c>
      <c r="O94" s="143" t="s">
        <v>761</v>
      </c>
      <c r="P94" s="143" t="s">
        <v>758</v>
      </c>
    </row>
    <row r="95" spans="1:17">
      <c r="K95" s="143" t="s">
        <v>562</v>
      </c>
      <c r="L95" s="143" t="s">
        <v>562</v>
      </c>
      <c r="M95" s="143" t="s">
        <v>562</v>
      </c>
      <c r="N95" s="143" t="s">
        <v>562</v>
      </c>
      <c r="O95" s="143" t="s">
        <v>562</v>
      </c>
      <c r="P95" s="143" t="s">
        <v>562</v>
      </c>
    </row>
  </sheetData>
  <customSheetViews>
    <customSheetView guid="{247A5D4D-80F1-4466-92F7-7A3BC78E450F}" printArea="1" topLeftCell="B55">
      <selection activeCell="C43" sqref="C43"/>
      <pageMargins left="1.1811023622047245" right="0.78740157480314965" top="0.78740157480314965" bottom="0.78740157480314965" header="0.51181102362204722" footer="0.51181102362204722"/>
      <pageSetup paperSize="9" scale="56" orientation="portrait" blackAndWhite="1" horizontalDpi="300" verticalDpi="300"/>
      <headerFooter alignWithMargins="0"/>
    </customSheetView>
  </customSheetViews>
  <mergeCells count="82">
    <mergeCell ref="F68:J68"/>
    <mergeCell ref="F69:I70"/>
    <mergeCell ref="F71:J71"/>
    <mergeCell ref="F72:J72"/>
    <mergeCell ref="F83:F84"/>
    <mergeCell ref="G83:I84"/>
    <mergeCell ref="F73:J73"/>
    <mergeCell ref="F79:I80"/>
    <mergeCell ref="F81:I82"/>
    <mergeCell ref="F62:J62"/>
    <mergeCell ref="F63:J63"/>
    <mergeCell ref="F64:J64"/>
    <mergeCell ref="F65:F67"/>
    <mergeCell ref="G65:J65"/>
    <mergeCell ref="G66:J66"/>
    <mergeCell ref="G67:J67"/>
    <mergeCell ref="F58:J58"/>
    <mergeCell ref="F59:J59"/>
    <mergeCell ref="G61:J61"/>
    <mergeCell ref="F60:J60"/>
    <mergeCell ref="G54:J54"/>
    <mergeCell ref="G55:J55"/>
    <mergeCell ref="G56:J56"/>
    <mergeCell ref="G57:J57"/>
    <mergeCell ref="G50:J50"/>
    <mergeCell ref="G51:G53"/>
    <mergeCell ref="H51:J51"/>
    <mergeCell ref="H52:J52"/>
    <mergeCell ref="H53:J53"/>
    <mergeCell ref="H49:J49"/>
    <mergeCell ref="G38:G41"/>
    <mergeCell ref="H38:J38"/>
    <mergeCell ref="H39:J39"/>
    <mergeCell ref="H40:J40"/>
    <mergeCell ref="H41:J41"/>
    <mergeCell ref="G42:G49"/>
    <mergeCell ref="H42:H44"/>
    <mergeCell ref="I42:I44"/>
    <mergeCell ref="H45:J45"/>
    <mergeCell ref="H46:J46"/>
    <mergeCell ref="G32:J32"/>
    <mergeCell ref="G33:J33"/>
    <mergeCell ref="G34:J34"/>
    <mergeCell ref="H47:J47"/>
    <mergeCell ref="H48:J48"/>
    <mergeCell ref="G17:J17"/>
    <mergeCell ref="G22:J22"/>
    <mergeCell ref="G23:J23"/>
    <mergeCell ref="F24:F57"/>
    <mergeCell ref="G24:J24"/>
    <mergeCell ref="G25:J25"/>
    <mergeCell ref="G26:J26"/>
    <mergeCell ref="G27:J27"/>
    <mergeCell ref="G28:J28"/>
    <mergeCell ref="G29:J29"/>
    <mergeCell ref="G30:J30"/>
    <mergeCell ref="G35:J35"/>
    <mergeCell ref="G36:H37"/>
    <mergeCell ref="I36:J36"/>
    <mergeCell ref="I37:J37"/>
    <mergeCell ref="G31:J31"/>
    <mergeCell ref="G11:J11"/>
    <mergeCell ref="G12:J12"/>
    <mergeCell ref="G13:J13"/>
    <mergeCell ref="F85:F89"/>
    <mergeCell ref="F2:J2"/>
    <mergeCell ref="F3:F23"/>
    <mergeCell ref="G3:J3"/>
    <mergeCell ref="G4:J4"/>
    <mergeCell ref="G5:J5"/>
    <mergeCell ref="G18:J18"/>
    <mergeCell ref="G19:J19"/>
    <mergeCell ref="G20:J20"/>
    <mergeCell ref="G21:J21"/>
    <mergeCell ref="G14:J14"/>
    <mergeCell ref="G15:J15"/>
    <mergeCell ref="G16:J16"/>
    <mergeCell ref="G6:J6"/>
    <mergeCell ref="G7:J7"/>
    <mergeCell ref="G8:J8"/>
    <mergeCell ref="G9:J9"/>
    <mergeCell ref="G10:J10"/>
  </mergeCells>
  <phoneticPr fontId="3"/>
  <pageMargins left="1.1811023622047245" right="0.78740157480314965" top="0.78740157480314965" bottom="0.78740157480314965" header="0.51181102362204722" footer="0.51181102362204722"/>
  <pageSetup paperSize="9" scale="50" orientation="portrait" blackAndWhite="1"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FFC000"/>
  </sheetPr>
  <dimension ref="A1:O60"/>
  <sheetViews>
    <sheetView view="pageBreakPreview" topLeftCell="J1" zoomScaleNormal="100" zoomScaleSheetLayoutView="100" workbookViewId="0">
      <pane ySplit="4" topLeftCell="A5" activePane="bottomLeft" state="frozen"/>
      <selection pane="bottomLeft"/>
    </sheetView>
  </sheetViews>
  <sheetFormatPr defaultColWidth="9" defaultRowHeight="14.4"/>
  <cols>
    <col min="1" max="1" width="9.69921875" style="1" customWidth="1"/>
    <col min="2" max="2" width="4.296875" style="1" customWidth="1"/>
    <col min="3" max="4" width="3.296875" style="1" customWidth="1"/>
    <col min="5" max="5" width="6.296875" style="24" customWidth="1"/>
    <col min="6" max="6" width="4" style="1" customWidth="1"/>
    <col min="7" max="7" width="5.796875" style="1" customWidth="1"/>
    <col min="8" max="8" width="13.19921875" style="1" customWidth="1"/>
    <col min="9" max="9" width="11.69921875" style="1" customWidth="1"/>
    <col min="10" max="10" width="15.69921875" style="1" customWidth="1"/>
    <col min="11" max="15" width="12.09765625" style="1" customWidth="1"/>
    <col min="16" max="16384" width="9" style="1"/>
  </cols>
  <sheetData>
    <row r="1" spans="1:15" ht="19.2">
      <c r="F1" s="8" t="s">
        <v>1431</v>
      </c>
    </row>
    <row r="2" spans="1:15" ht="21" customHeight="1">
      <c r="F2" s="1" t="s">
        <v>526</v>
      </c>
    </row>
    <row r="3" spans="1:15" ht="32.25" customHeight="1">
      <c r="F3" s="827"/>
      <c r="G3" s="827"/>
      <c r="H3" s="827"/>
      <c r="I3" s="827"/>
      <c r="J3" s="827"/>
      <c r="K3" s="11" t="s">
        <v>549</v>
      </c>
      <c r="L3" s="11" t="s">
        <v>549</v>
      </c>
      <c r="M3" s="11" t="s">
        <v>363</v>
      </c>
      <c r="N3" s="11" t="s">
        <v>478</v>
      </c>
      <c r="O3" s="11" t="s">
        <v>605</v>
      </c>
    </row>
    <row r="4" spans="1:15" ht="32.4">
      <c r="A4" s="26"/>
      <c r="B4" s="67" t="s">
        <v>778</v>
      </c>
      <c r="C4" s="26" t="s">
        <v>779</v>
      </c>
      <c r="D4" s="26" t="s">
        <v>780</v>
      </c>
      <c r="E4" s="30" t="s">
        <v>781</v>
      </c>
      <c r="F4" s="496" t="s">
        <v>1149</v>
      </c>
      <c r="G4" s="518"/>
      <c r="H4" s="518"/>
      <c r="I4" s="518"/>
      <c r="J4" s="510"/>
      <c r="K4" s="362" t="s">
        <v>1148</v>
      </c>
      <c r="L4" s="362" t="s">
        <v>1451</v>
      </c>
      <c r="M4" s="362" t="s">
        <v>362</v>
      </c>
      <c r="N4" s="362" t="s">
        <v>1147</v>
      </c>
      <c r="O4" s="60"/>
    </row>
    <row r="5" spans="1:15">
      <c r="A5" s="27" t="str">
        <f>+B5&amp;C5&amp;D5</f>
        <v>1625101</v>
      </c>
      <c r="B5" s="28" t="s">
        <v>1191</v>
      </c>
      <c r="C5" s="29">
        <v>51</v>
      </c>
      <c r="D5" s="28" t="s">
        <v>782</v>
      </c>
      <c r="E5" s="31" t="s">
        <v>783</v>
      </c>
      <c r="F5" s="496" t="s">
        <v>1146</v>
      </c>
      <c r="G5" s="518"/>
      <c r="H5" s="518"/>
      <c r="I5" s="518"/>
      <c r="J5" s="510"/>
      <c r="K5" s="35">
        <f>VLOOKUP($A5&amp;K$56,決統データ!$A$3:$DE$365,$E5+19,FALSE)</f>
        <v>4111001</v>
      </c>
      <c r="L5" s="35">
        <f>VLOOKUP($A5&amp;L$56,決統データ!$A$3:$DE$365,$E5+19,FALSE)</f>
        <v>4140401</v>
      </c>
      <c r="M5" s="35">
        <f>VLOOKUP($A5&amp;M$56,決統データ!$A$3:$DE$365,$E5+19,FALSE)</f>
        <v>4211001</v>
      </c>
      <c r="N5" s="35">
        <f>VLOOKUP($A5&amp;N$56,決統データ!$A$3:$DE$365,$E5+19,FALSE)</f>
        <v>4120401</v>
      </c>
      <c r="O5" s="361"/>
    </row>
    <row r="6" spans="1:15">
      <c r="A6" s="27" t="str">
        <f t="shared" ref="A6:A53" si="0">+B6&amp;C6&amp;D6</f>
        <v>1625101</v>
      </c>
      <c r="B6" s="28" t="s">
        <v>1191</v>
      </c>
      <c r="C6" s="29">
        <v>51</v>
      </c>
      <c r="D6" s="28" t="s">
        <v>782</v>
      </c>
      <c r="E6" s="24">
        <v>2</v>
      </c>
      <c r="F6" s="496" t="s">
        <v>1192</v>
      </c>
      <c r="G6" s="518"/>
      <c r="H6" s="518"/>
      <c r="I6" s="518"/>
      <c r="J6" s="510"/>
      <c r="K6" s="443">
        <f>VLOOKUP($A6&amp;K$56,決統データ!$A$3:$DE$365,$E6+19,FALSE)</f>
        <v>2</v>
      </c>
      <c r="L6" s="443">
        <f>VLOOKUP($A6&amp;L$56,決統データ!$A$3:$DE$365,$E6+19,FALSE)</f>
        <v>3</v>
      </c>
      <c r="M6" s="443">
        <f>VLOOKUP($A6&amp;M$56,決統データ!$A$3:$DE$365,$E6+19,FALSE)</f>
        <v>3</v>
      </c>
      <c r="N6" s="443">
        <f>VLOOKUP($A6&amp;N$56,決統データ!$A$3:$DE$365,$E6+19,FALSE)</f>
        <v>3</v>
      </c>
      <c r="O6" s="361"/>
    </row>
    <row r="7" spans="1:15">
      <c r="A7" s="27" t="str">
        <f t="shared" si="0"/>
        <v>1625101</v>
      </c>
      <c r="B7" s="28" t="s">
        <v>1191</v>
      </c>
      <c r="C7" s="29">
        <v>51</v>
      </c>
      <c r="D7" s="28" t="s">
        <v>782</v>
      </c>
      <c r="E7" s="24">
        <v>3</v>
      </c>
      <c r="F7" s="604" t="s">
        <v>499</v>
      </c>
      <c r="G7" s="496" t="s">
        <v>804</v>
      </c>
      <c r="H7" s="518"/>
      <c r="I7" s="518"/>
      <c r="J7" s="510"/>
      <c r="K7" s="42">
        <f>VLOOKUP($A7&amp;K$56,決統データ!$A$3:$DE$365,$E7+19,FALSE)</f>
        <v>1</v>
      </c>
      <c r="L7" s="42">
        <f>VLOOKUP($A7&amp;L$56,決統データ!$A$3:$DE$365,$E7+19,FALSE)</f>
        <v>1</v>
      </c>
      <c r="M7" s="42">
        <f>VLOOKUP($A7&amp;M$56,決統データ!$A$3:$DE$365,$E7+19,FALSE)</f>
        <v>1</v>
      </c>
      <c r="N7" s="42">
        <f>VLOOKUP($A7&amp;N$56,決統データ!$A$3:$DE$365,$E7+19,FALSE)</f>
        <v>1</v>
      </c>
      <c r="O7" s="361">
        <f t="shared" ref="O7:O53" si="1">SUM(K7:N7)</f>
        <v>4</v>
      </c>
    </row>
    <row r="8" spans="1:15">
      <c r="A8" s="27" t="str">
        <f t="shared" si="0"/>
        <v>1625101</v>
      </c>
      <c r="B8" s="28" t="s">
        <v>1191</v>
      </c>
      <c r="C8" s="29">
        <v>51</v>
      </c>
      <c r="D8" s="28" t="s">
        <v>782</v>
      </c>
      <c r="E8" s="24">
        <v>4</v>
      </c>
      <c r="F8" s="605"/>
      <c r="G8" s="527" t="s">
        <v>1145</v>
      </c>
      <c r="H8" s="64" t="s">
        <v>1144</v>
      </c>
      <c r="I8" s="65"/>
      <c r="J8" s="62"/>
      <c r="K8" s="42">
        <f>VLOOKUP($A8&amp;K$56,決統データ!$A$3:$DE$365,$E8+19,FALSE)</f>
        <v>0</v>
      </c>
      <c r="L8" s="42">
        <f>VLOOKUP($A8&amp;L$56,決統データ!$A$3:$DE$365,$E8+19,FALSE)</f>
        <v>0</v>
      </c>
      <c r="M8" s="42">
        <f>VLOOKUP($A8&amp;M$56,決統データ!$A$3:$DE$365,$E8+19,FALSE)</f>
        <v>0</v>
      </c>
      <c r="N8" s="42">
        <f>VLOOKUP($A8&amp;N$56,決統データ!$A$3:$DE$365,$E8+19,FALSE)</f>
        <v>0</v>
      </c>
      <c r="O8" s="361">
        <f t="shared" si="1"/>
        <v>0</v>
      </c>
    </row>
    <row r="9" spans="1:15">
      <c r="A9" s="27" t="str">
        <f t="shared" si="0"/>
        <v>1625101</v>
      </c>
      <c r="B9" s="28" t="s">
        <v>1191</v>
      </c>
      <c r="C9" s="29">
        <v>51</v>
      </c>
      <c r="D9" s="28" t="s">
        <v>782</v>
      </c>
      <c r="E9" s="24">
        <v>5</v>
      </c>
      <c r="F9" s="605"/>
      <c r="G9" s="527"/>
      <c r="H9" s="64" t="s">
        <v>1143</v>
      </c>
      <c r="I9" s="65"/>
      <c r="J9" s="62"/>
      <c r="K9" s="42">
        <f>VLOOKUP($A9&amp;K$56,決統データ!$A$3:$DE$365,$E9+19,FALSE)</f>
        <v>100</v>
      </c>
      <c r="L9" s="42">
        <f>VLOOKUP($A9&amp;L$56,決統データ!$A$3:$DE$365,$E9+19,FALSE)</f>
        <v>0</v>
      </c>
      <c r="M9" s="42">
        <f>VLOOKUP($A9&amp;M$56,決統データ!$A$3:$DE$365,$E9+19,FALSE)</f>
        <v>19</v>
      </c>
      <c r="N9" s="42">
        <f>VLOOKUP($A9&amp;N$56,決統データ!$A$3:$DE$365,$E9+19,FALSE)</f>
        <v>0</v>
      </c>
      <c r="O9" s="361">
        <f t="shared" si="1"/>
        <v>119</v>
      </c>
    </row>
    <row r="10" spans="1:15">
      <c r="A10" s="27" t="str">
        <f t="shared" si="0"/>
        <v>1625101</v>
      </c>
      <c r="B10" s="28" t="s">
        <v>1191</v>
      </c>
      <c r="C10" s="29">
        <v>51</v>
      </c>
      <c r="D10" s="28" t="s">
        <v>782</v>
      </c>
      <c r="E10" s="24">
        <v>6</v>
      </c>
      <c r="F10" s="605"/>
      <c r="G10" s="527"/>
      <c r="H10" s="64" t="s">
        <v>1133</v>
      </c>
      <c r="I10" s="65"/>
      <c r="J10" s="62"/>
      <c r="K10" s="42">
        <f>VLOOKUP($A10&amp;K$56,決統データ!$A$3:$DE$365,$E10+19,FALSE)</f>
        <v>0</v>
      </c>
      <c r="L10" s="42">
        <f>VLOOKUP($A10&amp;L$56,決統データ!$A$3:$DE$365,$E10+19,FALSE)</f>
        <v>30</v>
      </c>
      <c r="M10" s="42">
        <f>VLOOKUP($A10&amp;M$56,決統データ!$A$3:$DE$365,$E10+19,FALSE)</f>
        <v>0</v>
      </c>
      <c r="N10" s="42">
        <f>VLOOKUP($A10&amp;N$56,決統データ!$A$3:$DE$365,$E10+19,FALSE)</f>
        <v>0</v>
      </c>
      <c r="O10" s="361">
        <f t="shared" si="1"/>
        <v>30</v>
      </c>
    </row>
    <row r="11" spans="1:15">
      <c r="A11" s="27" t="str">
        <f t="shared" si="0"/>
        <v>1625101</v>
      </c>
      <c r="B11" s="28" t="s">
        <v>1191</v>
      </c>
      <c r="C11" s="29">
        <v>51</v>
      </c>
      <c r="D11" s="28" t="s">
        <v>782</v>
      </c>
      <c r="E11" s="24">
        <v>7</v>
      </c>
      <c r="F11" s="605"/>
      <c r="G11" s="527"/>
      <c r="H11" s="64" t="s">
        <v>1132</v>
      </c>
      <c r="I11" s="65"/>
      <c r="J11" s="62"/>
      <c r="K11" s="42">
        <f>VLOOKUP($A11&amp;K$56,決統データ!$A$3:$DE$365,$E11+19,FALSE)</f>
        <v>50</v>
      </c>
      <c r="L11" s="42">
        <f>VLOOKUP($A11&amp;L$56,決統データ!$A$3:$DE$365,$E11+19,FALSE)</f>
        <v>0</v>
      </c>
      <c r="M11" s="42">
        <f>VLOOKUP($A11&amp;M$56,決統データ!$A$3:$DE$365,$E11+19,FALSE)</f>
        <v>0</v>
      </c>
      <c r="N11" s="42">
        <f>VLOOKUP($A11&amp;N$56,決統データ!$A$3:$DE$365,$E11+19,FALSE)</f>
        <v>0</v>
      </c>
      <c r="O11" s="361">
        <f t="shared" si="1"/>
        <v>50</v>
      </c>
    </row>
    <row r="12" spans="1:15">
      <c r="A12" s="27" t="str">
        <f t="shared" si="0"/>
        <v>1625101</v>
      </c>
      <c r="B12" s="28" t="s">
        <v>1191</v>
      </c>
      <c r="C12" s="29">
        <v>51</v>
      </c>
      <c r="D12" s="28" t="s">
        <v>782</v>
      </c>
      <c r="E12" s="24">
        <v>8</v>
      </c>
      <c r="F12" s="605"/>
      <c r="G12" s="527"/>
      <c r="H12" s="64" t="s">
        <v>1131</v>
      </c>
      <c r="I12" s="65"/>
      <c r="J12" s="62"/>
      <c r="K12" s="42">
        <f>VLOOKUP($A12&amp;K$56,決統データ!$A$3:$DE$365,$E12+19,FALSE)</f>
        <v>0</v>
      </c>
      <c r="L12" s="42">
        <f>VLOOKUP($A12&amp;L$56,決統データ!$A$3:$DE$365,$E12+19,FALSE)</f>
        <v>0</v>
      </c>
      <c r="M12" s="42">
        <f>VLOOKUP($A12&amp;M$56,決統データ!$A$3:$DE$365,$E12+19,FALSE)</f>
        <v>0</v>
      </c>
      <c r="N12" s="42">
        <f>VLOOKUP($A12&amp;N$56,決統データ!$A$3:$DE$365,$E12+19,FALSE)</f>
        <v>0</v>
      </c>
      <c r="O12" s="361">
        <f t="shared" si="1"/>
        <v>0</v>
      </c>
    </row>
    <row r="13" spans="1:15">
      <c r="A13" s="27" t="str">
        <f t="shared" si="0"/>
        <v>1625101</v>
      </c>
      <c r="B13" s="28" t="s">
        <v>1191</v>
      </c>
      <c r="C13" s="29">
        <v>51</v>
      </c>
      <c r="D13" s="28" t="s">
        <v>782</v>
      </c>
      <c r="E13" s="24">
        <v>10</v>
      </c>
      <c r="F13" s="605"/>
      <c r="G13" s="60" t="s">
        <v>1142</v>
      </c>
      <c r="H13" s="64"/>
      <c r="I13" s="65"/>
      <c r="J13" s="62"/>
      <c r="K13" s="42">
        <f>VLOOKUP($A13&amp;K$56,決統データ!$A$3:$DE$365,$E13+19,FALSE)</f>
        <v>4230</v>
      </c>
      <c r="L13" s="42">
        <f>VLOOKUP($A13&amp;L$56,決統データ!$A$3:$DE$365,$E13+19,FALSE)</f>
        <v>448</v>
      </c>
      <c r="M13" s="42">
        <f>VLOOKUP($A13&amp;M$56,決統データ!$A$3:$DE$365,$E13+19,FALSE)</f>
        <v>660</v>
      </c>
      <c r="N13" s="42">
        <f>VLOOKUP($A13&amp;N$56,決統データ!$A$3:$DE$365,$E13+19,FALSE)</f>
        <v>41</v>
      </c>
      <c r="O13" s="361">
        <f t="shared" si="1"/>
        <v>5379</v>
      </c>
    </row>
    <row r="14" spans="1:15">
      <c r="A14" s="27" t="str">
        <f t="shared" si="0"/>
        <v>1625101</v>
      </c>
      <c r="B14" s="28" t="s">
        <v>1191</v>
      </c>
      <c r="C14" s="29">
        <v>51</v>
      </c>
      <c r="D14" s="28" t="s">
        <v>782</v>
      </c>
      <c r="E14" s="436">
        <v>11</v>
      </c>
      <c r="F14" s="606"/>
      <c r="G14" s="60" t="s">
        <v>1141</v>
      </c>
      <c r="H14" s="64"/>
      <c r="I14" s="65"/>
      <c r="J14" s="62"/>
      <c r="K14" s="42">
        <f>VLOOKUP($A14&amp;K$56,決統データ!$A$3:$DE$365,$E14+19,FALSE)</f>
        <v>993</v>
      </c>
      <c r="L14" s="42">
        <f>VLOOKUP($A14&amp;L$56,決統データ!$A$3:$DE$365,$E14+19,FALSE)</f>
        <v>239</v>
      </c>
      <c r="M14" s="42">
        <f>VLOOKUP($A14&amp;M$56,決統データ!$A$3:$DE$365,$E14+19,FALSE)</f>
        <v>184</v>
      </c>
      <c r="N14" s="42">
        <f>VLOOKUP($A14&amp;N$56,決統データ!$A$3:$DE$365,$E14+19,FALSE)</f>
        <v>0</v>
      </c>
      <c r="O14" s="361">
        <f t="shared" si="1"/>
        <v>1416</v>
      </c>
    </row>
    <row r="15" spans="1:15">
      <c r="A15" s="27" t="str">
        <f t="shared" si="0"/>
        <v>1625101</v>
      </c>
      <c r="B15" s="28" t="s">
        <v>1191</v>
      </c>
      <c r="C15" s="29">
        <v>51</v>
      </c>
      <c r="D15" s="28" t="s">
        <v>782</v>
      </c>
      <c r="E15" s="436">
        <v>12</v>
      </c>
      <c r="F15" s="630" t="s">
        <v>1140</v>
      </c>
      <c r="G15" s="1073" t="s">
        <v>1139</v>
      </c>
      <c r="H15" s="60" t="s">
        <v>1138</v>
      </c>
      <c r="I15" s="64"/>
      <c r="J15" s="62"/>
      <c r="K15" s="42">
        <f>VLOOKUP($A15&amp;K$56,決統データ!$A$3:$DE$365,$E15+19,FALSE)</f>
        <v>365</v>
      </c>
      <c r="L15" s="42">
        <f>VLOOKUP($A15&amp;L$56,決統データ!$A$3:$DE$365,$E15+19,FALSE)</f>
        <v>0</v>
      </c>
      <c r="M15" s="42">
        <f>VLOOKUP($A15&amp;M$56,決統データ!$A$3:$DE$365,$E15+19,FALSE)</f>
        <v>365</v>
      </c>
      <c r="N15" s="42">
        <f>VLOOKUP($A15&amp;N$56,決統データ!$A$3:$DE$365,$E15+19,FALSE)</f>
        <v>0</v>
      </c>
      <c r="O15" s="361">
        <f t="shared" si="1"/>
        <v>730</v>
      </c>
    </row>
    <row r="16" spans="1:15">
      <c r="A16" s="27" t="str">
        <f t="shared" si="0"/>
        <v>1625101</v>
      </c>
      <c r="B16" s="28" t="s">
        <v>1191</v>
      </c>
      <c r="C16" s="29">
        <v>51</v>
      </c>
      <c r="D16" s="28" t="s">
        <v>782</v>
      </c>
      <c r="E16" s="436">
        <v>13</v>
      </c>
      <c r="F16" s="631"/>
      <c r="G16" s="1125"/>
      <c r="H16" s="60" t="s">
        <v>1137</v>
      </c>
      <c r="I16" s="64"/>
      <c r="J16" s="62"/>
      <c r="K16" s="42">
        <f>VLOOKUP($A16&amp;K$56,決統データ!$A$3:$DE$365,$E16+19,FALSE)</f>
        <v>28891</v>
      </c>
      <c r="L16" s="42">
        <f>VLOOKUP($A16&amp;L$56,決統データ!$A$3:$DE$365,$E16+19,FALSE)</f>
        <v>0</v>
      </c>
      <c r="M16" s="42">
        <f>VLOOKUP($A16&amp;M$56,決統データ!$A$3:$DE$365,$E16+19,FALSE)</f>
        <v>4631</v>
      </c>
      <c r="N16" s="42">
        <f>VLOOKUP($A16&amp;N$56,決統データ!$A$3:$DE$365,$E16+19,FALSE)</f>
        <v>0</v>
      </c>
      <c r="O16" s="361">
        <f t="shared" si="1"/>
        <v>33522</v>
      </c>
    </row>
    <row r="17" spans="1:15">
      <c r="A17" s="27" t="str">
        <f t="shared" si="0"/>
        <v>1625101</v>
      </c>
      <c r="B17" s="28" t="s">
        <v>1191</v>
      </c>
      <c r="C17" s="29">
        <v>51</v>
      </c>
      <c r="D17" s="28" t="s">
        <v>782</v>
      </c>
      <c r="E17" s="436">
        <v>14</v>
      </c>
      <c r="F17" s="631"/>
      <c r="G17" s="1074"/>
      <c r="H17" s="64" t="s">
        <v>1130</v>
      </c>
      <c r="I17" s="65"/>
      <c r="J17" s="62"/>
      <c r="K17" s="42">
        <f>VLOOKUP($A17&amp;K$56,決統データ!$A$3:$DE$365,$E17+19,FALSE)</f>
        <v>36500</v>
      </c>
      <c r="L17" s="42">
        <f>VLOOKUP($A17&amp;L$56,決統データ!$A$3:$DE$365,$E17+19,FALSE)</f>
        <v>0</v>
      </c>
      <c r="M17" s="42">
        <f>VLOOKUP($A17&amp;M$56,決統データ!$A$3:$DE$365,$E17+19,FALSE)</f>
        <v>6935</v>
      </c>
      <c r="N17" s="42">
        <f>VLOOKUP($A17&amp;N$56,決統データ!$A$3:$DE$365,$E17+19,FALSE)</f>
        <v>0</v>
      </c>
      <c r="O17" s="361">
        <f t="shared" si="1"/>
        <v>43435</v>
      </c>
    </row>
    <row r="18" spans="1:15">
      <c r="A18" s="27" t="str">
        <f t="shared" si="0"/>
        <v>1625101</v>
      </c>
      <c r="B18" s="28" t="s">
        <v>1191</v>
      </c>
      <c r="C18" s="29">
        <v>51</v>
      </c>
      <c r="D18" s="28" t="s">
        <v>782</v>
      </c>
      <c r="E18" s="436">
        <v>15</v>
      </c>
      <c r="F18" s="631"/>
      <c r="G18" s="1126" t="s">
        <v>1136</v>
      </c>
      <c r="H18" s="1122" t="s">
        <v>1135</v>
      </c>
      <c r="I18" s="64" t="s">
        <v>1128</v>
      </c>
      <c r="J18" s="62"/>
      <c r="K18" s="42">
        <f>VLOOKUP($A18&amp;K$56,決統データ!$A$3:$DE$365,$E18+19,FALSE)</f>
        <v>0</v>
      </c>
      <c r="L18" s="42">
        <f>VLOOKUP($A18&amp;L$56,決統データ!$A$3:$DE$365,$E18+19,FALSE)</f>
        <v>0</v>
      </c>
      <c r="M18" s="42">
        <f>VLOOKUP($A18&amp;M$56,決統データ!$A$3:$DE$365,$E18+19,FALSE)</f>
        <v>0</v>
      </c>
      <c r="N18" s="42">
        <f>VLOOKUP($A18&amp;N$56,決統データ!$A$3:$DE$365,$E18+19,FALSE)</f>
        <v>0</v>
      </c>
      <c r="O18" s="361">
        <f t="shared" si="1"/>
        <v>0</v>
      </c>
    </row>
    <row r="19" spans="1:15">
      <c r="A19" s="27" t="str">
        <f t="shared" si="0"/>
        <v>1625101</v>
      </c>
      <c r="B19" s="28" t="s">
        <v>1191</v>
      </c>
      <c r="C19" s="29">
        <v>51</v>
      </c>
      <c r="D19" s="28" t="s">
        <v>782</v>
      </c>
      <c r="E19" s="436">
        <v>16</v>
      </c>
      <c r="F19" s="631"/>
      <c r="G19" s="1127"/>
      <c r="H19" s="1123"/>
      <c r="I19" s="64" t="s">
        <v>1126</v>
      </c>
      <c r="J19" s="62"/>
      <c r="K19" s="42">
        <f>VLOOKUP($A19&amp;K$56,決統データ!$A$3:$DE$365,$E19+19,FALSE)</f>
        <v>0</v>
      </c>
      <c r="L19" s="42">
        <f>VLOOKUP($A19&amp;L$56,決統データ!$A$3:$DE$365,$E19+19,FALSE)</f>
        <v>0</v>
      </c>
      <c r="M19" s="42">
        <f>VLOOKUP($A19&amp;M$56,決統データ!$A$3:$DE$365,$E19+19,FALSE)</f>
        <v>0</v>
      </c>
      <c r="N19" s="42">
        <f>VLOOKUP($A19&amp;N$56,決統データ!$A$3:$DE$365,$E19+19,FALSE)</f>
        <v>0</v>
      </c>
      <c r="O19" s="361">
        <f t="shared" si="1"/>
        <v>0</v>
      </c>
    </row>
    <row r="20" spans="1:15">
      <c r="A20" s="27" t="str">
        <f t="shared" si="0"/>
        <v>1625101</v>
      </c>
      <c r="B20" s="28" t="s">
        <v>1191</v>
      </c>
      <c r="C20" s="29">
        <v>51</v>
      </c>
      <c r="D20" s="28" t="s">
        <v>782</v>
      </c>
      <c r="E20" s="436">
        <v>17</v>
      </c>
      <c r="F20" s="631"/>
      <c r="G20" s="1127"/>
      <c r="H20" s="1122" t="s">
        <v>1134</v>
      </c>
      <c r="I20" s="64" t="s">
        <v>1128</v>
      </c>
      <c r="J20" s="62"/>
      <c r="K20" s="42">
        <f>VLOOKUP($A20&amp;K$56,決統データ!$A$3:$DE$365,$E20+19,FALSE)</f>
        <v>0</v>
      </c>
      <c r="L20" s="42">
        <f>VLOOKUP($A20&amp;L$56,決統データ!$A$3:$DE$365,$E20+19,FALSE)</f>
        <v>0</v>
      </c>
      <c r="M20" s="42">
        <f>VLOOKUP($A20&amp;M$56,決統データ!$A$3:$DE$365,$E20+19,FALSE)</f>
        <v>0</v>
      </c>
      <c r="N20" s="42">
        <f>VLOOKUP($A20&amp;N$56,決統データ!$A$3:$DE$365,$E20+19,FALSE)</f>
        <v>0</v>
      </c>
      <c r="O20" s="361">
        <f t="shared" si="1"/>
        <v>0</v>
      </c>
    </row>
    <row r="21" spans="1:15">
      <c r="A21" s="27" t="str">
        <f t="shared" si="0"/>
        <v>1625101</v>
      </c>
      <c r="B21" s="28" t="s">
        <v>1191</v>
      </c>
      <c r="C21" s="29">
        <v>51</v>
      </c>
      <c r="D21" s="28" t="s">
        <v>782</v>
      </c>
      <c r="E21" s="436">
        <v>18</v>
      </c>
      <c r="F21" s="631"/>
      <c r="G21" s="1127"/>
      <c r="H21" s="1123"/>
      <c r="I21" s="64" t="s">
        <v>1126</v>
      </c>
      <c r="J21" s="62"/>
      <c r="K21" s="42">
        <f>VLOOKUP($A21&amp;K$56,決統データ!$A$3:$DE$365,$E21+19,FALSE)</f>
        <v>0</v>
      </c>
      <c r="L21" s="42">
        <f>VLOOKUP($A21&amp;L$56,決統データ!$A$3:$DE$365,$E21+19,FALSE)</f>
        <v>0</v>
      </c>
      <c r="M21" s="42">
        <f>VLOOKUP($A21&amp;M$56,決統データ!$A$3:$DE$365,$E21+19,FALSE)</f>
        <v>0</v>
      </c>
      <c r="N21" s="42">
        <f>VLOOKUP($A21&amp;N$56,決統データ!$A$3:$DE$365,$E21+19,FALSE)</f>
        <v>0</v>
      </c>
      <c r="O21" s="361">
        <f t="shared" si="1"/>
        <v>0</v>
      </c>
    </row>
    <row r="22" spans="1:15">
      <c r="A22" s="27" t="str">
        <f t="shared" si="0"/>
        <v>1625101</v>
      </c>
      <c r="B22" s="28" t="s">
        <v>1191</v>
      </c>
      <c r="C22" s="29">
        <v>51</v>
      </c>
      <c r="D22" s="28" t="s">
        <v>782</v>
      </c>
      <c r="E22" s="436">
        <v>19</v>
      </c>
      <c r="F22" s="631"/>
      <c r="G22" s="1127"/>
      <c r="H22" s="1122" t="s">
        <v>1120</v>
      </c>
      <c r="I22" s="64" t="s">
        <v>1128</v>
      </c>
      <c r="J22" s="62"/>
      <c r="K22" s="42">
        <f>VLOOKUP($A22&amp;K$56,決統データ!$A$3:$DE$365,$E22+19,FALSE)</f>
        <v>0</v>
      </c>
      <c r="L22" s="42">
        <f>VLOOKUP($A22&amp;L$56,決統データ!$A$3:$DE$365,$E22+19,FALSE)</f>
        <v>0</v>
      </c>
      <c r="M22" s="42">
        <f>VLOOKUP($A22&amp;M$56,決統データ!$A$3:$DE$365,$E22+19,FALSE)</f>
        <v>0</v>
      </c>
      <c r="N22" s="42">
        <f>VLOOKUP($A22&amp;N$56,決統データ!$A$3:$DE$365,$E22+19,FALSE)</f>
        <v>252</v>
      </c>
      <c r="O22" s="361">
        <f t="shared" si="1"/>
        <v>252</v>
      </c>
    </row>
    <row r="23" spans="1:15">
      <c r="A23" s="27" t="str">
        <f t="shared" si="0"/>
        <v>1625101</v>
      </c>
      <c r="B23" s="28" t="s">
        <v>1191</v>
      </c>
      <c r="C23" s="29">
        <v>51</v>
      </c>
      <c r="D23" s="28" t="s">
        <v>782</v>
      </c>
      <c r="E23" s="436">
        <v>20</v>
      </c>
      <c r="F23" s="631"/>
      <c r="G23" s="1127"/>
      <c r="H23" s="1123"/>
      <c r="I23" s="64" t="s">
        <v>1126</v>
      </c>
      <c r="J23" s="62"/>
      <c r="K23" s="42">
        <f>VLOOKUP($A23&amp;K$56,決統データ!$A$3:$DE$365,$E23+19,FALSE)</f>
        <v>0</v>
      </c>
      <c r="L23" s="42">
        <f>VLOOKUP($A23&amp;L$56,決統データ!$A$3:$DE$365,$E23+19,FALSE)</f>
        <v>0</v>
      </c>
      <c r="M23" s="42">
        <f>VLOOKUP($A23&amp;M$56,決統データ!$A$3:$DE$365,$E23+19,FALSE)</f>
        <v>0</v>
      </c>
      <c r="N23" s="42">
        <f>VLOOKUP($A23&amp;N$56,決統データ!$A$3:$DE$365,$E23+19,FALSE)</f>
        <v>1560</v>
      </c>
      <c r="O23" s="361">
        <f t="shared" si="1"/>
        <v>1560</v>
      </c>
    </row>
    <row r="24" spans="1:15">
      <c r="A24" s="27" t="str">
        <f t="shared" si="0"/>
        <v>1625101</v>
      </c>
      <c r="B24" s="28" t="s">
        <v>1191</v>
      </c>
      <c r="C24" s="29">
        <v>51</v>
      </c>
      <c r="D24" s="28" t="s">
        <v>782</v>
      </c>
      <c r="E24" s="436">
        <v>21</v>
      </c>
      <c r="F24" s="631"/>
      <c r="G24" s="1127"/>
      <c r="H24" s="1122" t="s">
        <v>1119</v>
      </c>
      <c r="I24" s="64" t="s">
        <v>1128</v>
      </c>
      <c r="J24" s="62"/>
      <c r="K24" s="42">
        <f>VLOOKUP($A24&amp;K$56,決統データ!$A$3:$DE$365,$E24+19,FALSE)</f>
        <v>0</v>
      </c>
      <c r="L24" s="42">
        <f>VLOOKUP($A24&amp;L$56,決統データ!$A$3:$DE$365,$E24+19,FALSE)</f>
        <v>0</v>
      </c>
      <c r="M24" s="42">
        <f>VLOOKUP($A24&amp;M$56,決統データ!$A$3:$DE$365,$E24+19,FALSE)</f>
        <v>0</v>
      </c>
      <c r="N24" s="42">
        <f>VLOOKUP($A24&amp;N$56,決統データ!$A$3:$DE$365,$E24+19,FALSE)</f>
        <v>0</v>
      </c>
      <c r="O24" s="361">
        <f t="shared" si="1"/>
        <v>0</v>
      </c>
    </row>
    <row r="25" spans="1:15">
      <c r="A25" s="27" t="str">
        <f t="shared" si="0"/>
        <v>1625101</v>
      </c>
      <c r="B25" s="28" t="s">
        <v>1191</v>
      </c>
      <c r="C25" s="29">
        <v>51</v>
      </c>
      <c r="D25" s="28" t="s">
        <v>782</v>
      </c>
      <c r="E25" s="436">
        <v>22</v>
      </c>
      <c r="F25" s="631"/>
      <c r="G25" s="1127"/>
      <c r="H25" s="1123"/>
      <c r="I25" s="64" t="s">
        <v>1126</v>
      </c>
      <c r="J25" s="62"/>
      <c r="K25" s="42">
        <f>VLOOKUP($A25&amp;K$56,決統データ!$A$3:$DE$365,$E25+19,FALSE)</f>
        <v>0</v>
      </c>
      <c r="L25" s="42">
        <f>VLOOKUP($A25&amp;L$56,決統データ!$A$3:$DE$365,$E25+19,FALSE)</f>
        <v>0</v>
      </c>
      <c r="M25" s="42">
        <f>VLOOKUP($A25&amp;M$56,決統データ!$A$3:$DE$365,$E25+19,FALSE)</f>
        <v>0</v>
      </c>
      <c r="N25" s="42">
        <f>VLOOKUP($A25&amp;N$56,決統データ!$A$3:$DE$365,$E25+19,FALSE)</f>
        <v>0</v>
      </c>
      <c r="O25" s="361">
        <f t="shared" si="1"/>
        <v>0</v>
      </c>
    </row>
    <row r="26" spans="1:15" ht="26.4">
      <c r="A26" s="27" t="str">
        <f t="shared" si="0"/>
        <v>1625101</v>
      </c>
      <c r="B26" s="28" t="s">
        <v>1191</v>
      </c>
      <c r="C26" s="29">
        <v>51</v>
      </c>
      <c r="D26" s="28" t="s">
        <v>782</v>
      </c>
      <c r="E26" s="436">
        <v>23</v>
      </c>
      <c r="F26" s="631"/>
      <c r="G26" s="1127"/>
      <c r="H26" s="111" t="s">
        <v>1118</v>
      </c>
      <c r="I26" s="64" t="s">
        <v>1126</v>
      </c>
      <c r="J26" s="62"/>
      <c r="K26" s="42">
        <f>VLOOKUP($A26&amp;K$56,決統データ!$A$3:$DE$365,$E26+19,FALSE)</f>
        <v>0</v>
      </c>
      <c r="L26" s="42">
        <f>VLOOKUP($A26&amp;L$56,決統データ!$A$3:$DE$365,$E26+19,FALSE)</f>
        <v>0</v>
      </c>
      <c r="M26" s="42">
        <f>VLOOKUP($A26&amp;M$56,決統データ!$A$3:$DE$365,$E26+19,FALSE)</f>
        <v>0</v>
      </c>
      <c r="N26" s="42">
        <f>VLOOKUP($A26&amp;N$56,決統データ!$A$3:$DE$365,$E26+19,FALSE)</f>
        <v>0</v>
      </c>
      <c r="O26" s="361">
        <f t="shared" si="1"/>
        <v>0</v>
      </c>
    </row>
    <row r="27" spans="1:15">
      <c r="A27" s="27" t="str">
        <f t="shared" si="0"/>
        <v>1625101</v>
      </c>
      <c r="B27" s="28" t="s">
        <v>1191</v>
      </c>
      <c r="C27" s="29">
        <v>51</v>
      </c>
      <c r="D27" s="28" t="s">
        <v>782</v>
      </c>
      <c r="E27" s="436">
        <v>24</v>
      </c>
      <c r="F27" s="631"/>
      <c r="G27" s="1127"/>
      <c r="H27" s="1122" t="s">
        <v>1133</v>
      </c>
      <c r="I27" s="64" t="s">
        <v>1128</v>
      </c>
      <c r="J27" s="62"/>
      <c r="K27" s="42">
        <f>VLOOKUP($A27&amp;K$56,決統データ!$A$3:$DE$365,$E27+19,FALSE)</f>
        <v>0</v>
      </c>
      <c r="L27" s="42">
        <f>VLOOKUP($A27&amp;L$56,決統データ!$A$3:$DE$365,$E27+19,FALSE)</f>
        <v>259</v>
      </c>
      <c r="M27" s="42">
        <f>VLOOKUP($A27&amp;M$56,決統データ!$A$3:$DE$365,$E27+19,FALSE)</f>
        <v>0</v>
      </c>
      <c r="N27" s="42">
        <f>VLOOKUP($A27&amp;N$56,決統データ!$A$3:$DE$365,$E27+19,FALSE)</f>
        <v>0</v>
      </c>
      <c r="O27" s="361">
        <f t="shared" si="1"/>
        <v>259</v>
      </c>
    </row>
    <row r="28" spans="1:15">
      <c r="A28" s="27" t="str">
        <f t="shared" si="0"/>
        <v>1625101</v>
      </c>
      <c r="B28" s="28" t="s">
        <v>1191</v>
      </c>
      <c r="C28" s="29">
        <v>51</v>
      </c>
      <c r="D28" s="28" t="s">
        <v>782</v>
      </c>
      <c r="E28" s="436">
        <v>25</v>
      </c>
      <c r="F28" s="631"/>
      <c r="G28" s="1127"/>
      <c r="H28" s="1123"/>
      <c r="I28" s="64" t="s">
        <v>1126</v>
      </c>
      <c r="J28" s="62"/>
      <c r="K28" s="42">
        <f>VLOOKUP($A28&amp;K$56,決統データ!$A$3:$DE$365,$E28+19,FALSE)</f>
        <v>0</v>
      </c>
      <c r="L28" s="42">
        <f>VLOOKUP($A28&amp;L$56,決統データ!$A$3:$DE$365,$E28+19,FALSE)</f>
        <v>5953</v>
      </c>
      <c r="M28" s="42">
        <f>VLOOKUP($A28&amp;M$56,決統データ!$A$3:$DE$365,$E28+19,FALSE)</f>
        <v>0</v>
      </c>
      <c r="N28" s="42">
        <f>VLOOKUP($A28&amp;N$56,決統データ!$A$3:$DE$365,$E28+19,FALSE)</f>
        <v>0</v>
      </c>
      <c r="O28" s="361">
        <f t="shared" si="1"/>
        <v>5953</v>
      </c>
    </row>
    <row r="29" spans="1:15">
      <c r="A29" s="27" t="str">
        <f t="shared" si="0"/>
        <v>1625101</v>
      </c>
      <c r="B29" s="28" t="s">
        <v>1191</v>
      </c>
      <c r="C29" s="29">
        <v>51</v>
      </c>
      <c r="D29" s="28" t="s">
        <v>782</v>
      </c>
      <c r="E29" s="436">
        <v>26</v>
      </c>
      <c r="F29" s="631"/>
      <c r="G29" s="1127"/>
      <c r="H29" s="1122" t="s">
        <v>1132</v>
      </c>
      <c r="I29" s="64" t="s">
        <v>1128</v>
      </c>
      <c r="J29" s="62"/>
      <c r="K29" s="42">
        <f>VLOOKUP($A29&amp;K$56,決統データ!$A$3:$DE$365,$E29+19,FALSE)</f>
        <v>232</v>
      </c>
      <c r="L29" s="42">
        <f>VLOOKUP($A29&amp;L$56,決統データ!$A$3:$DE$365,$E29+19,FALSE)</f>
        <v>0</v>
      </c>
      <c r="M29" s="42">
        <f>VLOOKUP($A29&amp;M$56,決統データ!$A$3:$DE$365,$E29+19,FALSE)</f>
        <v>0</v>
      </c>
      <c r="N29" s="42">
        <f>VLOOKUP($A29&amp;N$56,決統データ!$A$3:$DE$365,$E29+19,FALSE)</f>
        <v>0</v>
      </c>
      <c r="O29" s="361">
        <f t="shared" si="1"/>
        <v>232</v>
      </c>
    </row>
    <row r="30" spans="1:15">
      <c r="A30" s="27" t="str">
        <f t="shared" si="0"/>
        <v>1625101</v>
      </c>
      <c r="B30" s="28" t="s">
        <v>1191</v>
      </c>
      <c r="C30" s="29">
        <v>51</v>
      </c>
      <c r="D30" s="28" t="s">
        <v>782</v>
      </c>
      <c r="E30" s="436">
        <v>27</v>
      </c>
      <c r="F30" s="631"/>
      <c r="G30" s="1127"/>
      <c r="H30" s="1123"/>
      <c r="I30" s="64" t="s">
        <v>1126</v>
      </c>
      <c r="J30" s="62"/>
      <c r="K30" s="42">
        <f>VLOOKUP($A30&amp;K$56,決統データ!$A$3:$DE$365,$E30+19,FALSE)</f>
        <v>4991</v>
      </c>
      <c r="L30" s="42">
        <f>VLOOKUP($A30&amp;L$56,決統データ!$A$3:$DE$365,$E30+19,FALSE)</f>
        <v>0</v>
      </c>
      <c r="M30" s="42">
        <f>VLOOKUP($A30&amp;M$56,決統データ!$A$3:$DE$365,$E30+19,FALSE)</f>
        <v>0</v>
      </c>
      <c r="N30" s="42">
        <f>VLOOKUP($A30&amp;N$56,決統データ!$A$3:$DE$365,$E30+19,FALSE)</f>
        <v>0</v>
      </c>
      <c r="O30" s="361">
        <f t="shared" si="1"/>
        <v>4991</v>
      </c>
    </row>
    <row r="31" spans="1:15">
      <c r="A31" s="27" t="str">
        <f t="shared" si="0"/>
        <v>1625101</v>
      </c>
      <c r="B31" s="28" t="s">
        <v>1191</v>
      </c>
      <c r="C31" s="29">
        <v>51</v>
      </c>
      <c r="D31" s="28" t="s">
        <v>782</v>
      </c>
      <c r="E31" s="436">
        <v>28</v>
      </c>
      <c r="F31" s="631"/>
      <c r="G31" s="1127"/>
      <c r="H31" s="1122" t="s">
        <v>1131</v>
      </c>
      <c r="I31" s="64" t="s">
        <v>1128</v>
      </c>
      <c r="J31" s="62"/>
      <c r="K31" s="42">
        <f>VLOOKUP($A31&amp;K$56,決統データ!$A$3:$DE$365,$E31+19,FALSE)</f>
        <v>0</v>
      </c>
      <c r="L31" s="42">
        <f>VLOOKUP($A31&amp;L$56,決統データ!$A$3:$DE$365,$E31+19,FALSE)</f>
        <v>0</v>
      </c>
      <c r="M31" s="42">
        <f>VLOOKUP($A31&amp;M$56,決統データ!$A$3:$DE$365,$E31+19,FALSE)</f>
        <v>0</v>
      </c>
      <c r="N31" s="42">
        <f>VLOOKUP($A31&amp;N$56,決統データ!$A$3:$DE$365,$E31+19,FALSE)</f>
        <v>0</v>
      </c>
      <c r="O31" s="361">
        <f t="shared" si="1"/>
        <v>0</v>
      </c>
    </row>
    <row r="32" spans="1:15">
      <c r="A32" s="27" t="str">
        <f t="shared" si="0"/>
        <v>1625101</v>
      </c>
      <c r="B32" s="28" t="s">
        <v>1191</v>
      </c>
      <c r="C32" s="29">
        <v>51</v>
      </c>
      <c r="D32" s="28" t="s">
        <v>782</v>
      </c>
      <c r="E32" s="436">
        <v>29</v>
      </c>
      <c r="F32" s="631"/>
      <c r="G32" s="1127"/>
      <c r="H32" s="1124"/>
      <c r="I32" s="64" t="s">
        <v>1126</v>
      </c>
      <c r="J32" s="62"/>
      <c r="K32" s="42">
        <f>VLOOKUP($A32&amp;K$56,決統データ!$A$3:$DE$365,$E32+19,FALSE)</f>
        <v>0</v>
      </c>
      <c r="L32" s="42">
        <f>VLOOKUP($A32&amp;L$56,決統データ!$A$3:$DE$365,$E32+19,FALSE)</f>
        <v>0</v>
      </c>
      <c r="M32" s="42">
        <f>VLOOKUP($A32&amp;M$56,決統データ!$A$3:$DE$365,$E32+19,FALSE)</f>
        <v>0</v>
      </c>
      <c r="N32" s="42">
        <f>VLOOKUP($A32&amp;N$56,決統データ!$A$3:$DE$365,$E32+19,FALSE)</f>
        <v>0</v>
      </c>
      <c r="O32" s="361">
        <f t="shared" si="1"/>
        <v>0</v>
      </c>
    </row>
    <row r="33" spans="1:15">
      <c r="A33" s="27" t="str">
        <f t="shared" si="0"/>
        <v>1625101</v>
      </c>
      <c r="B33" s="28" t="s">
        <v>1191</v>
      </c>
      <c r="C33" s="29">
        <v>51</v>
      </c>
      <c r="D33" s="28" t="s">
        <v>782</v>
      </c>
      <c r="E33" s="436">
        <v>30</v>
      </c>
      <c r="F33" s="631"/>
      <c r="G33" s="1127"/>
      <c r="H33" s="1123"/>
      <c r="I33" s="64" t="s">
        <v>1130</v>
      </c>
      <c r="J33" s="62"/>
      <c r="K33" s="42">
        <f>VLOOKUP($A33&amp;K$56,決統データ!$A$3:$DE$365,$E33+19,FALSE)</f>
        <v>0</v>
      </c>
      <c r="L33" s="42">
        <f>VLOOKUP($A33&amp;L$56,決統データ!$A$3:$DE$365,$E33+19,FALSE)</f>
        <v>0</v>
      </c>
      <c r="M33" s="42">
        <f>VLOOKUP($A33&amp;M$56,決統データ!$A$3:$DE$365,$E33+19,FALSE)</f>
        <v>0</v>
      </c>
      <c r="N33" s="42">
        <f>VLOOKUP($A33&amp;N$56,決統データ!$A$3:$DE$365,$E33+19,FALSE)</f>
        <v>0</v>
      </c>
      <c r="O33" s="361">
        <f t="shared" si="1"/>
        <v>0</v>
      </c>
    </row>
    <row r="34" spans="1:15">
      <c r="A34" s="27" t="str">
        <f t="shared" si="0"/>
        <v>1625101</v>
      </c>
      <c r="B34" s="28" t="s">
        <v>1191</v>
      </c>
      <c r="C34" s="29">
        <v>51</v>
      </c>
      <c r="D34" s="28" t="s">
        <v>782</v>
      </c>
      <c r="E34" s="436">
        <v>31</v>
      </c>
      <c r="F34" s="631"/>
      <c r="G34" s="1127"/>
      <c r="H34" s="1122" t="s">
        <v>1129</v>
      </c>
      <c r="I34" s="64" t="s">
        <v>1128</v>
      </c>
      <c r="J34" s="62"/>
      <c r="K34" s="42">
        <f>VLOOKUP($A34&amp;K$56,決統データ!$A$3:$DE$365,$E34+19,FALSE)</f>
        <v>365</v>
      </c>
      <c r="L34" s="42">
        <f>VLOOKUP($A34&amp;L$56,決統データ!$A$3:$DE$365,$E34+19,FALSE)</f>
        <v>0</v>
      </c>
      <c r="M34" s="42">
        <f>VLOOKUP($A34&amp;M$56,決統データ!$A$3:$DE$365,$E34+19,FALSE)</f>
        <v>365</v>
      </c>
      <c r="N34" s="42">
        <f>VLOOKUP($A34&amp;N$56,決統データ!$A$3:$DE$365,$E34+19,FALSE)</f>
        <v>0</v>
      </c>
      <c r="O34" s="361">
        <f t="shared" si="1"/>
        <v>730</v>
      </c>
    </row>
    <row r="35" spans="1:15">
      <c r="A35" s="27" t="str">
        <f t="shared" si="0"/>
        <v>1625101</v>
      </c>
      <c r="B35" s="28" t="s">
        <v>1191</v>
      </c>
      <c r="C35" s="29">
        <v>51</v>
      </c>
      <c r="D35" s="28" t="s">
        <v>782</v>
      </c>
      <c r="E35" s="436">
        <v>32</v>
      </c>
      <c r="F35" s="631"/>
      <c r="G35" s="1127"/>
      <c r="H35" s="1123"/>
      <c r="I35" s="64" t="s">
        <v>1126</v>
      </c>
      <c r="J35" s="62"/>
      <c r="K35" s="42">
        <f>VLOOKUP($A35&amp;K$56,決統データ!$A$3:$DE$365,$E35+19,FALSE)</f>
        <v>2387</v>
      </c>
      <c r="L35" s="42">
        <f>VLOOKUP($A35&amp;L$56,決統データ!$A$3:$DE$365,$E35+19,FALSE)</f>
        <v>0</v>
      </c>
      <c r="M35" s="42">
        <f>VLOOKUP($A35&amp;M$56,決統データ!$A$3:$DE$365,$E35+19,FALSE)</f>
        <v>928</v>
      </c>
      <c r="N35" s="42">
        <f>VLOOKUP($A35&amp;N$56,決統データ!$A$3:$DE$365,$E35+19,FALSE)</f>
        <v>0</v>
      </c>
      <c r="O35" s="361">
        <f t="shared" si="1"/>
        <v>3315</v>
      </c>
    </row>
    <row r="36" spans="1:15">
      <c r="A36" s="27" t="str">
        <f t="shared" si="0"/>
        <v>1625101</v>
      </c>
      <c r="B36" s="28" t="s">
        <v>1191</v>
      </c>
      <c r="C36" s="29">
        <v>51</v>
      </c>
      <c r="D36" s="28" t="s">
        <v>782</v>
      </c>
      <c r="E36" s="436">
        <v>33</v>
      </c>
      <c r="F36" s="631"/>
      <c r="G36" s="1128"/>
      <c r="H36" s="111" t="s">
        <v>1127</v>
      </c>
      <c r="I36" s="64" t="s">
        <v>1126</v>
      </c>
      <c r="J36" s="62"/>
      <c r="K36" s="42">
        <f>VLOOKUP($A36&amp;K$56,決統データ!$A$3:$DE$365,$E36+19,FALSE)</f>
        <v>0</v>
      </c>
      <c r="L36" s="42">
        <f>VLOOKUP($A36&amp;L$56,決統データ!$A$3:$DE$365,$E36+19,FALSE)</f>
        <v>0</v>
      </c>
      <c r="M36" s="42">
        <f>VLOOKUP($A36&amp;M$56,決統データ!$A$3:$DE$365,$E36+19,FALSE)</f>
        <v>0</v>
      </c>
      <c r="N36" s="42">
        <f>VLOOKUP($A36&amp;N$56,決統データ!$A$3:$DE$365,$E36+19,FALSE)</f>
        <v>0</v>
      </c>
      <c r="O36" s="361">
        <f t="shared" si="1"/>
        <v>0</v>
      </c>
    </row>
    <row r="37" spans="1:15">
      <c r="A37" s="27" t="str">
        <f t="shared" si="0"/>
        <v>1625101</v>
      </c>
      <c r="B37" s="28" t="s">
        <v>1191</v>
      </c>
      <c r="C37" s="29">
        <v>51</v>
      </c>
      <c r="D37" s="28" t="s">
        <v>782</v>
      </c>
      <c r="E37" s="436">
        <v>34</v>
      </c>
      <c r="F37" s="631"/>
      <c r="G37" s="60" t="s">
        <v>1125</v>
      </c>
      <c r="H37" s="60"/>
      <c r="I37" s="64" t="s">
        <v>1124</v>
      </c>
      <c r="J37" s="62"/>
      <c r="K37" s="42">
        <f>VLOOKUP($A37&amp;K$56,決統データ!$A$3:$DE$365,$E37+19,FALSE)</f>
        <v>662</v>
      </c>
      <c r="L37" s="42">
        <f>VLOOKUP($A37&amp;L$56,決統データ!$A$3:$DE$365,$E37+19,FALSE)</f>
        <v>0</v>
      </c>
      <c r="M37" s="42">
        <f>VLOOKUP($A37&amp;M$56,決統データ!$A$3:$DE$365,$E37+19,FALSE)</f>
        <v>0</v>
      </c>
      <c r="N37" s="42">
        <f>VLOOKUP($A37&amp;N$56,決統データ!$A$3:$DE$365,$E37+19,FALSE)</f>
        <v>0</v>
      </c>
      <c r="O37" s="361">
        <f t="shared" si="1"/>
        <v>662</v>
      </c>
    </row>
    <row r="38" spans="1:15">
      <c r="A38" s="27" t="str">
        <f t="shared" si="0"/>
        <v>1625101</v>
      </c>
      <c r="B38" s="28" t="s">
        <v>1191</v>
      </c>
      <c r="C38" s="29">
        <v>51</v>
      </c>
      <c r="D38" s="28" t="s">
        <v>782</v>
      </c>
      <c r="E38" s="436">
        <v>35</v>
      </c>
      <c r="F38" s="631"/>
      <c r="G38" s="658" t="s">
        <v>731</v>
      </c>
      <c r="H38" s="995"/>
      <c r="I38" s="64" t="s">
        <v>1123</v>
      </c>
      <c r="J38" s="62"/>
      <c r="K38" s="42">
        <f>VLOOKUP($A38&amp;K$56,決統データ!$A$3:$DE$365,$E38+19,FALSE)</f>
        <v>0</v>
      </c>
      <c r="L38" s="42">
        <f>VLOOKUP($A38&amp;L$56,決統データ!$A$3:$DE$365,$E38+19,FALSE)</f>
        <v>0</v>
      </c>
      <c r="M38" s="42">
        <f>VLOOKUP($A38&amp;M$56,決統データ!$A$3:$DE$365,$E38+19,FALSE)</f>
        <v>0</v>
      </c>
      <c r="N38" s="42">
        <f>VLOOKUP($A38&amp;N$56,決統データ!$A$3:$DE$365,$E38+19,FALSE)</f>
        <v>0</v>
      </c>
      <c r="O38" s="361">
        <f t="shared" si="1"/>
        <v>0</v>
      </c>
    </row>
    <row r="39" spans="1:15">
      <c r="A39" s="27" t="str">
        <f t="shared" si="0"/>
        <v>1625101</v>
      </c>
      <c r="B39" s="28" t="s">
        <v>1191</v>
      </c>
      <c r="C39" s="29">
        <v>51</v>
      </c>
      <c r="D39" s="28" t="s">
        <v>782</v>
      </c>
      <c r="E39" s="436">
        <v>36</v>
      </c>
      <c r="F39" s="631"/>
      <c r="G39" s="996"/>
      <c r="H39" s="997"/>
      <c r="I39" s="64" t="s">
        <v>1122</v>
      </c>
      <c r="J39" s="62"/>
      <c r="K39" s="42">
        <f>VLOOKUP($A39&amp;K$56,決統データ!$A$3:$DE$365,$E39+19,FALSE)</f>
        <v>0</v>
      </c>
      <c r="L39" s="42">
        <f>VLOOKUP($A39&amp;L$56,決統データ!$A$3:$DE$365,$E39+19,FALSE)</f>
        <v>0</v>
      </c>
      <c r="M39" s="42">
        <f>VLOOKUP($A39&amp;M$56,決統データ!$A$3:$DE$365,$E39+19,FALSE)</f>
        <v>0</v>
      </c>
      <c r="N39" s="42">
        <f>VLOOKUP($A39&amp;N$56,決統データ!$A$3:$DE$365,$E39+19,FALSE)</f>
        <v>0</v>
      </c>
      <c r="O39" s="361">
        <f t="shared" si="1"/>
        <v>0</v>
      </c>
    </row>
    <row r="40" spans="1:15">
      <c r="A40" s="27" t="str">
        <f t="shared" si="0"/>
        <v>1625101</v>
      </c>
      <c r="B40" s="28" t="s">
        <v>1191</v>
      </c>
      <c r="C40" s="29">
        <v>51</v>
      </c>
      <c r="D40" s="28" t="s">
        <v>782</v>
      </c>
      <c r="E40" s="436">
        <v>38</v>
      </c>
      <c r="F40" s="631"/>
      <c r="G40" s="724" t="s">
        <v>1121</v>
      </c>
      <c r="H40" s="146" t="s">
        <v>1120</v>
      </c>
      <c r="I40" s="108"/>
      <c r="J40" s="62" t="s">
        <v>1117</v>
      </c>
      <c r="K40" s="42">
        <f>VLOOKUP($A40&amp;K$56,決統データ!$A$3:$DE$365,$E40+19,FALSE)</f>
        <v>0</v>
      </c>
      <c r="L40" s="42">
        <f>VLOOKUP($A40&amp;L$56,決統データ!$A$3:$DE$365,$E40+19,FALSE)</f>
        <v>0</v>
      </c>
      <c r="M40" s="42">
        <f>VLOOKUP($A40&amp;M$56,決統データ!$A$3:$DE$365,$E40+19,FALSE)</f>
        <v>0</v>
      </c>
      <c r="N40" s="42">
        <f>VLOOKUP($A40&amp;N$56,決統データ!$A$3:$DE$365,$E40+19,FALSE)</f>
        <v>677</v>
      </c>
      <c r="O40" s="361">
        <f t="shared" si="1"/>
        <v>677</v>
      </c>
    </row>
    <row r="41" spans="1:15">
      <c r="A41" s="27" t="str">
        <f t="shared" si="0"/>
        <v>1625101</v>
      </c>
      <c r="B41" s="28" t="s">
        <v>1191</v>
      </c>
      <c r="C41" s="29">
        <v>51</v>
      </c>
      <c r="D41" s="28" t="s">
        <v>782</v>
      </c>
      <c r="E41" s="436">
        <v>39</v>
      </c>
      <c r="F41" s="631"/>
      <c r="G41" s="726"/>
      <c r="H41" s="123" t="s">
        <v>1119</v>
      </c>
      <c r="I41" s="62"/>
      <c r="J41" s="62" t="s">
        <v>1117</v>
      </c>
      <c r="K41" s="42">
        <f>VLOOKUP($A41&amp;K$56,決統データ!$A$3:$DE$365,$E41+19,FALSE)</f>
        <v>0</v>
      </c>
      <c r="L41" s="42">
        <f>VLOOKUP($A41&amp;L$56,決統データ!$A$3:$DE$365,$E41+19,FALSE)</f>
        <v>0</v>
      </c>
      <c r="M41" s="42">
        <f>VLOOKUP($A41&amp;M$56,決統データ!$A$3:$DE$365,$E41+19,FALSE)</f>
        <v>0</v>
      </c>
      <c r="N41" s="42">
        <f>VLOOKUP($A41&amp;N$56,決統データ!$A$3:$DE$365,$E41+19,FALSE)</f>
        <v>0</v>
      </c>
      <c r="O41" s="361">
        <f t="shared" si="1"/>
        <v>0</v>
      </c>
    </row>
    <row r="42" spans="1:15">
      <c r="A42" s="27" t="str">
        <f t="shared" si="0"/>
        <v>1625101</v>
      </c>
      <c r="B42" s="28" t="s">
        <v>1191</v>
      </c>
      <c r="C42" s="29">
        <v>51</v>
      </c>
      <c r="D42" s="28" t="s">
        <v>782</v>
      </c>
      <c r="E42" s="436">
        <v>40</v>
      </c>
      <c r="F42" s="632"/>
      <c r="G42" s="728"/>
      <c r="H42" s="147" t="s">
        <v>1118</v>
      </c>
      <c r="I42" s="63"/>
      <c r="J42" s="62" t="s">
        <v>1117</v>
      </c>
      <c r="K42" s="42">
        <f>VLOOKUP($A42&amp;K$56,決統データ!$A$3:$DE$365,$E42+19,FALSE)</f>
        <v>0</v>
      </c>
      <c r="L42" s="42">
        <f>VLOOKUP($A42&amp;L$56,決統データ!$A$3:$DE$365,$E42+19,FALSE)</f>
        <v>0</v>
      </c>
      <c r="M42" s="42">
        <f>VLOOKUP($A42&amp;M$56,決統データ!$A$3:$DE$365,$E42+19,FALSE)</f>
        <v>0</v>
      </c>
      <c r="N42" s="42">
        <f>VLOOKUP($A42&amp;N$56,決統データ!$A$3:$DE$365,$E42+19,FALSE)</f>
        <v>0</v>
      </c>
      <c r="O42" s="361">
        <f t="shared" si="1"/>
        <v>0</v>
      </c>
    </row>
    <row r="43" spans="1:15">
      <c r="A43" s="27" t="str">
        <f t="shared" si="0"/>
        <v>1625101</v>
      </c>
      <c r="B43" s="28" t="s">
        <v>1191</v>
      </c>
      <c r="C43" s="29">
        <v>51</v>
      </c>
      <c r="D43" s="28" t="s">
        <v>782</v>
      </c>
      <c r="E43" s="436">
        <v>41</v>
      </c>
      <c r="F43" s="630" t="s">
        <v>1116</v>
      </c>
      <c r="G43" s="658" t="s">
        <v>1115</v>
      </c>
      <c r="H43" s="995"/>
      <c r="I43" s="64" t="s">
        <v>1114</v>
      </c>
      <c r="J43" s="62"/>
      <c r="K43" s="42">
        <f>VLOOKUP($A43&amp;K$56,決統データ!$A$3:$DE$365,$E43+19,FALSE)</f>
        <v>0</v>
      </c>
      <c r="L43" s="42">
        <f>VLOOKUP($A43&amp;L$56,決統データ!$A$3:$DE$365,$E43+19,FALSE)</f>
        <v>0</v>
      </c>
      <c r="M43" s="42">
        <f>VLOOKUP($A43&amp;M$56,決統データ!$A$3:$DE$365,$E43+19,FALSE)</f>
        <v>0</v>
      </c>
      <c r="N43" s="42">
        <f>VLOOKUP($A43&amp;N$56,決統データ!$A$3:$DE$365,$E43+19,FALSE)</f>
        <v>0</v>
      </c>
      <c r="O43" s="361">
        <f t="shared" si="1"/>
        <v>0</v>
      </c>
    </row>
    <row r="44" spans="1:15">
      <c r="A44" s="27" t="str">
        <f t="shared" si="0"/>
        <v>1625101</v>
      </c>
      <c r="B44" s="28" t="s">
        <v>1191</v>
      </c>
      <c r="C44" s="29">
        <v>51</v>
      </c>
      <c r="D44" s="28" t="s">
        <v>782</v>
      </c>
      <c r="E44" s="436">
        <v>42</v>
      </c>
      <c r="F44" s="631"/>
      <c r="G44" s="1031"/>
      <c r="H44" s="1032"/>
      <c r="I44" s="64" t="s">
        <v>1113</v>
      </c>
      <c r="J44" s="62"/>
      <c r="K44" s="42">
        <f>VLOOKUP($A44&amp;K$56,決統データ!$A$3:$DE$365,$E44+19,FALSE)</f>
        <v>0</v>
      </c>
      <c r="L44" s="42">
        <f>VLOOKUP($A44&amp;L$56,決統データ!$A$3:$DE$365,$E44+19,FALSE)</f>
        <v>0</v>
      </c>
      <c r="M44" s="42">
        <f>VLOOKUP($A44&amp;M$56,決統データ!$A$3:$DE$365,$E44+19,FALSE)</f>
        <v>7</v>
      </c>
      <c r="N44" s="42">
        <f>VLOOKUP($A44&amp;N$56,決統データ!$A$3:$DE$365,$E44+19,FALSE)</f>
        <v>3</v>
      </c>
      <c r="O44" s="361">
        <f t="shared" si="1"/>
        <v>10</v>
      </c>
    </row>
    <row r="45" spans="1:15">
      <c r="A45" s="27" t="str">
        <f t="shared" si="0"/>
        <v>1625101</v>
      </c>
      <c r="B45" s="28" t="s">
        <v>1191</v>
      </c>
      <c r="C45" s="29">
        <v>51</v>
      </c>
      <c r="D45" s="28" t="s">
        <v>782</v>
      </c>
      <c r="E45" s="436">
        <v>43</v>
      </c>
      <c r="F45" s="631"/>
      <c r="G45" s="1031"/>
      <c r="H45" s="1032"/>
      <c r="I45" s="64" t="s">
        <v>1112</v>
      </c>
      <c r="J45" s="62"/>
      <c r="K45" s="42">
        <f>VLOOKUP($A45&amp;K$56,決統データ!$A$3:$DE$365,$E45+19,FALSE)</f>
        <v>0</v>
      </c>
      <c r="L45" s="42">
        <f>VLOOKUP($A45&amp;L$56,決統データ!$A$3:$DE$365,$E45+19,FALSE)</f>
        <v>0</v>
      </c>
      <c r="M45" s="42">
        <f>VLOOKUP($A45&amp;M$56,決統データ!$A$3:$DE$365,$E45+19,FALSE)</f>
        <v>8</v>
      </c>
      <c r="N45" s="42">
        <f>VLOOKUP($A45&amp;N$56,決統データ!$A$3:$DE$365,$E45+19,FALSE)</f>
        <v>0</v>
      </c>
      <c r="O45" s="361">
        <f t="shared" si="1"/>
        <v>8</v>
      </c>
    </row>
    <row r="46" spans="1:15">
      <c r="A46" s="27" t="str">
        <f t="shared" si="0"/>
        <v>1625101</v>
      </c>
      <c r="B46" s="28" t="s">
        <v>1191</v>
      </c>
      <c r="C46" s="29">
        <v>51</v>
      </c>
      <c r="D46" s="28" t="s">
        <v>782</v>
      </c>
      <c r="E46" s="436">
        <v>44</v>
      </c>
      <c r="F46" s="631"/>
      <c r="G46" s="1031"/>
      <c r="H46" s="1032"/>
      <c r="I46" s="64" t="s">
        <v>1111</v>
      </c>
      <c r="J46" s="62"/>
      <c r="K46" s="42">
        <f>VLOOKUP($A46&amp;K$56,決統データ!$A$3:$DE$365,$E46+19,FALSE)</f>
        <v>0</v>
      </c>
      <c r="L46" s="42">
        <f>VLOOKUP($A46&amp;L$56,決統データ!$A$3:$DE$365,$E46+19,FALSE)</f>
        <v>0</v>
      </c>
      <c r="M46" s="42">
        <f>VLOOKUP($A46&amp;M$56,決統データ!$A$3:$DE$365,$E46+19,FALSE)</f>
        <v>1</v>
      </c>
      <c r="N46" s="42">
        <f>VLOOKUP($A46&amp;N$56,決統データ!$A$3:$DE$365,$E46+19,FALSE)</f>
        <v>0</v>
      </c>
      <c r="O46" s="361">
        <f t="shared" si="1"/>
        <v>1</v>
      </c>
    </row>
    <row r="47" spans="1:15">
      <c r="A47" s="27" t="str">
        <f t="shared" si="0"/>
        <v>1625101</v>
      </c>
      <c r="B47" s="28" t="s">
        <v>1191</v>
      </c>
      <c r="C47" s="29">
        <v>51</v>
      </c>
      <c r="D47" s="28" t="s">
        <v>782</v>
      </c>
      <c r="E47" s="436">
        <v>45</v>
      </c>
      <c r="F47" s="631"/>
      <c r="G47" s="1031"/>
      <c r="H47" s="1032"/>
      <c r="I47" s="64" t="s">
        <v>1110</v>
      </c>
      <c r="J47" s="62"/>
      <c r="K47" s="42">
        <f>VLOOKUP($A47&amp;K$56,決統データ!$A$3:$DE$365,$E47+19,FALSE)</f>
        <v>0</v>
      </c>
      <c r="L47" s="42">
        <f>VLOOKUP($A47&amp;L$56,決統データ!$A$3:$DE$365,$E47+19,FALSE)</f>
        <v>0</v>
      </c>
      <c r="M47" s="42">
        <f>VLOOKUP($A47&amp;M$56,決統データ!$A$3:$DE$365,$E47+19,FALSE)</f>
        <v>0</v>
      </c>
      <c r="N47" s="42">
        <f>VLOOKUP($A47&amp;N$56,決統データ!$A$3:$DE$365,$E47+19,FALSE)</f>
        <v>0</v>
      </c>
      <c r="O47" s="361">
        <f t="shared" si="1"/>
        <v>0</v>
      </c>
    </row>
    <row r="48" spans="1:15">
      <c r="A48" s="27" t="str">
        <f t="shared" si="0"/>
        <v>1625101</v>
      </c>
      <c r="B48" s="28" t="s">
        <v>1191</v>
      </c>
      <c r="C48" s="29">
        <v>51</v>
      </c>
      <c r="D48" s="28" t="s">
        <v>782</v>
      </c>
      <c r="E48" s="436">
        <v>46</v>
      </c>
      <c r="F48" s="631"/>
      <c r="G48" s="1031"/>
      <c r="H48" s="1032"/>
      <c r="I48" s="64" t="s">
        <v>1109</v>
      </c>
      <c r="J48" s="62"/>
      <c r="K48" s="42">
        <f>VLOOKUP($A48&amp;K$56,決統データ!$A$3:$DE$365,$E48+19,FALSE)</f>
        <v>0</v>
      </c>
      <c r="L48" s="42">
        <f>VLOOKUP($A48&amp;L$56,決統データ!$A$3:$DE$365,$E48+19,FALSE)</f>
        <v>0</v>
      </c>
      <c r="M48" s="42">
        <f>VLOOKUP($A48&amp;M$56,決統データ!$A$3:$DE$365,$E48+19,FALSE)</f>
        <v>5</v>
      </c>
      <c r="N48" s="42">
        <f>VLOOKUP($A48&amp;N$56,決統データ!$A$3:$DE$365,$E48+19,FALSE)</f>
        <v>1</v>
      </c>
      <c r="O48" s="361">
        <f t="shared" si="1"/>
        <v>6</v>
      </c>
    </row>
    <row r="49" spans="1:15">
      <c r="A49" s="27" t="str">
        <f t="shared" si="0"/>
        <v>1625101</v>
      </c>
      <c r="B49" s="28" t="s">
        <v>1191</v>
      </c>
      <c r="C49" s="29">
        <v>51</v>
      </c>
      <c r="D49" s="28" t="s">
        <v>782</v>
      </c>
      <c r="E49" s="436">
        <v>47</v>
      </c>
      <c r="F49" s="631"/>
      <c r="G49" s="1031"/>
      <c r="H49" s="1032"/>
      <c r="I49" s="64" t="s">
        <v>1108</v>
      </c>
      <c r="J49" s="62"/>
      <c r="K49" s="42">
        <f>VLOOKUP($A49&amp;K$56,決統データ!$A$3:$DE$365,$E49+19,FALSE)</f>
        <v>0</v>
      </c>
      <c r="L49" s="42">
        <f>VLOOKUP($A49&amp;L$56,決統データ!$A$3:$DE$365,$E49+19,FALSE)</f>
        <v>0</v>
      </c>
      <c r="M49" s="42">
        <f>VLOOKUP($A49&amp;M$56,決統データ!$A$3:$DE$365,$E49+19,FALSE)</f>
        <v>0</v>
      </c>
      <c r="N49" s="42">
        <f>VLOOKUP($A49&amp;N$56,決統データ!$A$3:$DE$365,$E49+19,FALSE)</f>
        <v>0</v>
      </c>
      <c r="O49" s="361">
        <f t="shared" si="1"/>
        <v>0</v>
      </c>
    </row>
    <row r="50" spans="1:15">
      <c r="A50" s="27" t="str">
        <f t="shared" si="0"/>
        <v>1625101</v>
      </c>
      <c r="B50" s="28" t="s">
        <v>1191</v>
      </c>
      <c r="C50" s="29">
        <v>51</v>
      </c>
      <c r="D50" s="28" t="s">
        <v>782</v>
      </c>
      <c r="E50" s="436">
        <v>48</v>
      </c>
      <c r="F50" s="631"/>
      <c r="G50" s="996"/>
      <c r="H50" s="997"/>
      <c r="I50" s="64" t="s">
        <v>791</v>
      </c>
      <c r="J50" s="62"/>
      <c r="K50" s="42">
        <f>VLOOKUP($A50&amp;K$56,決統データ!$A$3:$DE$365,$E50+19,FALSE)</f>
        <v>0</v>
      </c>
      <c r="L50" s="42">
        <f>VLOOKUP($A50&amp;L$56,決統データ!$A$3:$DE$365,$E50+19,FALSE)</f>
        <v>0</v>
      </c>
      <c r="M50" s="42">
        <f>VLOOKUP($A50&amp;M$56,決統データ!$A$3:$DE$365,$E50+19,FALSE)</f>
        <v>21</v>
      </c>
      <c r="N50" s="42">
        <f>VLOOKUP($A50&amp;N$56,決統データ!$A$3:$DE$365,$E50+19,FALSE)</f>
        <v>4</v>
      </c>
      <c r="O50" s="361">
        <f t="shared" si="1"/>
        <v>25</v>
      </c>
    </row>
    <row r="51" spans="1:15">
      <c r="A51" s="27" t="str">
        <f t="shared" si="0"/>
        <v>1625101</v>
      </c>
      <c r="B51" s="28" t="s">
        <v>1191</v>
      </c>
      <c r="C51" s="29">
        <v>51</v>
      </c>
      <c r="D51" s="28" t="s">
        <v>782</v>
      </c>
      <c r="E51" s="436">
        <v>49</v>
      </c>
      <c r="F51" s="631"/>
      <c r="G51" s="658" t="s">
        <v>1107</v>
      </c>
      <c r="H51" s="995"/>
      <c r="I51" s="64" t="s">
        <v>791</v>
      </c>
      <c r="J51" s="62"/>
      <c r="K51" s="42">
        <f>VLOOKUP($A51&amp;K$56,決統データ!$A$3:$DE$365,$E51+19,FALSE)</f>
        <v>0</v>
      </c>
      <c r="L51" s="42">
        <f>VLOOKUP($A51&amp;L$56,決統データ!$A$3:$DE$365,$E51+19,FALSE)</f>
        <v>0</v>
      </c>
      <c r="M51" s="42">
        <f>VLOOKUP($A51&amp;M$56,決統データ!$A$3:$DE$365,$E51+19,FALSE)</f>
        <v>21</v>
      </c>
      <c r="N51" s="42">
        <f>VLOOKUP($A51&amp;N$56,決統データ!$A$3:$DE$365,$E51+19,FALSE)</f>
        <v>4</v>
      </c>
      <c r="O51" s="361">
        <f t="shared" si="1"/>
        <v>25</v>
      </c>
    </row>
    <row r="52" spans="1:15">
      <c r="A52" s="27" t="str">
        <f t="shared" si="0"/>
        <v>1625101</v>
      </c>
      <c r="B52" s="28" t="s">
        <v>1191</v>
      </c>
      <c r="C52" s="29">
        <v>51</v>
      </c>
      <c r="D52" s="28" t="s">
        <v>782</v>
      </c>
      <c r="E52" s="436">
        <v>50</v>
      </c>
      <c r="F52" s="631"/>
      <c r="G52" s="1031"/>
      <c r="H52" s="1032"/>
      <c r="I52" s="64" t="s">
        <v>1106</v>
      </c>
      <c r="J52" s="62"/>
      <c r="K52" s="42">
        <f>VLOOKUP($A52&amp;K$56,決統データ!$A$3:$DE$365,$E52+19,FALSE)</f>
        <v>0</v>
      </c>
      <c r="L52" s="42">
        <f>VLOOKUP($A52&amp;L$56,決統データ!$A$3:$DE$365,$E52+19,FALSE)</f>
        <v>0</v>
      </c>
      <c r="M52" s="42">
        <f>VLOOKUP($A52&amp;M$56,決統データ!$A$3:$DE$365,$E52+19,FALSE)</f>
        <v>21</v>
      </c>
      <c r="N52" s="42">
        <f>VLOOKUP($A52&amp;N$56,決統データ!$A$3:$DE$365,$E52+19,FALSE)</f>
        <v>4</v>
      </c>
      <c r="O52" s="361">
        <f t="shared" si="1"/>
        <v>25</v>
      </c>
    </row>
    <row r="53" spans="1:15">
      <c r="A53" s="27" t="str">
        <f t="shared" si="0"/>
        <v>1625101</v>
      </c>
      <c r="B53" s="28" t="s">
        <v>1191</v>
      </c>
      <c r="C53" s="29">
        <v>51</v>
      </c>
      <c r="D53" s="28" t="s">
        <v>782</v>
      </c>
      <c r="E53" s="436">
        <v>51</v>
      </c>
      <c r="F53" s="632"/>
      <c r="G53" s="996"/>
      <c r="H53" s="997"/>
      <c r="I53" s="64" t="s">
        <v>1105</v>
      </c>
      <c r="J53" s="62"/>
      <c r="K53" s="42">
        <f>VLOOKUP($A53&amp;K$56,決統データ!$A$3:$DE$365,$E53+19,FALSE)</f>
        <v>0</v>
      </c>
      <c r="L53" s="42">
        <f>VLOOKUP($A53&amp;L$56,決統データ!$A$3:$DE$365,$E53+19,FALSE)</f>
        <v>0</v>
      </c>
      <c r="M53" s="42">
        <f>VLOOKUP($A53&amp;M$56,決統データ!$A$3:$DE$365,$E53+19,FALSE)</f>
        <v>0</v>
      </c>
      <c r="N53" s="42">
        <f>VLOOKUP($A53&amp;N$56,決統データ!$A$3:$DE$365,$E53+19,FALSE)</f>
        <v>0</v>
      </c>
      <c r="O53" s="361">
        <f t="shared" si="1"/>
        <v>0</v>
      </c>
    </row>
    <row r="54" spans="1:15">
      <c r="K54" s="5"/>
      <c r="L54" s="5"/>
      <c r="M54" s="5"/>
      <c r="N54" s="5"/>
      <c r="O54" s="5"/>
    </row>
    <row r="55" spans="1:15">
      <c r="K55" s="5"/>
      <c r="L55" s="5"/>
      <c r="M55" s="5"/>
      <c r="N55" s="5"/>
      <c r="O55" s="5"/>
    </row>
    <row r="56" spans="1:15">
      <c r="K56" s="170" t="str">
        <f>+K57&amp;K59</f>
        <v>262129001</v>
      </c>
      <c r="L56" s="434" t="str">
        <f>+L57&amp;L59</f>
        <v>262129002</v>
      </c>
      <c r="M56" s="434" t="str">
        <f>+M57&amp;M59</f>
        <v>264075001</v>
      </c>
      <c r="N56" s="434" t="str">
        <f>+N57&amp;N59</f>
        <v>264636001</v>
      </c>
      <c r="O56" s="5"/>
    </row>
    <row r="57" spans="1:15">
      <c r="K57" s="170" t="s">
        <v>585</v>
      </c>
      <c r="L57" s="170" t="s">
        <v>585</v>
      </c>
      <c r="M57" s="301" t="s">
        <v>591</v>
      </c>
      <c r="N57" s="170" t="s">
        <v>593</v>
      </c>
      <c r="O57" s="5"/>
    </row>
    <row r="58" spans="1:15">
      <c r="K58" s="114" t="s">
        <v>586</v>
      </c>
      <c r="L58" s="114" t="s">
        <v>586</v>
      </c>
      <c r="M58" s="301" t="s">
        <v>592</v>
      </c>
      <c r="N58" s="114" t="s">
        <v>478</v>
      </c>
    </row>
    <row r="59" spans="1:15">
      <c r="K59" s="114" t="s">
        <v>746</v>
      </c>
      <c r="L59" s="385" t="s">
        <v>1355</v>
      </c>
      <c r="M59" s="301" t="s">
        <v>746</v>
      </c>
      <c r="N59" s="114" t="s">
        <v>746</v>
      </c>
    </row>
    <row r="60" spans="1:15" ht="43.2">
      <c r="K60" s="145" t="s">
        <v>753</v>
      </c>
      <c r="L60" s="145" t="s">
        <v>752</v>
      </c>
      <c r="M60" s="364" t="s">
        <v>361</v>
      </c>
      <c r="N60" s="145" t="s">
        <v>748</v>
      </c>
    </row>
  </sheetData>
  <customSheetViews>
    <customSheetView guid="{247A5D4D-80F1-4466-92F7-7A3BC78E450F}" printArea="1" topLeftCell="A7">
      <selection activeCell="C43" sqref="C43"/>
      <pageMargins left="0.78740157480314965" right="0.78740157480314965" top="0.78740157480314965" bottom="0.78740157480314965" header="0.51181102362204722" footer="0.27559055118110237"/>
      <pageSetup paperSize="9" scale="60" orientation="landscape" blackAndWhite="1" horizontalDpi="300" verticalDpi="300"/>
      <headerFooter alignWithMargins="0"/>
    </customSheetView>
  </customSheetViews>
  <mergeCells count="23">
    <mergeCell ref="F43:F53"/>
    <mergeCell ref="G51:H53"/>
    <mergeCell ref="G43:H50"/>
    <mergeCell ref="H34:H35"/>
    <mergeCell ref="F15:F42"/>
    <mergeCell ref="G38:H39"/>
    <mergeCell ref="G40:G42"/>
    <mergeCell ref="H29:H30"/>
    <mergeCell ref="H31:H33"/>
    <mergeCell ref="H20:H21"/>
    <mergeCell ref="G15:G17"/>
    <mergeCell ref="H18:H19"/>
    <mergeCell ref="G18:G36"/>
    <mergeCell ref="H22:H23"/>
    <mergeCell ref="H24:H25"/>
    <mergeCell ref="H27:H28"/>
    <mergeCell ref="F3:J3"/>
    <mergeCell ref="F4:J4"/>
    <mergeCell ref="G8:G12"/>
    <mergeCell ref="F7:F14"/>
    <mergeCell ref="F5:J5"/>
    <mergeCell ref="F6:J6"/>
    <mergeCell ref="G7:J7"/>
  </mergeCells>
  <phoneticPr fontId="3"/>
  <pageMargins left="0.78740157480314965" right="0.78740157480314965" top="0.78740157480314965" bottom="0.78740157480314965" header="0.51181102362204722" footer="0.27559055118110237"/>
  <pageSetup paperSize="9" scale="47" fitToWidth="0" orientation="portrait" blackAndWhite="1" r:id="rId1"/>
  <headerFooter alignWithMargins="0"/>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rgb="FFFFC000"/>
  </sheetPr>
  <dimension ref="A1:O94"/>
  <sheetViews>
    <sheetView view="pageBreakPreview" zoomScaleNormal="100" zoomScaleSheetLayoutView="100" workbookViewId="0">
      <pane ySplit="3" topLeftCell="A4" activePane="bottomLeft" state="frozen"/>
      <selection pane="bottomLeft"/>
    </sheetView>
  </sheetViews>
  <sheetFormatPr defaultColWidth="9" defaultRowHeight="14.4"/>
  <cols>
    <col min="1" max="1" width="9.69921875" style="1" customWidth="1"/>
    <col min="2" max="2" width="4.296875" style="1" customWidth="1"/>
    <col min="3" max="4" width="3.296875" style="1" customWidth="1"/>
    <col min="5" max="5" width="4.69921875" style="24" customWidth="1"/>
    <col min="6" max="6" width="3.5" style="1" customWidth="1"/>
    <col min="7" max="7" width="5.09765625" style="1" customWidth="1"/>
    <col min="8" max="8" width="5" style="1" customWidth="1"/>
    <col min="9" max="9" width="4.09765625" style="1" customWidth="1"/>
    <col min="10" max="10" width="26.5" style="1" customWidth="1"/>
    <col min="11" max="15" width="12.09765625" style="1" customWidth="1"/>
    <col min="16" max="16384" width="9" style="1"/>
  </cols>
  <sheetData>
    <row r="1" spans="1:15">
      <c r="F1" s="1" t="s">
        <v>888</v>
      </c>
      <c r="M1" s="87"/>
      <c r="O1" s="87" t="s">
        <v>529</v>
      </c>
    </row>
    <row r="2" spans="1:15" ht="33.75" customHeight="1">
      <c r="F2" s="827"/>
      <c r="G2" s="827"/>
      <c r="H2" s="827"/>
      <c r="I2" s="827"/>
      <c r="J2" s="827"/>
      <c r="K2" s="11" t="s">
        <v>549</v>
      </c>
      <c r="L2" s="11" t="s">
        <v>549</v>
      </c>
      <c r="M2" s="11" t="s">
        <v>363</v>
      </c>
      <c r="N2" s="11" t="s">
        <v>478</v>
      </c>
      <c r="O2" s="11" t="s">
        <v>605</v>
      </c>
    </row>
    <row r="3" spans="1:15" ht="32.4">
      <c r="A3" s="26"/>
      <c r="B3" s="67" t="s">
        <v>778</v>
      </c>
      <c r="C3" s="26" t="s">
        <v>779</v>
      </c>
      <c r="D3" s="26" t="s">
        <v>780</v>
      </c>
      <c r="E3" s="30" t="s">
        <v>781</v>
      </c>
      <c r="F3" s="496" t="s">
        <v>1149</v>
      </c>
      <c r="G3" s="518"/>
      <c r="H3" s="518"/>
      <c r="I3" s="518"/>
      <c r="J3" s="510"/>
      <c r="K3" s="363" t="s">
        <v>1148</v>
      </c>
      <c r="L3" s="363" t="s">
        <v>1451</v>
      </c>
      <c r="M3" s="362" t="s">
        <v>1567</v>
      </c>
      <c r="N3" s="363" t="s">
        <v>1566</v>
      </c>
      <c r="O3" s="60"/>
    </row>
    <row r="4" spans="1:15">
      <c r="A4" s="27" t="str">
        <f>+B4&amp;C4&amp;D4</f>
        <v>1622601</v>
      </c>
      <c r="B4" s="28" t="s">
        <v>1191</v>
      </c>
      <c r="C4" s="29">
        <v>26</v>
      </c>
      <c r="D4" s="28" t="s">
        <v>782</v>
      </c>
      <c r="E4" s="31" t="s">
        <v>783</v>
      </c>
      <c r="F4" s="631" t="s">
        <v>887</v>
      </c>
      <c r="G4" s="656" t="s">
        <v>886</v>
      </c>
      <c r="H4" s="656"/>
      <c r="I4" s="656"/>
      <c r="J4" s="656"/>
      <c r="K4" s="43">
        <f>VLOOKUP($A4&amp;K$90,決統データ!$A$3:$DE$365,$E4+19,FALSE)</f>
        <v>25985</v>
      </c>
      <c r="L4" s="43">
        <f>VLOOKUP($A4&amp;L$90,決統データ!$A$3:$DE$365,$E4+19,FALSE)</f>
        <v>53679</v>
      </c>
      <c r="M4" s="43">
        <f>VLOOKUP($A4&amp;M$90,決統データ!$A$3:$DE$365,$E4+19,FALSE)</f>
        <v>143140</v>
      </c>
      <c r="N4" s="43">
        <f>VLOOKUP($A4&amp;N$90,決統データ!$A$3:$DE$365,$E4+19,FALSE)</f>
        <v>19266</v>
      </c>
      <c r="O4" s="357">
        <f t="shared" ref="O4:O35" si="0">SUM(K4:N4)</f>
        <v>242070</v>
      </c>
    </row>
    <row r="5" spans="1:15">
      <c r="A5" s="27" t="str">
        <f t="shared" ref="A5:A68" si="1">+B5&amp;C5&amp;D5</f>
        <v>1622601</v>
      </c>
      <c r="B5" s="28" t="s">
        <v>1191</v>
      </c>
      <c r="C5" s="29">
        <v>26</v>
      </c>
      <c r="D5" s="28" t="s">
        <v>782</v>
      </c>
      <c r="E5" s="24">
        <v>2</v>
      </c>
      <c r="F5" s="631"/>
      <c r="G5" s="487" t="s">
        <v>1162</v>
      </c>
      <c r="H5" s="487"/>
      <c r="I5" s="487"/>
      <c r="J5" s="487"/>
      <c r="K5" s="43">
        <f>VLOOKUP($A5&amp;K$90,決統データ!$A$3:$DE$365,$E5+19,FALSE)</f>
        <v>25961</v>
      </c>
      <c r="L5" s="43">
        <f>VLOOKUP($A5&amp;L$90,決統データ!$A$3:$DE$365,$E5+19,FALSE)</f>
        <v>53068</v>
      </c>
      <c r="M5" s="43">
        <f>VLOOKUP($A5&amp;M$90,決統データ!$A$3:$DE$365,$E5+19,FALSE)</f>
        <v>79021</v>
      </c>
      <c r="N5" s="43">
        <f>VLOOKUP($A5&amp;N$90,決統データ!$A$3:$DE$365,$E5+19,FALSE)</f>
        <v>19232</v>
      </c>
      <c r="O5" s="357">
        <f t="shared" si="0"/>
        <v>177282</v>
      </c>
    </row>
    <row r="6" spans="1:15">
      <c r="A6" s="27" t="str">
        <f t="shared" si="1"/>
        <v>1622601</v>
      </c>
      <c r="B6" s="28" t="s">
        <v>1191</v>
      </c>
      <c r="C6" s="29">
        <v>26</v>
      </c>
      <c r="D6" s="28" t="s">
        <v>782</v>
      </c>
      <c r="E6" s="148">
        <v>3</v>
      </c>
      <c r="F6" s="631"/>
      <c r="G6" s="487" t="s">
        <v>884</v>
      </c>
      <c r="H6" s="487"/>
      <c r="I6" s="487"/>
      <c r="J6" s="487"/>
      <c r="K6" s="43">
        <f>VLOOKUP($A6&amp;K$90,決統データ!$A$3:$DE$365,$E6+19,FALSE)</f>
        <v>0</v>
      </c>
      <c r="L6" s="43">
        <f>VLOOKUP($A6&amp;L$90,決統データ!$A$3:$DE$365,$E6+19,FALSE)</f>
        <v>53068</v>
      </c>
      <c r="M6" s="43">
        <f>VLOOKUP($A6&amp;M$90,決統データ!$A$3:$DE$365,$E6+19,FALSE)</f>
        <v>79021</v>
      </c>
      <c r="N6" s="43">
        <f>VLOOKUP($A6&amp;N$90,決統データ!$A$3:$DE$365,$E6+19,FALSE)</f>
        <v>19232</v>
      </c>
      <c r="O6" s="357">
        <f t="shared" si="0"/>
        <v>151321</v>
      </c>
    </row>
    <row r="7" spans="1:15">
      <c r="A7" s="27" t="str">
        <f t="shared" si="1"/>
        <v>1622601</v>
      </c>
      <c r="B7" s="28" t="s">
        <v>1191</v>
      </c>
      <c r="C7" s="29">
        <v>26</v>
      </c>
      <c r="D7" s="28" t="s">
        <v>782</v>
      </c>
      <c r="E7" s="148">
        <v>6</v>
      </c>
      <c r="F7" s="631"/>
      <c r="G7" s="487" t="s">
        <v>869</v>
      </c>
      <c r="H7" s="487"/>
      <c r="I7" s="487"/>
      <c r="J7" s="487"/>
      <c r="K7" s="43">
        <f>VLOOKUP($A7&amp;K$90,決統データ!$A$3:$DE$365,$E7+19,FALSE)</f>
        <v>25961</v>
      </c>
      <c r="L7" s="43">
        <f>VLOOKUP($A7&amp;L$90,決統データ!$A$3:$DE$365,$E7+19,FALSE)</f>
        <v>0</v>
      </c>
      <c r="M7" s="43">
        <f>VLOOKUP($A7&amp;M$90,決統データ!$A$3:$DE$365,$E7+19,FALSE)</f>
        <v>0</v>
      </c>
      <c r="N7" s="43">
        <f>VLOOKUP($A7&amp;N$90,決統データ!$A$3:$DE$365,$E7+19,FALSE)</f>
        <v>0</v>
      </c>
      <c r="O7" s="357">
        <f t="shared" si="0"/>
        <v>25961</v>
      </c>
    </row>
    <row r="8" spans="1:15">
      <c r="A8" s="27" t="str">
        <f t="shared" si="1"/>
        <v>1622601</v>
      </c>
      <c r="B8" s="28" t="s">
        <v>1191</v>
      </c>
      <c r="C8" s="29">
        <v>26</v>
      </c>
      <c r="D8" s="28" t="s">
        <v>782</v>
      </c>
      <c r="E8" s="24">
        <v>7</v>
      </c>
      <c r="F8" s="631"/>
      <c r="G8" s="487" t="s">
        <v>1161</v>
      </c>
      <c r="H8" s="487"/>
      <c r="I8" s="487"/>
      <c r="J8" s="487"/>
      <c r="K8" s="43">
        <f>VLOOKUP($A8&amp;K$90,決統データ!$A$3:$DE$365,$E8+19,FALSE)</f>
        <v>24</v>
      </c>
      <c r="L8" s="43">
        <f>VLOOKUP($A8&amp;L$90,決統データ!$A$3:$DE$365,$E8+19,FALSE)</f>
        <v>611</v>
      </c>
      <c r="M8" s="43">
        <f>VLOOKUP($A8&amp;M$90,決統データ!$A$3:$DE$365,$E8+19,FALSE)</f>
        <v>64119</v>
      </c>
      <c r="N8" s="43">
        <f>VLOOKUP($A8&amp;N$90,決統データ!$A$3:$DE$365,$E8+19,FALSE)</f>
        <v>34</v>
      </c>
      <c r="O8" s="357">
        <f t="shared" si="0"/>
        <v>64788</v>
      </c>
    </row>
    <row r="9" spans="1:15">
      <c r="A9" s="27" t="str">
        <f t="shared" si="1"/>
        <v>1622601</v>
      </c>
      <c r="B9" s="28" t="s">
        <v>1191</v>
      </c>
      <c r="C9" s="29">
        <v>26</v>
      </c>
      <c r="D9" s="28" t="s">
        <v>782</v>
      </c>
      <c r="E9" s="24">
        <v>8</v>
      </c>
      <c r="F9" s="631"/>
      <c r="G9" s="487" t="s">
        <v>881</v>
      </c>
      <c r="H9" s="487"/>
      <c r="I9" s="487"/>
      <c r="J9" s="487"/>
      <c r="K9" s="43">
        <f>VLOOKUP($A9&amp;K$90,決統データ!$A$3:$DE$365,$E9+19,FALSE)</f>
        <v>0</v>
      </c>
      <c r="L9" s="43">
        <f>VLOOKUP($A9&amp;L$90,決統データ!$A$3:$DE$365,$E9+19,FALSE)</f>
        <v>489</v>
      </c>
      <c r="M9" s="43">
        <f>VLOOKUP($A9&amp;M$90,決統データ!$A$3:$DE$365,$E9+19,FALSE)</f>
        <v>166</v>
      </c>
      <c r="N9" s="43">
        <f>VLOOKUP($A9&amp;N$90,決統データ!$A$3:$DE$365,$E9+19,FALSE)</f>
        <v>0</v>
      </c>
      <c r="O9" s="357">
        <f t="shared" si="0"/>
        <v>655</v>
      </c>
    </row>
    <row r="10" spans="1:15">
      <c r="A10" s="27" t="str">
        <f t="shared" si="1"/>
        <v>1622601</v>
      </c>
      <c r="B10" s="28" t="s">
        <v>1191</v>
      </c>
      <c r="C10" s="29">
        <v>26</v>
      </c>
      <c r="D10" s="28" t="s">
        <v>782</v>
      </c>
      <c r="E10" s="24">
        <v>9</v>
      </c>
      <c r="F10" s="631"/>
      <c r="G10" s="487" t="s">
        <v>917</v>
      </c>
      <c r="H10" s="487"/>
      <c r="I10" s="487"/>
      <c r="J10" s="487"/>
      <c r="K10" s="43">
        <f>VLOOKUP($A10&amp;K$90,決統データ!$A$3:$DE$365,$E10+19,FALSE)</f>
        <v>0</v>
      </c>
      <c r="L10" s="43">
        <f>VLOOKUP($A10&amp;L$90,決統データ!$A$3:$DE$365,$E10+19,FALSE)</f>
        <v>0</v>
      </c>
      <c r="M10" s="43">
        <f>VLOOKUP($A10&amp;M$90,決統データ!$A$3:$DE$365,$E10+19,FALSE)</f>
        <v>0</v>
      </c>
      <c r="N10" s="43">
        <f>VLOOKUP($A10&amp;N$90,決統データ!$A$3:$DE$365,$E10+19,FALSE)</f>
        <v>0</v>
      </c>
      <c r="O10" s="357">
        <f t="shared" si="0"/>
        <v>0</v>
      </c>
    </row>
    <row r="11" spans="1:15">
      <c r="A11" s="27" t="str">
        <f t="shared" si="1"/>
        <v>1622601</v>
      </c>
      <c r="B11" s="28" t="s">
        <v>1191</v>
      </c>
      <c r="C11" s="29">
        <v>26</v>
      </c>
      <c r="D11" s="28" t="s">
        <v>782</v>
      </c>
      <c r="E11" s="24">
        <v>10</v>
      </c>
      <c r="F11" s="631"/>
      <c r="G11" s="487" t="s">
        <v>916</v>
      </c>
      <c r="H11" s="487"/>
      <c r="I11" s="487"/>
      <c r="J11" s="487"/>
      <c r="K11" s="43">
        <f>VLOOKUP($A11&amp;K$90,決統データ!$A$3:$DE$365,$E11+19,FALSE)</f>
        <v>0</v>
      </c>
      <c r="L11" s="43">
        <f>VLOOKUP($A11&amp;L$90,決統データ!$A$3:$DE$365,$E11+19,FALSE)</f>
        <v>0</v>
      </c>
      <c r="M11" s="43">
        <f>VLOOKUP($A11&amp;M$90,決統データ!$A$3:$DE$365,$E11+19,FALSE)</f>
        <v>63400</v>
      </c>
      <c r="N11" s="43">
        <f>VLOOKUP($A11&amp;N$90,決統データ!$A$3:$DE$365,$E11+19,FALSE)</f>
        <v>0</v>
      </c>
      <c r="O11" s="357">
        <f t="shared" si="0"/>
        <v>63400</v>
      </c>
    </row>
    <row r="12" spans="1:15">
      <c r="A12" s="27" t="str">
        <f t="shared" si="1"/>
        <v>1622601</v>
      </c>
      <c r="B12" s="28" t="s">
        <v>1191</v>
      </c>
      <c r="C12" s="29">
        <v>26</v>
      </c>
      <c r="D12" s="28" t="s">
        <v>782</v>
      </c>
      <c r="E12" s="24">
        <v>11</v>
      </c>
      <c r="F12" s="631"/>
      <c r="G12" s="487" t="s">
        <v>915</v>
      </c>
      <c r="H12" s="487"/>
      <c r="I12" s="487"/>
      <c r="J12" s="487"/>
      <c r="K12" s="43">
        <f>VLOOKUP($A12&amp;K$90,決統データ!$A$3:$DE$365,$E12+19,FALSE)</f>
        <v>24</v>
      </c>
      <c r="L12" s="43">
        <f>VLOOKUP($A12&amp;L$90,決統データ!$A$3:$DE$365,$E12+19,FALSE)</f>
        <v>122</v>
      </c>
      <c r="M12" s="43">
        <f>VLOOKUP($A12&amp;M$90,決統データ!$A$3:$DE$365,$E12+19,FALSE)</f>
        <v>553</v>
      </c>
      <c r="N12" s="43">
        <f>VLOOKUP($A12&amp;N$90,決統データ!$A$3:$DE$365,$E12+19,FALSE)</f>
        <v>34</v>
      </c>
      <c r="O12" s="357">
        <f t="shared" si="0"/>
        <v>733</v>
      </c>
    </row>
    <row r="13" spans="1:15">
      <c r="A13" s="27" t="str">
        <f t="shared" si="1"/>
        <v>1622601</v>
      </c>
      <c r="B13" s="28" t="s">
        <v>1191</v>
      </c>
      <c r="C13" s="29">
        <v>26</v>
      </c>
      <c r="D13" s="28" t="s">
        <v>782</v>
      </c>
      <c r="E13" s="24">
        <v>12</v>
      </c>
      <c r="F13" s="631"/>
      <c r="G13" s="487" t="s">
        <v>878</v>
      </c>
      <c r="H13" s="487"/>
      <c r="I13" s="487"/>
      <c r="J13" s="487"/>
      <c r="K13" s="43">
        <f>VLOOKUP($A13&amp;K$90,決統データ!$A$3:$DE$365,$E13+19,FALSE)</f>
        <v>8420</v>
      </c>
      <c r="L13" s="43">
        <f>VLOOKUP($A13&amp;L$90,決統データ!$A$3:$DE$365,$E13+19,FALSE)</f>
        <v>53141</v>
      </c>
      <c r="M13" s="43">
        <f>VLOOKUP($A13&amp;M$90,決統データ!$A$3:$DE$365,$E13+19,FALSE)</f>
        <v>143317</v>
      </c>
      <c r="N13" s="43">
        <f>VLOOKUP($A13&amp;N$90,決統データ!$A$3:$DE$365,$E13+19,FALSE)</f>
        <v>23339</v>
      </c>
      <c r="O13" s="357">
        <f t="shared" si="0"/>
        <v>228217</v>
      </c>
    </row>
    <row r="14" spans="1:15">
      <c r="A14" s="27" t="str">
        <f t="shared" si="1"/>
        <v>1622601</v>
      </c>
      <c r="B14" s="28" t="s">
        <v>1191</v>
      </c>
      <c r="C14" s="29">
        <v>26</v>
      </c>
      <c r="D14" s="28" t="s">
        <v>782</v>
      </c>
      <c r="E14" s="24">
        <v>13</v>
      </c>
      <c r="F14" s="631"/>
      <c r="G14" s="487" t="s">
        <v>1160</v>
      </c>
      <c r="H14" s="487"/>
      <c r="I14" s="487"/>
      <c r="J14" s="487"/>
      <c r="K14" s="43">
        <f>VLOOKUP($A14&amp;K$90,決統データ!$A$3:$DE$365,$E14+19,FALSE)</f>
        <v>38</v>
      </c>
      <c r="L14" s="43">
        <f>VLOOKUP($A14&amp;L$90,決統データ!$A$3:$DE$365,$E14+19,FALSE)</f>
        <v>53141</v>
      </c>
      <c r="M14" s="43">
        <f>VLOOKUP($A14&amp;M$90,決統データ!$A$3:$DE$365,$E14+19,FALSE)</f>
        <v>143317</v>
      </c>
      <c r="N14" s="43">
        <f>VLOOKUP($A14&amp;N$90,決統データ!$A$3:$DE$365,$E14+19,FALSE)</f>
        <v>23339</v>
      </c>
      <c r="O14" s="357">
        <f t="shared" si="0"/>
        <v>219835</v>
      </c>
    </row>
    <row r="15" spans="1:15">
      <c r="A15" s="27" t="str">
        <f t="shared" si="1"/>
        <v>1622601</v>
      </c>
      <c r="B15" s="28" t="s">
        <v>1191</v>
      </c>
      <c r="C15" s="29">
        <v>26</v>
      </c>
      <c r="D15" s="28" t="s">
        <v>782</v>
      </c>
      <c r="E15" s="24">
        <v>14</v>
      </c>
      <c r="F15" s="631"/>
      <c r="G15" s="487" t="s">
        <v>876</v>
      </c>
      <c r="H15" s="487"/>
      <c r="I15" s="487"/>
      <c r="J15" s="487"/>
      <c r="K15" s="43">
        <f>VLOOKUP($A15&amp;K$90,決統データ!$A$3:$DE$365,$E15+19,FALSE)</f>
        <v>0</v>
      </c>
      <c r="L15" s="43">
        <f>VLOOKUP($A15&amp;L$90,決統データ!$A$3:$DE$365,$E15+19,FALSE)</f>
        <v>0</v>
      </c>
      <c r="M15" s="43">
        <f>VLOOKUP($A15&amp;M$90,決統データ!$A$3:$DE$365,$E15+19,FALSE)</f>
        <v>95044</v>
      </c>
      <c r="N15" s="43">
        <f>VLOOKUP($A15&amp;N$90,決統データ!$A$3:$DE$365,$E15+19,FALSE)</f>
        <v>20116</v>
      </c>
      <c r="O15" s="357">
        <f t="shared" si="0"/>
        <v>115160</v>
      </c>
    </row>
    <row r="16" spans="1:15">
      <c r="A16" s="27" t="str">
        <f t="shared" si="1"/>
        <v>1622601</v>
      </c>
      <c r="B16" s="28" t="s">
        <v>1191</v>
      </c>
      <c r="C16" s="29">
        <v>26</v>
      </c>
      <c r="D16" s="28" t="s">
        <v>782</v>
      </c>
      <c r="E16" s="24">
        <v>15</v>
      </c>
      <c r="F16" s="631"/>
      <c r="G16" s="487" t="s">
        <v>1159</v>
      </c>
      <c r="H16" s="487"/>
      <c r="I16" s="487"/>
      <c r="J16" s="487"/>
      <c r="K16" s="43">
        <f>VLOOKUP($A16&amp;K$90,決統データ!$A$3:$DE$365,$E16+19,FALSE)</f>
        <v>0</v>
      </c>
      <c r="L16" s="43">
        <f>VLOOKUP($A16&amp;L$90,決統データ!$A$3:$DE$365,$E16+19,FALSE)</f>
        <v>0</v>
      </c>
      <c r="M16" s="43">
        <f>VLOOKUP($A16&amp;M$90,決統データ!$A$3:$DE$365,$E16+19,FALSE)</f>
        <v>7592</v>
      </c>
      <c r="N16" s="43">
        <f>VLOOKUP($A16&amp;N$90,決統データ!$A$3:$DE$365,$E16+19,FALSE)</f>
        <v>5</v>
      </c>
      <c r="O16" s="357">
        <f t="shared" si="0"/>
        <v>7597</v>
      </c>
    </row>
    <row r="17" spans="1:15">
      <c r="A17" s="27" t="str">
        <f t="shared" si="1"/>
        <v>1622601</v>
      </c>
      <c r="B17" s="28" t="s">
        <v>1191</v>
      </c>
      <c r="C17" s="29">
        <v>26</v>
      </c>
      <c r="D17" s="28" t="s">
        <v>782</v>
      </c>
      <c r="E17" s="24">
        <v>16</v>
      </c>
      <c r="F17" s="631"/>
      <c r="G17" s="487" t="s">
        <v>874</v>
      </c>
      <c r="H17" s="487"/>
      <c r="I17" s="487"/>
      <c r="J17" s="487"/>
      <c r="K17" s="43">
        <f>VLOOKUP($A17&amp;K$90,決統データ!$A$3:$DE$365,$E17+19,FALSE)</f>
        <v>38</v>
      </c>
      <c r="L17" s="43">
        <f>VLOOKUP($A17&amp;L$90,決統データ!$A$3:$DE$365,$E17+19,FALSE)</f>
        <v>53141</v>
      </c>
      <c r="M17" s="43">
        <f>VLOOKUP($A17&amp;M$90,決統データ!$A$3:$DE$365,$E17+19,FALSE)</f>
        <v>40681</v>
      </c>
      <c r="N17" s="43">
        <f>VLOOKUP($A17&amp;N$90,決統データ!$A$3:$DE$365,$E17+19,FALSE)</f>
        <v>3218</v>
      </c>
      <c r="O17" s="357">
        <f t="shared" si="0"/>
        <v>97078</v>
      </c>
    </row>
    <row r="18" spans="1:15">
      <c r="A18" s="27" t="str">
        <f t="shared" si="1"/>
        <v>1622601</v>
      </c>
      <c r="B18" s="28" t="s">
        <v>1191</v>
      </c>
      <c r="C18" s="29">
        <v>26</v>
      </c>
      <c r="D18" s="28" t="s">
        <v>782</v>
      </c>
      <c r="E18" s="24">
        <v>17</v>
      </c>
      <c r="F18" s="631"/>
      <c r="G18" s="487" t="s">
        <v>1158</v>
      </c>
      <c r="H18" s="487"/>
      <c r="I18" s="487"/>
      <c r="J18" s="487"/>
      <c r="K18" s="43">
        <f>VLOOKUP($A18&amp;K$90,決統データ!$A$3:$DE$365,$E18+19,FALSE)</f>
        <v>8382</v>
      </c>
      <c r="L18" s="43">
        <f>VLOOKUP($A18&amp;L$90,決統データ!$A$3:$DE$365,$E18+19,FALSE)</f>
        <v>0</v>
      </c>
      <c r="M18" s="43">
        <f>VLOOKUP($A18&amp;M$90,決統データ!$A$3:$DE$365,$E18+19,FALSE)</f>
        <v>0</v>
      </c>
      <c r="N18" s="43">
        <f>VLOOKUP($A18&amp;N$90,決統データ!$A$3:$DE$365,$E18+19,FALSE)</f>
        <v>0</v>
      </c>
      <c r="O18" s="357">
        <f t="shared" si="0"/>
        <v>8382</v>
      </c>
    </row>
    <row r="19" spans="1:15">
      <c r="A19" s="27" t="str">
        <f t="shared" si="1"/>
        <v>1622601</v>
      </c>
      <c r="B19" s="28" t="s">
        <v>1191</v>
      </c>
      <c r="C19" s="29">
        <v>26</v>
      </c>
      <c r="D19" s="28" t="s">
        <v>782</v>
      </c>
      <c r="E19" s="24">
        <v>18</v>
      </c>
      <c r="F19" s="631"/>
      <c r="G19" s="487" t="s">
        <v>872</v>
      </c>
      <c r="H19" s="487"/>
      <c r="I19" s="487"/>
      <c r="J19" s="487"/>
      <c r="K19" s="43">
        <f>VLOOKUP($A19&amp;K$90,決統データ!$A$3:$DE$365,$E19+19,FALSE)</f>
        <v>8382</v>
      </c>
      <c r="L19" s="43">
        <f>VLOOKUP($A19&amp;L$90,決統データ!$A$3:$DE$365,$E19+19,FALSE)</f>
        <v>0</v>
      </c>
      <c r="M19" s="43">
        <f>VLOOKUP($A19&amp;M$90,決統データ!$A$3:$DE$365,$E19+19,FALSE)</f>
        <v>0</v>
      </c>
      <c r="N19" s="43">
        <f>VLOOKUP($A19&amp;N$90,決統データ!$A$3:$DE$365,$E19+19,FALSE)</f>
        <v>0</v>
      </c>
      <c r="O19" s="357">
        <f t="shared" si="0"/>
        <v>8382</v>
      </c>
    </row>
    <row r="20" spans="1:15">
      <c r="A20" s="27" t="str">
        <f t="shared" si="1"/>
        <v>1622601</v>
      </c>
      <c r="B20" s="28" t="s">
        <v>1191</v>
      </c>
      <c r="C20" s="29">
        <v>26</v>
      </c>
      <c r="D20" s="28" t="s">
        <v>782</v>
      </c>
      <c r="E20" s="24">
        <v>19</v>
      </c>
      <c r="F20" s="631"/>
      <c r="G20" s="487" t="s">
        <v>871</v>
      </c>
      <c r="H20" s="487"/>
      <c r="I20" s="487"/>
      <c r="J20" s="487"/>
      <c r="K20" s="43">
        <f>VLOOKUP($A20&amp;K$90,決統データ!$A$3:$DE$365,$E20+19,FALSE)</f>
        <v>8382</v>
      </c>
      <c r="L20" s="43">
        <f>VLOOKUP($A20&amp;L$90,決統データ!$A$3:$DE$365,$E20+19,FALSE)</f>
        <v>0</v>
      </c>
      <c r="M20" s="43">
        <f>VLOOKUP($A20&amp;M$90,決統データ!$A$3:$DE$365,$E20+19,FALSE)</f>
        <v>0</v>
      </c>
      <c r="N20" s="43">
        <f>VLOOKUP($A20&amp;N$90,決統データ!$A$3:$DE$365,$E20+19,FALSE)</f>
        <v>0</v>
      </c>
      <c r="O20" s="357">
        <f t="shared" si="0"/>
        <v>8382</v>
      </c>
    </row>
    <row r="21" spans="1:15">
      <c r="A21" s="27" t="str">
        <f t="shared" si="1"/>
        <v>1622601</v>
      </c>
      <c r="B21" s="28" t="s">
        <v>1191</v>
      </c>
      <c r="C21" s="29">
        <v>26</v>
      </c>
      <c r="D21" s="28" t="s">
        <v>782</v>
      </c>
      <c r="E21" s="24">
        <v>20</v>
      </c>
      <c r="F21" s="631"/>
      <c r="G21" s="487" t="s">
        <v>870</v>
      </c>
      <c r="H21" s="487"/>
      <c r="I21" s="487"/>
      <c r="J21" s="487"/>
      <c r="K21" s="43">
        <f>VLOOKUP($A21&amp;K$90,決統データ!$A$3:$DE$365,$E21+19,FALSE)</f>
        <v>0</v>
      </c>
      <c r="L21" s="43">
        <f>VLOOKUP($A21&amp;L$90,決統データ!$A$3:$DE$365,$E21+19,FALSE)</f>
        <v>0</v>
      </c>
      <c r="M21" s="43">
        <f>VLOOKUP($A21&amp;M$90,決統データ!$A$3:$DE$365,$E21+19,FALSE)</f>
        <v>0</v>
      </c>
      <c r="N21" s="43">
        <f>VLOOKUP($A21&amp;N$90,決統データ!$A$3:$DE$365,$E21+19,FALSE)</f>
        <v>0</v>
      </c>
      <c r="O21" s="357">
        <f t="shared" si="0"/>
        <v>0</v>
      </c>
    </row>
    <row r="22" spans="1:15">
      <c r="A22" s="27" t="str">
        <f t="shared" si="1"/>
        <v>1622601</v>
      </c>
      <c r="B22" s="28" t="s">
        <v>1191</v>
      </c>
      <c r="C22" s="29">
        <v>26</v>
      </c>
      <c r="D22" s="28" t="s">
        <v>782</v>
      </c>
      <c r="E22" s="24">
        <v>21</v>
      </c>
      <c r="F22" s="631"/>
      <c r="G22" s="487" t="s">
        <v>869</v>
      </c>
      <c r="H22" s="487"/>
      <c r="I22" s="487"/>
      <c r="J22" s="487"/>
      <c r="K22" s="43">
        <f>VLOOKUP($A22&amp;K$90,決統データ!$A$3:$DE$365,$E22+19,FALSE)</f>
        <v>0</v>
      </c>
      <c r="L22" s="43">
        <f>VLOOKUP($A22&amp;L$90,決統データ!$A$3:$DE$365,$E22+19,FALSE)</f>
        <v>0</v>
      </c>
      <c r="M22" s="43">
        <f>VLOOKUP($A22&amp;M$90,決統データ!$A$3:$DE$365,$E22+19,FALSE)</f>
        <v>0</v>
      </c>
      <c r="N22" s="43">
        <f>VLOOKUP($A22&amp;N$90,決統データ!$A$3:$DE$365,$E22+19,FALSE)</f>
        <v>0</v>
      </c>
      <c r="O22" s="357">
        <f t="shared" si="0"/>
        <v>0</v>
      </c>
    </row>
    <row r="23" spans="1:15">
      <c r="A23" s="27" t="str">
        <f t="shared" si="1"/>
        <v>1622601</v>
      </c>
      <c r="B23" s="28" t="s">
        <v>1191</v>
      </c>
      <c r="C23" s="29">
        <v>26</v>
      </c>
      <c r="D23" s="28" t="s">
        <v>782</v>
      </c>
      <c r="E23" s="24">
        <v>22</v>
      </c>
      <c r="F23" s="632"/>
      <c r="G23" s="487" t="s">
        <v>868</v>
      </c>
      <c r="H23" s="487"/>
      <c r="I23" s="487"/>
      <c r="J23" s="487"/>
      <c r="K23" s="43">
        <f>VLOOKUP($A23&amp;K$90,決統データ!$A$3:$DE$365,$E23+19,FALSE)</f>
        <v>17565</v>
      </c>
      <c r="L23" s="43">
        <f>VLOOKUP($A23&amp;L$90,決統データ!$A$3:$DE$365,$E23+19,FALSE)</f>
        <v>538</v>
      </c>
      <c r="M23" s="43">
        <f>VLOOKUP($A23&amp;M$90,決統データ!$A$3:$DE$365,$E23+19,FALSE)</f>
        <v>-177</v>
      </c>
      <c r="N23" s="43">
        <f>VLOOKUP($A23&amp;N$90,決統データ!$A$3:$DE$365,$E23+19,FALSE)</f>
        <v>-4073</v>
      </c>
      <c r="O23" s="357">
        <f t="shared" si="0"/>
        <v>13853</v>
      </c>
    </row>
    <row r="24" spans="1:15">
      <c r="A24" s="27" t="str">
        <f t="shared" si="1"/>
        <v>1622601</v>
      </c>
      <c r="B24" s="28" t="s">
        <v>1191</v>
      </c>
      <c r="C24" s="29">
        <v>26</v>
      </c>
      <c r="D24" s="28" t="s">
        <v>782</v>
      </c>
      <c r="E24" s="24">
        <v>23</v>
      </c>
      <c r="F24" s="630" t="s">
        <v>867</v>
      </c>
      <c r="G24" s="487" t="s">
        <v>866</v>
      </c>
      <c r="H24" s="487"/>
      <c r="I24" s="487"/>
      <c r="J24" s="487"/>
      <c r="K24" s="43">
        <f>VLOOKUP($A24&amp;K$90,決統データ!$A$3:$DE$365,$E24+19,FALSE)</f>
        <v>44000</v>
      </c>
      <c r="L24" s="43">
        <f>VLOOKUP($A24&amp;L$90,決統データ!$A$3:$DE$365,$E24+19,FALSE)</f>
        <v>12600</v>
      </c>
      <c r="M24" s="43">
        <f>VLOOKUP($A24&amp;M$90,決統データ!$A$3:$DE$365,$E24+19,FALSE)</f>
        <v>0</v>
      </c>
      <c r="N24" s="43">
        <f>VLOOKUP($A24&amp;N$90,決統データ!$A$3:$DE$365,$E24+19,FALSE)</f>
        <v>4500</v>
      </c>
      <c r="O24" s="357">
        <f t="shared" si="0"/>
        <v>61100</v>
      </c>
    </row>
    <row r="25" spans="1:15">
      <c r="A25" s="27" t="str">
        <f t="shared" si="1"/>
        <v>1622601</v>
      </c>
      <c r="B25" s="28" t="s">
        <v>1191</v>
      </c>
      <c r="C25" s="29">
        <v>26</v>
      </c>
      <c r="D25" s="28" t="s">
        <v>782</v>
      </c>
      <c r="E25" s="24">
        <v>24</v>
      </c>
      <c r="F25" s="631"/>
      <c r="G25" s="487" t="s">
        <v>865</v>
      </c>
      <c r="H25" s="487"/>
      <c r="I25" s="487"/>
      <c r="J25" s="487"/>
      <c r="K25" s="43">
        <f>VLOOKUP($A25&amp;K$90,決統データ!$A$3:$DE$365,$E25+19,FALSE)</f>
        <v>0</v>
      </c>
      <c r="L25" s="43">
        <f>VLOOKUP($A25&amp;L$90,決統データ!$A$3:$DE$365,$E25+19,FALSE)</f>
        <v>12600</v>
      </c>
      <c r="M25" s="43">
        <f>VLOOKUP($A25&amp;M$90,決統データ!$A$3:$DE$365,$E25+19,FALSE)</f>
        <v>0</v>
      </c>
      <c r="N25" s="43">
        <f>VLOOKUP($A25&amp;N$90,決統データ!$A$3:$DE$365,$E25+19,FALSE)</f>
        <v>0</v>
      </c>
      <c r="O25" s="357">
        <f t="shared" si="0"/>
        <v>12600</v>
      </c>
    </row>
    <row r="26" spans="1:15">
      <c r="A26" s="27" t="str">
        <f t="shared" si="1"/>
        <v>1622601</v>
      </c>
      <c r="B26" s="28" t="s">
        <v>1191</v>
      </c>
      <c r="C26" s="29">
        <v>26</v>
      </c>
      <c r="D26" s="28" t="s">
        <v>782</v>
      </c>
      <c r="E26" s="24">
        <v>25</v>
      </c>
      <c r="F26" s="631"/>
      <c r="G26" s="487" t="s">
        <v>864</v>
      </c>
      <c r="H26" s="487"/>
      <c r="I26" s="487"/>
      <c r="J26" s="487"/>
      <c r="K26" s="43">
        <f>VLOOKUP($A26&amp;K$90,決統データ!$A$3:$DE$365,$E26+19,FALSE)</f>
        <v>0</v>
      </c>
      <c r="L26" s="43">
        <f>VLOOKUP($A26&amp;L$90,決統データ!$A$3:$DE$365,$E26+19,FALSE)</f>
        <v>0</v>
      </c>
      <c r="M26" s="43">
        <f>VLOOKUP($A26&amp;M$90,決統データ!$A$3:$DE$365,$E26+19,FALSE)</f>
        <v>0</v>
      </c>
      <c r="N26" s="43">
        <f>VLOOKUP($A26&amp;N$90,決統データ!$A$3:$DE$365,$E26+19,FALSE)</f>
        <v>0</v>
      </c>
      <c r="O26" s="357">
        <f t="shared" si="0"/>
        <v>0</v>
      </c>
    </row>
    <row r="27" spans="1:15">
      <c r="A27" s="27" t="str">
        <f t="shared" si="1"/>
        <v>1622601</v>
      </c>
      <c r="B27" s="28" t="s">
        <v>1191</v>
      </c>
      <c r="C27" s="29">
        <v>26</v>
      </c>
      <c r="D27" s="28" t="s">
        <v>782</v>
      </c>
      <c r="E27" s="24">
        <v>26</v>
      </c>
      <c r="F27" s="631"/>
      <c r="G27" s="487" t="s">
        <v>863</v>
      </c>
      <c r="H27" s="487"/>
      <c r="I27" s="487"/>
      <c r="J27" s="487"/>
      <c r="K27" s="43">
        <f>VLOOKUP($A27&amp;K$90,決統データ!$A$3:$DE$365,$E27+19,FALSE)</f>
        <v>44000</v>
      </c>
      <c r="L27" s="43">
        <f>VLOOKUP($A27&amp;L$90,決統データ!$A$3:$DE$365,$E27+19,FALSE)</f>
        <v>0</v>
      </c>
      <c r="M27" s="43">
        <f>VLOOKUP($A27&amp;M$90,決統データ!$A$3:$DE$365,$E27+19,FALSE)</f>
        <v>0</v>
      </c>
      <c r="N27" s="43">
        <f>VLOOKUP($A27&amp;N$90,決統データ!$A$3:$DE$365,$E27+19,FALSE)</f>
        <v>0</v>
      </c>
      <c r="O27" s="357">
        <f t="shared" si="0"/>
        <v>44000</v>
      </c>
    </row>
    <row r="28" spans="1:15">
      <c r="A28" s="27" t="str">
        <f t="shared" si="1"/>
        <v>1622601</v>
      </c>
      <c r="B28" s="28" t="s">
        <v>1191</v>
      </c>
      <c r="C28" s="29">
        <v>26</v>
      </c>
      <c r="D28" s="28" t="s">
        <v>782</v>
      </c>
      <c r="E28" s="24">
        <v>27</v>
      </c>
      <c r="F28" s="631"/>
      <c r="G28" s="487" t="s">
        <v>862</v>
      </c>
      <c r="H28" s="487"/>
      <c r="I28" s="487"/>
      <c r="J28" s="487"/>
      <c r="K28" s="43">
        <f>VLOOKUP($A28&amp;K$90,決統データ!$A$3:$DE$365,$E28+19,FALSE)</f>
        <v>0</v>
      </c>
      <c r="L28" s="43">
        <f>VLOOKUP($A28&amp;L$90,決統データ!$A$3:$DE$365,$E28+19,FALSE)</f>
        <v>0</v>
      </c>
      <c r="M28" s="43">
        <f>VLOOKUP($A28&amp;M$90,決統データ!$A$3:$DE$365,$E28+19,FALSE)</f>
        <v>0</v>
      </c>
      <c r="N28" s="43">
        <f>VLOOKUP($A28&amp;N$90,決統データ!$A$3:$DE$365,$E28+19,FALSE)</f>
        <v>0</v>
      </c>
      <c r="O28" s="357">
        <f t="shared" si="0"/>
        <v>0</v>
      </c>
    </row>
    <row r="29" spans="1:15">
      <c r="A29" s="27" t="str">
        <f t="shared" si="1"/>
        <v>1622601</v>
      </c>
      <c r="B29" s="28" t="s">
        <v>1191</v>
      </c>
      <c r="C29" s="29">
        <v>26</v>
      </c>
      <c r="D29" s="28" t="s">
        <v>782</v>
      </c>
      <c r="E29" s="24">
        <v>28</v>
      </c>
      <c r="F29" s="631"/>
      <c r="G29" s="487" t="s">
        <v>861</v>
      </c>
      <c r="H29" s="487"/>
      <c r="I29" s="487"/>
      <c r="J29" s="487"/>
      <c r="K29" s="43">
        <f>VLOOKUP($A29&amp;K$90,決統データ!$A$3:$DE$365,$E29+19,FALSE)</f>
        <v>0</v>
      </c>
      <c r="L29" s="43">
        <f>VLOOKUP($A29&amp;L$90,決統データ!$A$3:$DE$365,$E29+19,FALSE)</f>
        <v>0</v>
      </c>
      <c r="M29" s="43">
        <f>VLOOKUP($A29&amp;M$90,決統データ!$A$3:$DE$365,$E29+19,FALSE)</f>
        <v>0</v>
      </c>
      <c r="N29" s="43">
        <f>VLOOKUP($A29&amp;N$90,決統データ!$A$3:$DE$365,$E29+19,FALSE)</f>
        <v>0</v>
      </c>
      <c r="O29" s="357">
        <f t="shared" si="0"/>
        <v>0</v>
      </c>
    </row>
    <row r="30" spans="1:15">
      <c r="A30" s="27" t="str">
        <f t="shared" si="1"/>
        <v>1622601</v>
      </c>
      <c r="B30" s="28" t="s">
        <v>1191</v>
      </c>
      <c r="C30" s="29">
        <v>26</v>
      </c>
      <c r="D30" s="28" t="s">
        <v>782</v>
      </c>
      <c r="E30" s="24">
        <v>29</v>
      </c>
      <c r="F30" s="631"/>
      <c r="G30" s="487" t="s">
        <v>860</v>
      </c>
      <c r="H30" s="487"/>
      <c r="I30" s="487"/>
      <c r="J30" s="487"/>
      <c r="K30" s="43">
        <f>VLOOKUP($A30&amp;K$90,決統データ!$A$3:$DE$365,$E30+19,FALSE)</f>
        <v>0</v>
      </c>
      <c r="L30" s="43">
        <f>VLOOKUP($A30&amp;L$90,決統データ!$A$3:$DE$365,$E30+19,FALSE)</f>
        <v>0</v>
      </c>
      <c r="M30" s="43">
        <f>VLOOKUP($A30&amp;M$90,決統データ!$A$3:$DE$365,$E30+19,FALSE)</f>
        <v>0</v>
      </c>
      <c r="N30" s="43">
        <f>VLOOKUP($A30&amp;N$90,決統データ!$A$3:$DE$365,$E30+19,FALSE)</f>
        <v>0</v>
      </c>
      <c r="O30" s="357">
        <f t="shared" si="0"/>
        <v>0</v>
      </c>
    </row>
    <row r="31" spans="1:15">
      <c r="A31" s="27" t="str">
        <f t="shared" si="1"/>
        <v>1622601</v>
      </c>
      <c r="B31" s="28" t="s">
        <v>1191</v>
      </c>
      <c r="C31" s="29">
        <v>26</v>
      </c>
      <c r="D31" s="28" t="s">
        <v>782</v>
      </c>
      <c r="E31" s="24">
        <v>30</v>
      </c>
      <c r="F31" s="631"/>
      <c r="G31" s="487" t="s">
        <v>914</v>
      </c>
      <c r="H31" s="487"/>
      <c r="I31" s="487"/>
      <c r="J31" s="487"/>
      <c r="K31" s="43">
        <f>VLOOKUP($A31&amp;K$90,決統データ!$A$3:$DE$365,$E31+19,FALSE)</f>
        <v>0</v>
      </c>
      <c r="L31" s="43">
        <f>VLOOKUP($A31&amp;L$90,決統データ!$A$3:$DE$365,$E31+19,FALSE)</f>
        <v>0</v>
      </c>
      <c r="M31" s="43">
        <f>VLOOKUP($A31&amp;M$90,決統データ!$A$3:$DE$365,$E31+19,FALSE)</f>
        <v>0</v>
      </c>
      <c r="N31" s="43">
        <f>VLOOKUP($A31&amp;N$90,決統データ!$A$3:$DE$365,$E31+19,FALSE)</f>
        <v>0</v>
      </c>
      <c r="O31" s="357">
        <f t="shared" si="0"/>
        <v>0</v>
      </c>
    </row>
    <row r="32" spans="1:15">
      <c r="A32" s="27" t="str">
        <f t="shared" si="1"/>
        <v>1622601</v>
      </c>
      <c r="B32" s="28" t="s">
        <v>1191</v>
      </c>
      <c r="C32" s="29">
        <v>26</v>
      </c>
      <c r="D32" s="28" t="s">
        <v>782</v>
      </c>
      <c r="E32" s="24">
        <v>31</v>
      </c>
      <c r="F32" s="631"/>
      <c r="G32" s="487" t="s">
        <v>858</v>
      </c>
      <c r="H32" s="487"/>
      <c r="I32" s="487"/>
      <c r="J32" s="487"/>
      <c r="K32" s="43">
        <f>VLOOKUP($A32&amp;K$90,決統データ!$A$3:$DE$365,$E32+19,FALSE)</f>
        <v>0</v>
      </c>
      <c r="L32" s="43">
        <f>VLOOKUP($A32&amp;L$90,決統データ!$A$3:$DE$365,$E32+19,FALSE)</f>
        <v>0</v>
      </c>
      <c r="M32" s="43">
        <f>VLOOKUP($A32&amp;M$90,決統データ!$A$3:$DE$365,$E32+19,FALSE)</f>
        <v>0</v>
      </c>
      <c r="N32" s="43">
        <f>VLOOKUP($A32&amp;N$90,決統データ!$A$3:$DE$365,$E32+19,FALSE)</f>
        <v>0</v>
      </c>
      <c r="O32" s="357">
        <f t="shared" si="0"/>
        <v>0</v>
      </c>
    </row>
    <row r="33" spans="1:15">
      <c r="A33" s="27" t="str">
        <f t="shared" si="1"/>
        <v>1622601</v>
      </c>
      <c r="B33" s="28" t="s">
        <v>1191</v>
      </c>
      <c r="C33" s="29">
        <v>26</v>
      </c>
      <c r="D33" s="28" t="s">
        <v>782</v>
      </c>
      <c r="E33" s="24">
        <v>32</v>
      </c>
      <c r="F33" s="631"/>
      <c r="G33" s="487" t="s">
        <v>857</v>
      </c>
      <c r="H33" s="487"/>
      <c r="I33" s="487"/>
      <c r="J33" s="487"/>
      <c r="K33" s="43">
        <f>VLOOKUP($A33&amp;K$90,決統データ!$A$3:$DE$365,$E33+19,FALSE)</f>
        <v>0</v>
      </c>
      <c r="L33" s="43">
        <f>VLOOKUP($A33&amp;L$90,決統データ!$A$3:$DE$365,$E33+19,FALSE)</f>
        <v>0</v>
      </c>
      <c r="M33" s="43">
        <f>VLOOKUP($A33&amp;M$90,決統データ!$A$3:$DE$365,$E33+19,FALSE)</f>
        <v>0</v>
      </c>
      <c r="N33" s="43">
        <f>VLOOKUP($A33&amp;N$90,決統データ!$A$3:$DE$365,$E33+19,FALSE)</f>
        <v>4500</v>
      </c>
      <c r="O33" s="357">
        <f t="shared" si="0"/>
        <v>4500</v>
      </c>
    </row>
    <row r="34" spans="1:15">
      <c r="A34" s="27" t="str">
        <f t="shared" si="1"/>
        <v>1622601</v>
      </c>
      <c r="B34" s="28" t="s">
        <v>1191</v>
      </c>
      <c r="C34" s="29">
        <v>26</v>
      </c>
      <c r="D34" s="28" t="s">
        <v>782</v>
      </c>
      <c r="E34" s="24">
        <v>33</v>
      </c>
      <c r="F34" s="631"/>
      <c r="G34" s="487" t="s">
        <v>856</v>
      </c>
      <c r="H34" s="487"/>
      <c r="I34" s="487"/>
      <c r="J34" s="487"/>
      <c r="K34" s="43">
        <f>VLOOKUP($A34&amp;K$90,決統データ!$A$3:$DE$365,$E34+19,FALSE)</f>
        <v>59872</v>
      </c>
      <c r="L34" s="43">
        <f>VLOOKUP($A34&amp;L$90,決統データ!$A$3:$DE$365,$E34+19,FALSE)</f>
        <v>12626</v>
      </c>
      <c r="M34" s="43">
        <f>VLOOKUP($A34&amp;M$90,決統データ!$A$3:$DE$365,$E34+19,FALSE)</f>
        <v>0</v>
      </c>
      <c r="N34" s="43">
        <f>VLOOKUP($A34&amp;N$90,決統データ!$A$3:$DE$365,$E34+19,FALSE)</f>
        <v>0</v>
      </c>
      <c r="O34" s="357">
        <f t="shared" si="0"/>
        <v>72498</v>
      </c>
    </row>
    <row r="35" spans="1:15">
      <c r="A35" s="27" t="str">
        <f t="shared" si="1"/>
        <v>1622601</v>
      </c>
      <c r="B35" s="28" t="s">
        <v>1191</v>
      </c>
      <c r="C35" s="29">
        <v>26</v>
      </c>
      <c r="D35" s="28" t="s">
        <v>782</v>
      </c>
      <c r="E35" s="24">
        <v>34</v>
      </c>
      <c r="F35" s="631"/>
      <c r="G35" s="648" t="s">
        <v>855</v>
      </c>
      <c r="H35" s="648"/>
      <c r="I35" s="487"/>
      <c r="J35" s="487"/>
      <c r="K35" s="43">
        <f>VLOOKUP($A35&amp;K$90,決統データ!$A$3:$DE$365,$E35+19,FALSE)</f>
        <v>0</v>
      </c>
      <c r="L35" s="43">
        <f>VLOOKUP($A35&amp;L$90,決統データ!$A$3:$DE$365,$E35+19,FALSE)</f>
        <v>12626</v>
      </c>
      <c r="M35" s="43">
        <f>VLOOKUP($A35&amp;M$90,決統データ!$A$3:$DE$365,$E35+19,FALSE)</f>
        <v>0</v>
      </c>
      <c r="N35" s="43">
        <f>VLOOKUP($A35&amp;N$90,決統データ!$A$3:$DE$365,$E35+19,FALSE)</f>
        <v>0</v>
      </c>
      <c r="O35" s="357">
        <f t="shared" si="0"/>
        <v>12626</v>
      </c>
    </row>
    <row r="36" spans="1:15">
      <c r="A36" s="27" t="str">
        <f t="shared" si="1"/>
        <v>1622601</v>
      </c>
      <c r="B36" s="28" t="s">
        <v>1191</v>
      </c>
      <c r="C36" s="29">
        <v>26</v>
      </c>
      <c r="D36" s="28" t="s">
        <v>782</v>
      </c>
      <c r="E36" s="24">
        <v>35</v>
      </c>
      <c r="F36" s="631"/>
      <c r="G36" s="946" t="s">
        <v>1100</v>
      </c>
      <c r="H36" s="920"/>
      <c r="I36" s="518" t="s">
        <v>854</v>
      </c>
      <c r="J36" s="510"/>
      <c r="K36" s="43">
        <f>VLOOKUP($A36&amp;K$90,決統データ!$A$3:$DE$365,$E36+19,FALSE)</f>
        <v>0</v>
      </c>
      <c r="L36" s="43">
        <f>VLOOKUP($A36&amp;L$90,決統データ!$A$3:$DE$365,$E36+19,FALSE)</f>
        <v>0</v>
      </c>
      <c r="M36" s="43">
        <f>VLOOKUP($A36&amp;M$90,決統データ!$A$3:$DE$365,$E36+19,FALSE)</f>
        <v>0</v>
      </c>
      <c r="N36" s="43">
        <f>VLOOKUP($A36&amp;N$90,決統データ!$A$3:$DE$365,$E36+19,FALSE)</f>
        <v>0</v>
      </c>
      <c r="O36" s="357">
        <f t="shared" ref="O36:O67" si="2">SUM(K36:N36)</f>
        <v>0</v>
      </c>
    </row>
    <row r="37" spans="1:15">
      <c r="A37" s="27" t="str">
        <f t="shared" si="1"/>
        <v>1622601</v>
      </c>
      <c r="B37" s="28" t="s">
        <v>1191</v>
      </c>
      <c r="C37" s="29">
        <v>26</v>
      </c>
      <c r="D37" s="28" t="s">
        <v>782</v>
      </c>
      <c r="E37" s="24">
        <v>36</v>
      </c>
      <c r="F37" s="631"/>
      <c r="G37" s="921"/>
      <c r="H37" s="922"/>
      <c r="I37" s="518" t="s">
        <v>853</v>
      </c>
      <c r="J37" s="510"/>
      <c r="K37" s="43">
        <f>VLOOKUP($A37&amp;K$90,決統データ!$A$3:$DE$365,$E37+19,FALSE)</f>
        <v>0</v>
      </c>
      <c r="L37" s="43">
        <f>VLOOKUP($A37&amp;L$90,決統データ!$A$3:$DE$365,$E37+19,FALSE)</f>
        <v>0</v>
      </c>
      <c r="M37" s="43">
        <f>VLOOKUP($A37&amp;M$90,決統データ!$A$3:$DE$365,$E37+19,FALSE)</f>
        <v>0</v>
      </c>
      <c r="N37" s="43">
        <f>VLOOKUP($A37&amp;N$90,決統データ!$A$3:$DE$365,$E37+19,FALSE)</f>
        <v>0</v>
      </c>
      <c r="O37" s="357">
        <f t="shared" si="2"/>
        <v>0</v>
      </c>
    </row>
    <row r="38" spans="1:15">
      <c r="A38" s="27" t="str">
        <f t="shared" si="1"/>
        <v>1622601</v>
      </c>
      <c r="B38" s="28" t="s">
        <v>1191</v>
      </c>
      <c r="C38" s="29">
        <v>26</v>
      </c>
      <c r="D38" s="28" t="s">
        <v>782</v>
      </c>
      <c r="E38" s="24">
        <v>37</v>
      </c>
      <c r="F38" s="631"/>
      <c r="G38" s="868" t="s">
        <v>515</v>
      </c>
      <c r="H38" s="656" t="s">
        <v>852</v>
      </c>
      <c r="I38" s="487"/>
      <c r="J38" s="487"/>
      <c r="K38" s="43">
        <f>VLOOKUP($A38&amp;K$90,決統データ!$A$3:$DE$365,$E38+19,FALSE)</f>
        <v>0</v>
      </c>
      <c r="L38" s="43">
        <f>VLOOKUP($A38&amp;L$90,決統データ!$A$3:$DE$365,$E38+19,FALSE)</f>
        <v>0</v>
      </c>
      <c r="M38" s="43">
        <f>VLOOKUP($A38&amp;M$90,決統データ!$A$3:$DE$365,$E38+19,FALSE)</f>
        <v>0</v>
      </c>
      <c r="N38" s="43">
        <f>VLOOKUP($A38&amp;N$90,決統データ!$A$3:$DE$365,$E38+19,FALSE)</f>
        <v>0</v>
      </c>
      <c r="O38" s="357">
        <f t="shared" si="2"/>
        <v>0</v>
      </c>
    </row>
    <row r="39" spans="1:15">
      <c r="A39" s="27" t="str">
        <f t="shared" si="1"/>
        <v>1622601</v>
      </c>
      <c r="B39" s="28" t="s">
        <v>1191</v>
      </c>
      <c r="C39" s="29">
        <v>26</v>
      </c>
      <c r="D39" s="28" t="s">
        <v>782</v>
      </c>
      <c r="E39" s="24">
        <v>38</v>
      </c>
      <c r="F39" s="631"/>
      <c r="G39" s="902"/>
      <c r="H39" s="487" t="s">
        <v>850</v>
      </c>
      <c r="I39" s="487"/>
      <c r="J39" s="487"/>
      <c r="K39" s="43">
        <f>VLOOKUP($A39&amp;K$90,決統データ!$A$3:$DE$365,$E39+19,FALSE)</f>
        <v>0</v>
      </c>
      <c r="L39" s="43">
        <f>VLOOKUP($A39&amp;L$90,決統データ!$A$3:$DE$365,$E39+19,FALSE)</f>
        <v>0</v>
      </c>
      <c r="M39" s="43">
        <f>VLOOKUP($A39&amp;M$90,決統データ!$A$3:$DE$365,$E39+19,FALSE)</f>
        <v>0</v>
      </c>
      <c r="N39" s="43">
        <f>VLOOKUP($A39&amp;N$90,決統データ!$A$3:$DE$365,$E39+19,FALSE)</f>
        <v>0</v>
      </c>
      <c r="O39" s="357">
        <f t="shared" si="2"/>
        <v>0</v>
      </c>
    </row>
    <row r="40" spans="1:15">
      <c r="A40" s="27" t="str">
        <f t="shared" si="1"/>
        <v>1622601</v>
      </c>
      <c r="B40" s="28" t="s">
        <v>1191</v>
      </c>
      <c r="C40" s="29">
        <v>26</v>
      </c>
      <c r="D40" s="28" t="s">
        <v>782</v>
      </c>
      <c r="E40" s="24">
        <v>39</v>
      </c>
      <c r="F40" s="631"/>
      <c r="G40" s="902"/>
      <c r="H40" s="487" t="s">
        <v>851</v>
      </c>
      <c r="I40" s="487"/>
      <c r="J40" s="487"/>
      <c r="K40" s="43">
        <f>VLOOKUP($A40&amp;K$90,決統データ!$A$3:$DE$365,$E40+19,FALSE)</f>
        <v>0</v>
      </c>
      <c r="L40" s="43">
        <f>VLOOKUP($A40&amp;L$90,決統データ!$A$3:$DE$365,$E40+19,FALSE)</f>
        <v>12626</v>
      </c>
      <c r="M40" s="43">
        <f>VLOOKUP($A40&amp;M$90,決統データ!$A$3:$DE$365,$E40+19,FALSE)</f>
        <v>0</v>
      </c>
      <c r="N40" s="43">
        <f>VLOOKUP($A40&amp;N$90,決統データ!$A$3:$DE$365,$E40+19,FALSE)</f>
        <v>0</v>
      </c>
      <c r="O40" s="357">
        <f t="shared" si="2"/>
        <v>12626</v>
      </c>
    </row>
    <row r="41" spans="1:15">
      <c r="A41" s="27" t="str">
        <f t="shared" si="1"/>
        <v>1622601</v>
      </c>
      <c r="B41" s="28" t="s">
        <v>1191</v>
      </c>
      <c r="C41" s="29">
        <v>26</v>
      </c>
      <c r="D41" s="28" t="s">
        <v>782</v>
      </c>
      <c r="E41" s="24">
        <v>40</v>
      </c>
      <c r="F41" s="631"/>
      <c r="G41" s="902"/>
      <c r="H41" s="487" t="s">
        <v>850</v>
      </c>
      <c r="I41" s="487"/>
      <c r="J41" s="487"/>
      <c r="K41" s="43">
        <f>VLOOKUP($A41&amp;K$90,決統データ!$A$3:$DE$365,$E41+19,FALSE)</f>
        <v>0</v>
      </c>
      <c r="L41" s="43">
        <f>VLOOKUP($A41&amp;L$90,決統データ!$A$3:$DE$365,$E41+19,FALSE)</f>
        <v>12600</v>
      </c>
      <c r="M41" s="43">
        <f>VLOOKUP($A41&amp;M$90,決統データ!$A$3:$DE$365,$E41+19,FALSE)</f>
        <v>0</v>
      </c>
      <c r="N41" s="43">
        <f>VLOOKUP($A41&amp;N$90,決統データ!$A$3:$DE$365,$E41+19,FALSE)</f>
        <v>0</v>
      </c>
      <c r="O41" s="357">
        <f t="shared" si="2"/>
        <v>12600</v>
      </c>
    </row>
    <row r="42" spans="1:15">
      <c r="A42" s="27" t="str">
        <f t="shared" si="1"/>
        <v>1622601</v>
      </c>
      <c r="B42" s="28" t="s">
        <v>1191</v>
      </c>
      <c r="C42" s="29">
        <v>26</v>
      </c>
      <c r="D42" s="28" t="s">
        <v>782</v>
      </c>
      <c r="E42" s="24">
        <v>41</v>
      </c>
      <c r="F42" s="631"/>
      <c r="G42" s="902" t="s">
        <v>849</v>
      </c>
      <c r="H42" s="903" t="s">
        <v>828</v>
      </c>
      <c r="I42" s="645" t="s">
        <v>644</v>
      </c>
      <c r="J42" s="60" t="s">
        <v>387</v>
      </c>
      <c r="K42" s="43">
        <f>VLOOKUP($A42&amp;K$90,決統データ!$A$3:$DE$365,$E42+19,FALSE)</f>
        <v>0</v>
      </c>
      <c r="L42" s="43">
        <f>VLOOKUP($A42&amp;L$90,決統データ!$A$3:$DE$365,$E42+19,FALSE)</f>
        <v>0</v>
      </c>
      <c r="M42" s="43">
        <f>VLOOKUP($A42&amp;M$90,決統データ!$A$3:$DE$365,$E42+19,FALSE)</f>
        <v>0</v>
      </c>
      <c r="N42" s="43">
        <f>VLOOKUP($A42&amp;N$90,決統データ!$A$3:$DE$365,$E42+19,FALSE)</f>
        <v>0</v>
      </c>
      <c r="O42" s="357">
        <f t="shared" si="2"/>
        <v>0</v>
      </c>
    </row>
    <row r="43" spans="1:15">
      <c r="A43" s="27" t="str">
        <f t="shared" si="1"/>
        <v>1622601</v>
      </c>
      <c r="B43" s="28" t="s">
        <v>1191</v>
      </c>
      <c r="C43" s="29">
        <v>26</v>
      </c>
      <c r="D43" s="28" t="s">
        <v>782</v>
      </c>
      <c r="E43" s="24">
        <v>42</v>
      </c>
      <c r="F43" s="631"/>
      <c r="G43" s="902"/>
      <c r="H43" s="904"/>
      <c r="I43" s="646"/>
      <c r="J43" s="60" t="s">
        <v>365</v>
      </c>
      <c r="K43" s="43">
        <f>VLOOKUP($A43&amp;K$90,決統データ!$A$3:$DE$365,$E43+19,FALSE)</f>
        <v>0</v>
      </c>
      <c r="L43" s="43">
        <f>VLOOKUP($A43&amp;L$90,決統データ!$A$3:$DE$365,$E43+19,FALSE)</f>
        <v>12600</v>
      </c>
      <c r="M43" s="43">
        <f>VLOOKUP($A43&amp;M$90,決統データ!$A$3:$DE$365,$E43+19,FALSE)</f>
        <v>0</v>
      </c>
      <c r="N43" s="43">
        <f>VLOOKUP($A43&amp;N$90,決統データ!$A$3:$DE$365,$E43+19,FALSE)</f>
        <v>0</v>
      </c>
      <c r="O43" s="357">
        <f t="shared" si="2"/>
        <v>12600</v>
      </c>
    </row>
    <row r="44" spans="1:15">
      <c r="A44" s="27" t="str">
        <f t="shared" si="1"/>
        <v>1622601</v>
      </c>
      <c r="B44" s="28" t="s">
        <v>1191</v>
      </c>
      <c r="C44" s="29">
        <v>26</v>
      </c>
      <c r="D44" s="28" t="s">
        <v>782</v>
      </c>
      <c r="E44" s="24">
        <v>43</v>
      </c>
      <c r="F44" s="631"/>
      <c r="G44" s="902"/>
      <c r="H44" s="656"/>
      <c r="I44" s="647"/>
      <c r="J44" s="60" t="s">
        <v>731</v>
      </c>
      <c r="K44" s="43">
        <f>VLOOKUP($A44&amp;K$90,決統データ!$A$3:$DE$365,$E44+19,FALSE)</f>
        <v>0</v>
      </c>
      <c r="L44" s="43">
        <f>VLOOKUP($A44&amp;L$90,決統データ!$A$3:$DE$365,$E44+19,FALSE)</f>
        <v>0</v>
      </c>
      <c r="M44" s="43">
        <f>VLOOKUP($A44&amp;M$90,決統データ!$A$3:$DE$365,$E44+19,FALSE)</f>
        <v>0</v>
      </c>
      <c r="N44" s="43">
        <f>VLOOKUP($A44&amp;N$90,決統データ!$A$3:$DE$365,$E44+19,FALSE)</f>
        <v>0</v>
      </c>
      <c r="O44" s="357">
        <f t="shared" si="2"/>
        <v>0</v>
      </c>
    </row>
    <row r="45" spans="1:15">
      <c r="A45" s="27" t="str">
        <f t="shared" si="1"/>
        <v>1622601</v>
      </c>
      <c r="B45" s="28" t="s">
        <v>1191</v>
      </c>
      <c r="C45" s="29">
        <v>26</v>
      </c>
      <c r="D45" s="28" t="s">
        <v>782</v>
      </c>
      <c r="E45" s="24">
        <v>44</v>
      </c>
      <c r="F45" s="631"/>
      <c r="G45" s="902"/>
      <c r="H45" s="487" t="s">
        <v>848</v>
      </c>
      <c r="I45" s="487"/>
      <c r="J45" s="487"/>
      <c r="K45" s="43">
        <f>VLOOKUP($A45&amp;K$90,決統データ!$A$3:$DE$365,$E45+19,FALSE)</f>
        <v>0</v>
      </c>
      <c r="L45" s="43">
        <f>VLOOKUP($A45&amp;L$90,決統データ!$A$3:$DE$365,$E45+19,FALSE)</f>
        <v>0</v>
      </c>
      <c r="M45" s="43">
        <f>VLOOKUP($A45&amp;M$90,決統データ!$A$3:$DE$365,$E45+19,FALSE)</f>
        <v>0</v>
      </c>
      <c r="N45" s="43">
        <f>VLOOKUP($A45&amp;N$90,決統データ!$A$3:$DE$365,$E45+19,FALSE)</f>
        <v>0</v>
      </c>
      <c r="O45" s="357">
        <f t="shared" si="2"/>
        <v>0</v>
      </c>
    </row>
    <row r="46" spans="1:15">
      <c r="A46" s="27" t="str">
        <f t="shared" si="1"/>
        <v>1622601</v>
      </c>
      <c r="B46" s="28" t="s">
        <v>1191</v>
      </c>
      <c r="C46" s="29">
        <v>26</v>
      </c>
      <c r="D46" s="28" t="s">
        <v>782</v>
      </c>
      <c r="E46" s="24">
        <v>45</v>
      </c>
      <c r="F46" s="631"/>
      <c r="G46" s="902"/>
      <c r="H46" s="487" t="s">
        <v>912</v>
      </c>
      <c r="I46" s="487"/>
      <c r="J46" s="487"/>
      <c r="K46" s="43">
        <f>VLOOKUP($A46&amp;K$90,決統データ!$A$3:$DE$365,$E46+19,FALSE)</f>
        <v>0</v>
      </c>
      <c r="L46" s="43">
        <f>VLOOKUP($A46&amp;L$90,決統データ!$A$3:$DE$365,$E46+19,FALSE)</f>
        <v>0</v>
      </c>
      <c r="M46" s="43">
        <f>VLOOKUP($A46&amp;M$90,決統データ!$A$3:$DE$365,$E46+19,FALSE)</f>
        <v>0</v>
      </c>
      <c r="N46" s="43">
        <f>VLOOKUP($A46&amp;N$90,決統データ!$A$3:$DE$365,$E46+19,FALSE)</f>
        <v>0</v>
      </c>
      <c r="O46" s="357">
        <f t="shared" si="2"/>
        <v>0</v>
      </c>
    </row>
    <row r="47" spans="1:15">
      <c r="A47" s="27" t="str">
        <f t="shared" si="1"/>
        <v>1622601</v>
      </c>
      <c r="B47" s="28" t="s">
        <v>1191</v>
      </c>
      <c r="C47" s="29">
        <v>26</v>
      </c>
      <c r="D47" s="28" t="s">
        <v>782</v>
      </c>
      <c r="E47" s="24">
        <v>46</v>
      </c>
      <c r="F47" s="631"/>
      <c r="G47" s="902"/>
      <c r="H47" s="487" t="s">
        <v>846</v>
      </c>
      <c r="I47" s="487"/>
      <c r="J47" s="487"/>
      <c r="K47" s="43">
        <f>VLOOKUP($A47&amp;K$90,決統データ!$A$3:$DE$365,$E47+19,FALSE)</f>
        <v>0</v>
      </c>
      <c r="L47" s="43">
        <f>VLOOKUP($A47&amp;L$90,決統データ!$A$3:$DE$365,$E47+19,FALSE)</f>
        <v>0</v>
      </c>
      <c r="M47" s="43">
        <f>VLOOKUP($A47&amp;M$90,決統データ!$A$3:$DE$365,$E47+19,FALSE)</f>
        <v>0</v>
      </c>
      <c r="N47" s="43">
        <f>VLOOKUP($A47&amp;N$90,決統データ!$A$3:$DE$365,$E47+19,FALSE)</f>
        <v>0</v>
      </c>
      <c r="O47" s="357">
        <f t="shared" si="2"/>
        <v>0</v>
      </c>
    </row>
    <row r="48" spans="1:15">
      <c r="A48" s="27" t="str">
        <f t="shared" si="1"/>
        <v>1622601</v>
      </c>
      <c r="B48" s="28" t="s">
        <v>1191</v>
      </c>
      <c r="C48" s="29">
        <v>26</v>
      </c>
      <c r="D48" s="28" t="s">
        <v>782</v>
      </c>
      <c r="E48" s="24">
        <v>47</v>
      </c>
      <c r="F48" s="631"/>
      <c r="G48" s="902"/>
      <c r="H48" s="487" t="s">
        <v>845</v>
      </c>
      <c r="I48" s="487"/>
      <c r="J48" s="487"/>
      <c r="K48" s="43">
        <f>VLOOKUP($A48&amp;K$90,決統データ!$A$3:$DE$365,$E48+19,FALSE)</f>
        <v>0</v>
      </c>
      <c r="L48" s="43">
        <f>VLOOKUP($A48&amp;L$90,決統データ!$A$3:$DE$365,$E48+19,FALSE)</f>
        <v>0</v>
      </c>
      <c r="M48" s="43">
        <f>VLOOKUP($A48&amp;M$90,決統データ!$A$3:$DE$365,$E48+19,FALSE)</f>
        <v>0</v>
      </c>
      <c r="N48" s="43">
        <f>VLOOKUP($A48&amp;N$90,決統データ!$A$3:$DE$365,$E48+19,FALSE)</f>
        <v>0</v>
      </c>
      <c r="O48" s="357">
        <f t="shared" si="2"/>
        <v>0</v>
      </c>
    </row>
    <row r="49" spans="1:15">
      <c r="A49" s="27" t="str">
        <f t="shared" si="1"/>
        <v>1622601</v>
      </c>
      <c r="B49" s="28" t="s">
        <v>1191</v>
      </c>
      <c r="C49" s="29">
        <v>26</v>
      </c>
      <c r="D49" s="28" t="s">
        <v>782</v>
      </c>
      <c r="E49" s="24">
        <v>48</v>
      </c>
      <c r="F49" s="631"/>
      <c r="G49" s="902"/>
      <c r="H49" s="487" t="s">
        <v>731</v>
      </c>
      <c r="I49" s="487"/>
      <c r="J49" s="487"/>
      <c r="K49" s="43">
        <f>VLOOKUP($A49&amp;K$90,決統データ!$A$3:$DE$365,$E49+19,FALSE)</f>
        <v>0</v>
      </c>
      <c r="L49" s="43">
        <f>VLOOKUP($A49&amp;L$90,決統データ!$A$3:$DE$365,$E49+19,FALSE)</f>
        <v>26</v>
      </c>
      <c r="M49" s="43">
        <f>VLOOKUP($A49&amp;M$90,決統データ!$A$3:$DE$365,$E49+19,FALSE)</f>
        <v>0</v>
      </c>
      <c r="N49" s="43">
        <f>VLOOKUP($A49&amp;N$90,決統データ!$A$3:$DE$365,$E49+19,FALSE)</f>
        <v>0</v>
      </c>
      <c r="O49" s="357">
        <f t="shared" si="2"/>
        <v>26</v>
      </c>
    </row>
    <row r="50" spans="1:15">
      <c r="A50" s="27" t="str">
        <f t="shared" si="1"/>
        <v>1622601</v>
      </c>
      <c r="B50" s="28" t="s">
        <v>1191</v>
      </c>
      <c r="C50" s="29">
        <v>26</v>
      </c>
      <c r="D50" s="28" t="s">
        <v>782</v>
      </c>
      <c r="E50" s="24">
        <v>49</v>
      </c>
      <c r="F50" s="631"/>
      <c r="G50" s="487" t="s">
        <v>844</v>
      </c>
      <c r="H50" s="487"/>
      <c r="I50" s="487"/>
      <c r="J50" s="487"/>
      <c r="K50" s="43">
        <f>VLOOKUP($A50&amp;K$90,決統データ!$A$3:$DE$365,$E50+19,FALSE)</f>
        <v>59872</v>
      </c>
      <c r="L50" s="43">
        <f>VLOOKUP($A50&amp;L$90,決統データ!$A$3:$DE$365,$E50+19,FALSE)</f>
        <v>0</v>
      </c>
      <c r="M50" s="43">
        <f>VLOOKUP($A50&amp;M$90,決統データ!$A$3:$DE$365,$E50+19,FALSE)</f>
        <v>0</v>
      </c>
      <c r="N50" s="43">
        <f>VLOOKUP($A50&amp;N$90,決統データ!$A$3:$DE$365,$E50+19,FALSE)</f>
        <v>0</v>
      </c>
      <c r="O50" s="357">
        <f t="shared" si="2"/>
        <v>59872</v>
      </c>
    </row>
    <row r="51" spans="1:15">
      <c r="A51" s="27" t="str">
        <f t="shared" si="1"/>
        <v>1622601</v>
      </c>
      <c r="B51" s="28" t="s">
        <v>1191</v>
      </c>
      <c r="C51" s="29">
        <v>26</v>
      </c>
      <c r="D51" s="28" t="s">
        <v>782</v>
      </c>
      <c r="E51" s="24">
        <v>50</v>
      </c>
      <c r="F51" s="631"/>
      <c r="G51" s="639" t="s">
        <v>1100</v>
      </c>
      <c r="H51" s="487" t="s">
        <v>842</v>
      </c>
      <c r="I51" s="487"/>
      <c r="J51" s="487"/>
      <c r="K51" s="43">
        <f>VLOOKUP($A51&amp;K$90,決統データ!$A$3:$DE$365,$E51+19,FALSE)</f>
        <v>0</v>
      </c>
      <c r="L51" s="43">
        <f>VLOOKUP($A51&amp;L$90,決統データ!$A$3:$DE$365,$E51+19,FALSE)</f>
        <v>0</v>
      </c>
      <c r="M51" s="43">
        <f>VLOOKUP($A51&amp;M$90,決統データ!$A$3:$DE$365,$E51+19,FALSE)</f>
        <v>0</v>
      </c>
      <c r="N51" s="43">
        <f>VLOOKUP($A51&amp;N$90,決統データ!$A$3:$DE$365,$E51+19,FALSE)</f>
        <v>0</v>
      </c>
      <c r="O51" s="357">
        <f t="shared" si="2"/>
        <v>0</v>
      </c>
    </row>
    <row r="52" spans="1:15">
      <c r="A52" s="27" t="str">
        <f t="shared" si="1"/>
        <v>1622601</v>
      </c>
      <c r="B52" s="28" t="s">
        <v>1191</v>
      </c>
      <c r="C52" s="29">
        <v>26</v>
      </c>
      <c r="D52" s="28" t="s">
        <v>782</v>
      </c>
      <c r="E52" s="24">
        <v>51</v>
      </c>
      <c r="F52" s="631"/>
      <c r="G52" s="640"/>
      <c r="H52" s="487" t="s">
        <v>388</v>
      </c>
      <c r="I52" s="487"/>
      <c r="J52" s="487"/>
      <c r="K52" s="43">
        <f>VLOOKUP($A52&amp;K$90,決統データ!$A$3:$DE$365,$E52+19,FALSE)</f>
        <v>0</v>
      </c>
      <c r="L52" s="43">
        <f>VLOOKUP($A52&amp;L$90,決統データ!$A$3:$DE$365,$E52+19,FALSE)</f>
        <v>0</v>
      </c>
      <c r="M52" s="43">
        <f>VLOOKUP($A52&amp;M$90,決統データ!$A$3:$DE$365,$E52+19,FALSE)</f>
        <v>0</v>
      </c>
      <c r="N52" s="43">
        <f>VLOOKUP($A52&amp;N$90,決統データ!$A$3:$DE$365,$E52+19,FALSE)</f>
        <v>0</v>
      </c>
      <c r="O52" s="357">
        <f t="shared" si="2"/>
        <v>0</v>
      </c>
    </row>
    <row r="53" spans="1:15">
      <c r="A53" s="27" t="str">
        <f t="shared" si="1"/>
        <v>1622601</v>
      </c>
      <c r="B53" s="28" t="s">
        <v>1191</v>
      </c>
      <c r="C53" s="29">
        <v>26</v>
      </c>
      <c r="D53" s="28" t="s">
        <v>782</v>
      </c>
      <c r="E53" s="24">
        <v>52</v>
      </c>
      <c r="F53" s="631"/>
      <c r="G53" s="641"/>
      <c r="H53" s="487" t="s">
        <v>841</v>
      </c>
      <c r="I53" s="487"/>
      <c r="J53" s="487"/>
      <c r="K53" s="43">
        <f>VLOOKUP($A53&amp;K$90,決統データ!$A$3:$DE$365,$E53+19,FALSE)</f>
        <v>0</v>
      </c>
      <c r="L53" s="43">
        <f>VLOOKUP($A53&amp;L$90,決統データ!$A$3:$DE$365,$E53+19,FALSE)</f>
        <v>0</v>
      </c>
      <c r="M53" s="43">
        <f>VLOOKUP($A53&amp;M$90,決統データ!$A$3:$DE$365,$E53+19,FALSE)</f>
        <v>0</v>
      </c>
      <c r="N53" s="43">
        <f>VLOOKUP($A53&amp;N$90,決統データ!$A$3:$DE$365,$E53+19,FALSE)</f>
        <v>0</v>
      </c>
      <c r="O53" s="357">
        <f t="shared" si="2"/>
        <v>0</v>
      </c>
    </row>
    <row r="54" spans="1:15">
      <c r="A54" s="27" t="str">
        <f t="shared" si="1"/>
        <v>1622601</v>
      </c>
      <c r="B54" s="28" t="s">
        <v>1191</v>
      </c>
      <c r="C54" s="29">
        <v>26</v>
      </c>
      <c r="D54" s="28" t="s">
        <v>782</v>
      </c>
      <c r="E54" s="24">
        <v>53</v>
      </c>
      <c r="F54" s="631"/>
      <c r="G54" s="487" t="s">
        <v>840</v>
      </c>
      <c r="H54" s="487"/>
      <c r="I54" s="487"/>
      <c r="J54" s="487"/>
      <c r="K54" s="43">
        <f>VLOOKUP($A54&amp;K$90,決統データ!$A$3:$DE$365,$E54+19,FALSE)</f>
        <v>0</v>
      </c>
      <c r="L54" s="43">
        <f>VLOOKUP($A54&amp;L$90,決統データ!$A$3:$DE$365,$E54+19,FALSE)</f>
        <v>0</v>
      </c>
      <c r="M54" s="43">
        <f>VLOOKUP($A54&amp;M$90,決統データ!$A$3:$DE$365,$E54+19,FALSE)</f>
        <v>0</v>
      </c>
      <c r="N54" s="43">
        <f>VLOOKUP($A54&amp;N$90,決統データ!$A$3:$DE$365,$E54+19,FALSE)</f>
        <v>0</v>
      </c>
      <c r="O54" s="357">
        <f t="shared" si="2"/>
        <v>0</v>
      </c>
    </row>
    <row r="55" spans="1:15">
      <c r="A55" s="27" t="str">
        <f t="shared" si="1"/>
        <v>1622601</v>
      </c>
      <c r="B55" s="28" t="s">
        <v>1191</v>
      </c>
      <c r="C55" s="29">
        <v>26</v>
      </c>
      <c r="D55" s="28" t="s">
        <v>782</v>
      </c>
      <c r="E55" s="24">
        <v>54</v>
      </c>
      <c r="F55" s="631"/>
      <c r="G55" s="487" t="s">
        <v>839</v>
      </c>
      <c r="H55" s="487"/>
      <c r="I55" s="487"/>
      <c r="J55" s="487"/>
      <c r="K55" s="43">
        <f>VLOOKUP($A55&amp;K$90,決統データ!$A$3:$DE$365,$E55+19,FALSE)</f>
        <v>0</v>
      </c>
      <c r="L55" s="43">
        <f>VLOOKUP($A55&amp;L$90,決統データ!$A$3:$DE$365,$E55+19,FALSE)</f>
        <v>0</v>
      </c>
      <c r="M55" s="43">
        <f>VLOOKUP($A55&amp;M$90,決統データ!$A$3:$DE$365,$E55+19,FALSE)</f>
        <v>0</v>
      </c>
      <c r="N55" s="43">
        <f>VLOOKUP($A55&amp;N$90,決統データ!$A$3:$DE$365,$E55+19,FALSE)</f>
        <v>0</v>
      </c>
      <c r="O55" s="357">
        <f t="shared" si="2"/>
        <v>0</v>
      </c>
    </row>
    <row r="56" spans="1:15">
      <c r="A56" s="27" t="str">
        <f t="shared" si="1"/>
        <v>1622601</v>
      </c>
      <c r="B56" s="28" t="s">
        <v>1191</v>
      </c>
      <c r="C56" s="29">
        <v>26</v>
      </c>
      <c r="D56" s="28" t="s">
        <v>782</v>
      </c>
      <c r="E56" s="24">
        <v>55</v>
      </c>
      <c r="F56" s="631"/>
      <c r="G56" s="487" t="s">
        <v>838</v>
      </c>
      <c r="H56" s="487"/>
      <c r="I56" s="487"/>
      <c r="J56" s="487"/>
      <c r="K56" s="43">
        <f>VLOOKUP($A56&amp;K$90,決統データ!$A$3:$DE$365,$E56+19,FALSE)</f>
        <v>0</v>
      </c>
      <c r="L56" s="43">
        <f>VLOOKUP($A56&amp;L$90,決統データ!$A$3:$DE$365,$E56+19,FALSE)</f>
        <v>0</v>
      </c>
      <c r="M56" s="43">
        <f>VLOOKUP($A56&amp;M$90,決統データ!$A$3:$DE$365,$E56+19,FALSE)</f>
        <v>0</v>
      </c>
      <c r="N56" s="43">
        <f>VLOOKUP($A56&amp;N$90,決統データ!$A$3:$DE$365,$E56+19,FALSE)</f>
        <v>0</v>
      </c>
      <c r="O56" s="357">
        <f t="shared" si="2"/>
        <v>0</v>
      </c>
    </row>
    <row r="57" spans="1:15" s="100" customFormat="1">
      <c r="A57" s="27" t="str">
        <f t="shared" si="1"/>
        <v>1622601</v>
      </c>
      <c r="B57" s="28" t="s">
        <v>1191</v>
      </c>
      <c r="C57" s="29">
        <v>26</v>
      </c>
      <c r="D57" s="28" t="s">
        <v>782</v>
      </c>
      <c r="E57" s="149">
        <v>56</v>
      </c>
      <c r="F57" s="632"/>
      <c r="G57" s="1135" t="s">
        <v>837</v>
      </c>
      <c r="H57" s="1135"/>
      <c r="I57" s="1135"/>
      <c r="J57" s="1135"/>
      <c r="K57" s="43">
        <f>VLOOKUP($A57&amp;K$90,決統データ!$A$3:$DE$365,$E57+19,FALSE)</f>
        <v>-15872</v>
      </c>
      <c r="L57" s="43">
        <f>VLOOKUP($A57&amp;L$90,決統データ!$A$3:$DE$365,$E57+19,FALSE)</f>
        <v>-26</v>
      </c>
      <c r="M57" s="43">
        <f>VLOOKUP($A57&amp;M$90,決統データ!$A$3:$DE$365,$E57+19,FALSE)</f>
        <v>0</v>
      </c>
      <c r="N57" s="43">
        <f>VLOOKUP($A57&amp;N$90,決統データ!$A$3:$DE$365,$E57+19,FALSE)</f>
        <v>4500</v>
      </c>
      <c r="O57" s="357">
        <f t="shared" si="2"/>
        <v>-11398</v>
      </c>
    </row>
    <row r="58" spans="1:15">
      <c r="A58" s="27" t="str">
        <f t="shared" si="1"/>
        <v>1622601</v>
      </c>
      <c r="B58" s="28" t="s">
        <v>1191</v>
      </c>
      <c r="C58" s="29">
        <v>26</v>
      </c>
      <c r="D58" s="28" t="s">
        <v>782</v>
      </c>
      <c r="E58" s="24">
        <v>57</v>
      </c>
      <c r="F58" s="487" t="s">
        <v>836</v>
      </c>
      <c r="G58" s="487"/>
      <c r="H58" s="487"/>
      <c r="I58" s="487"/>
      <c r="J58" s="487"/>
      <c r="K58" s="43">
        <f>VLOOKUP($A58&amp;K$90,決統データ!$A$3:$DE$365,$E58+19,FALSE)</f>
        <v>1693</v>
      </c>
      <c r="L58" s="43">
        <f>VLOOKUP($A58&amp;L$90,決統データ!$A$3:$DE$365,$E58+19,FALSE)</f>
        <v>512</v>
      </c>
      <c r="M58" s="43">
        <f>VLOOKUP($A58&amp;M$90,決統データ!$A$3:$DE$365,$E58+19,FALSE)</f>
        <v>-177</v>
      </c>
      <c r="N58" s="43">
        <f>VLOOKUP($A58&amp;N$90,決統データ!$A$3:$DE$365,$E58+19,FALSE)</f>
        <v>427</v>
      </c>
      <c r="O58" s="357">
        <f t="shared" si="2"/>
        <v>2455</v>
      </c>
    </row>
    <row r="59" spans="1:15">
      <c r="A59" s="27" t="str">
        <f t="shared" si="1"/>
        <v>1622601</v>
      </c>
      <c r="B59" s="28" t="s">
        <v>1191</v>
      </c>
      <c r="C59" s="29">
        <v>26</v>
      </c>
      <c r="D59" s="28" t="s">
        <v>782</v>
      </c>
      <c r="E59" s="24">
        <v>58</v>
      </c>
      <c r="F59" s="487" t="s">
        <v>835</v>
      </c>
      <c r="G59" s="487"/>
      <c r="H59" s="487"/>
      <c r="I59" s="487"/>
      <c r="J59" s="487"/>
      <c r="K59" s="43">
        <f>VLOOKUP($A59&amp;K$90,決統データ!$A$3:$DE$365,$E59+19,FALSE)</f>
        <v>0</v>
      </c>
      <c r="L59" s="43">
        <f>VLOOKUP($A59&amp;L$90,決統データ!$A$3:$DE$365,$E59+19,FALSE)</f>
        <v>0</v>
      </c>
      <c r="M59" s="43">
        <f>VLOOKUP($A59&amp;M$90,決統データ!$A$3:$DE$365,$E59+19,FALSE)</f>
        <v>0</v>
      </c>
      <c r="N59" s="43">
        <f>VLOOKUP($A59&amp;N$90,決統データ!$A$3:$DE$365,$E59+19,FALSE)</f>
        <v>33</v>
      </c>
      <c r="O59" s="357">
        <f t="shared" si="2"/>
        <v>33</v>
      </c>
    </row>
    <row r="60" spans="1:15">
      <c r="A60" s="27" t="str">
        <f t="shared" si="1"/>
        <v>1622601</v>
      </c>
      <c r="B60" s="28" t="s">
        <v>1191</v>
      </c>
      <c r="C60" s="29">
        <v>26</v>
      </c>
      <c r="D60" s="28" t="s">
        <v>782</v>
      </c>
      <c r="E60" s="24">
        <v>59</v>
      </c>
      <c r="F60" s="658" t="s">
        <v>1157</v>
      </c>
      <c r="G60" s="518"/>
      <c r="H60" s="518"/>
      <c r="I60" s="518"/>
      <c r="J60" s="510"/>
      <c r="K60" s="43">
        <f>VLOOKUP($A60&amp;K$90,決統データ!$A$3:$DE$365,$E60+19,FALSE)</f>
        <v>4712</v>
      </c>
      <c r="L60" s="43">
        <f>VLOOKUP($A60&amp;L$90,決統データ!$A$3:$DE$365,$E60+19,FALSE)</f>
        <v>27107</v>
      </c>
      <c r="M60" s="43">
        <f>VLOOKUP($A60&amp;M$90,決統データ!$A$3:$DE$365,$E60+19,FALSE)</f>
        <v>1275</v>
      </c>
      <c r="N60" s="43">
        <f>VLOOKUP($A60&amp;N$90,決統データ!$A$3:$DE$365,$E60+19,FALSE)</f>
        <v>23</v>
      </c>
      <c r="O60" s="357">
        <f t="shared" si="2"/>
        <v>33117</v>
      </c>
    </row>
    <row r="61" spans="1:15">
      <c r="A61" s="27" t="str">
        <f t="shared" si="1"/>
        <v>1622601</v>
      </c>
      <c r="B61" s="28" t="s">
        <v>1191</v>
      </c>
      <c r="C61" s="29">
        <v>26</v>
      </c>
      <c r="D61" s="28" t="s">
        <v>782</v>
      </c>
      <c r="E61" s="24">
        <v>60</v>
      </c>
      <c r="F61" s="95"/>
      <c r="G61" s="487" t="s">
        <v>833</v>
      </c>
      <c r="H61" s="487"/>
      <c r="I61" s="487"/>
      <c r="J61" s="487"/>
      <c r="K61" s="43">
        <f>VLOOKUP($A61&amp;K$90,決統データ!$A$3:$DE$365,$E61+19,FALSE)</f>
        <v>0</v>
      </c>
      <c r="L61" s="43">
        <f>VLOOKUP($A61&amp;L$90,決統データ!$A$3:$DE$365,$E61+19,FALSE)</f>
        <v>0</v>
      </c>
      <c r="M61" s="43">
        <f>VLOOKUP($A61&amp;M$90,決統データ!$A$3:$DE$365,$E61+19,FALSE)</f>
        <v>0</v>
      </c>
      <c r="N61" s="43">
        <f>VLOOKUP($A61&amp;N$90,決統データ!$A$3:$DE$365,$E61+19,FALSE)</f>
        <v>0</v>
      </c>
      <c r="O61" s="357">
        <f t="shared" si="2"/>
        <v>0</v>
      </c>
    </row>
    <row r="62" spans="1:15">
      <c r="A62" s="27" t="str">
        <f t="shared" si="1"/>
        <v>1622602</v>
      </c>
      <c r="B62" s="28" t="s">
        <v>1191</v>
      </c>
      <c r="C62" s="29">
        <v>26</v>
      </c>
      <c r="D62" s="28" t="s">
        <v>788</v>
      </c>
      <c r="E62" s="24">
        <v>1</v>
      </c>
      <c r="F62" s="487" t="s">
        <v>832</v>
      </c>
      <c r="G62" s="487"/>
      <c r="H62" s="487"/>
      <c r="I62" s="487"/>
      <c r="J62" s="487"/>
      <c r="K62" s="43">
        <f>VLOOKUP($A62&amp;K$90,決統データ!$A$3:$DE$365,$E62+19,FALSE)</f>
        <v>0</v>
      </c>
      <c r="L62" s="43">
        <f>VLOOKUP($A62&amp;L$90,決統データ!$A$3:$DE$365,$E62+19,FALSE)</f>
        <v>0</v>
      </c>
      <c r="M62" s="43">
        <f>VLOOKUP($A62&amp;M$90,決統データ!$A$3:$DE$365,$E62+19,FALSE)</f>
        <v>0</v>
      </c>
      <c r="N62" s="43">
        <f>VLOOKUP($A62&amp;N$90,決統データ!$A$3:$DE$365,$E62+19,FALSE)</f>
        <v>0</v>
      </c>
      <c r="O62" s="357">
        <f t="shared" si="2"/>
        <v>0</v>
      </c>
    </row>
    <row r="63" spans="1:15">
      <c r="A63" s="27" t="str">
        <f t="shared" si="1"/>
        <v>1622602</v>
      </c>
      <c r="B63" s="28" t="s">
        <v>1191</v>
      </c>
      <c r="C63" s="29">
        <v>26</v>
      </c>
      <c r="D63" s="28" t="s">
        <v>788</v>
      </c>
      <c r="E63" s="24">
        <v>2</v>
      </c>
      <c r="F63" s="487" t="s">
        <v>831</v>
      </c>
      <c r="G63" s="487"/>
      <c r="H63" s="487"/>
      <c r="I63" s="487"/>
      <c r="J63" s="487"/>
      <c r="K63" s="43">
        <f>VLOOKUP($A63&amp;K$90,決統データ!$A$3:$DE$365,$E63+19,FALSE)</f>
        <v>6405</v>
      </c>
      <c r="L63" s="43">
        <f>VLOOKUP($A63&amp;L$90,決統データ!$A$3:$DE$365,$E63+19,FALSE)</f>
        <v>27619</v>
      </c>
      <c r="M63" s="43">
        <f>VLOOKUP($A63&amp;M$90,決統データ!$A$3:$DE$365,$E63+19,FALSE)</f>
        <v>1098</v>
      </c>
      <c r="N63" s="43">
        <f>VLOOKUP($A63&amp;N$90,決統データ!$A$3:$DE$365,$E63+19,FALSE)</f>
        <v>417</v>
      </c>
      <c r="O63" s="357">
        <f t="shared" si="2"/>
        <v>35539</v>
      </c>
    </row>
    <row r="64" spans="1:15">
      <c r="A64" s="27" t="str">
        <f t="shared" si="1"/>
        <v>1622602</v>
      </c>
      <c r="B64" s="28" t="s">
        <v>1191</v>
      </c>
      <c r="C64" s="29">
        <v>26</v>
      </c>
      <c r="D64" s="28" t="s">
        <v>788</v>
      </c>
      <c r="E64" s="24">
        <v>3</v>
      </c>
      <c r="F64" s="487" t="s">
        <v>830</v>
      </c>
      <c r="G64" s="487"/>
      <c r="H64" s="487"/>
      <c r="I64" s="487"/>
      <c r="J64" s="487"/>
      <c r="K64" s="43">
        <f>VLOOKUP($A64&amp;K$90,決統データ!$A$3:$DE$365,$E64+19,FALSE)</f>
        <v>0</v>
      </c>
      <c r="L64" s="43">
        <f>VLOOKUP($A64&amp;L$90,決統データ!$A$3:$DE$365,$E64+19,FALSE)</f>
        <v>0</v>
      </c>
      <c r="M64" s="43">
        <f>VLOOKUP($A64&amp;M$90,決統データ!$A$3:$DE$365,$E64+19,FALSE)</f>
        <v>0</v>
      </c>
      <c r="N64" s="43">
        <f>VLOOKUP($A64&amp;N$90,決統データ!$A$3:$DE$365,$E64+19,FALSE)</f>
        <v>0</v>
      </c>
      <c r="O64" s="357">
        <f t="shared" si="2"/>
        <v>0</v>
      </c>
    </row>
    <row r="65" spans="1:15">
      <c r="A65" s="27" t="str">
        <f t="shared" si="1"/>
        <v>1622602</v>
      </c>
      <c r="B65" s="28" t="s">
        <v>1191</v>
      </c>
      <c r="C65" s="29">
        <v>26</v>
      </c>
      <c r="D65" s="28" t="s">
        <v>788</v>
      </c>
      <c r="E65" s="24">
        <v>4</v>
      </c>
      <c r="F65" s="639" t="s">
        <v>644</v>
      </c>
      <c r="G65" s="487" t="s">
        <v>829</v>
      </c>
      <c r="H65" s="487"/>
      <c r="I65" s="487"/>
      <c r="J65" s="487"/>
      <c r="K65" s="43">
        <f>VLOOKUP($A65&amp;K$90,決統データ!$A$3:$DE$365,$E65+19,FALSE)</f>
        <v>0</v>
      </c>
      <c r="L65" s="43">
        <f>VLOOKUP($A65&amp;L$90,決統データ!$A$3:$DE$365,$E65+19,FALSE)</f>
        <v>0</v>
      </c>
      <c r="M65" s="43">
        <f>VLOOKUP($A65&amp;M$90,決統データ!$A$3:$DE$365,$E65+19,FALSE)</f>
        <v>0</v>
      </c>
      <c r="N65" s="43">
        <f>VLOOKUP($A65&amp;N$90,決統データ!$A$3:$DE$365,$E65+19,FALSE)</f>
        <v>0</v>
      </c>
      <c r="O65" s="357">
        <f t="shared" si="2"/>
        <v>0</v>
      </c>
    </row>
    <row r="66" spans="1:15">
      <c r="A66" s="27" t="str">
        <f t="shared" si="1"/>
        <v>1622602</v>
      </c>
      <c r="B66" s="28" t="s">
        <v>1191</v>
      </c>
      <c r="C66" s="29">
        <v>26</v>
      </c>
      <c r="D66" s="28" t="s">
        <v>788</v>
      </c>
      <c r="E66" s="24">
        <v>5</v>
      </c>
      <c r="F66" s="640"/>
      <c r="G66" s="487" t="s">
        <v>828</v>
      </c>
      <c r="H66" s="487"/>
      <c r="I66" s="487"/>
      <c r="J66" s="487"/>
      <c r="K66" s="43">
        <f>VLOOKUP($A66&amp;K$90,決統データ!$A$3:$DE$365,$E66+19,FALSE)</f>
        <v>0</v>
      </c>
      <c r="L66" s="43">
        <f>VLOOKUP($A66&amp;L$90,決統データ!$A$3:$DE$365,$E66+19,FALSE)</f>
        <v>0</v>
      </c>
      <c r="M66" s="43">
        <f>VLOOKUP($A66&amp;M$90,決統データ!$A$3:$DE$365,$E66+19,FALSE)</f>
        <v>0</v>
      </c>
      <c r="N66" s="43">
        <f>VLOOKUP($A66&amp;N$90,決統データ!$A$3:$DE$365,$E66+19,FALSE)</f>
        <v>0</v>
      </c>
      <c r="O66" s="357">
        <f t="shared" si="2"/>
        <v>0</v>
      </c>
    </row>
    <row r="67" spans="1:15">
      <c r="A67" s="27" t="str">
        <f t="shared" si="1"/>
        <v>1622602</v>
      </c>
      <c r="B67" s="28" t="s">
        <v>1191</v>
      </c>
      <c r="C67" s="29">
        <v>26</v>
      </c>
      <c r="D67" s="28" t="s">
        <v>788</v>
      </c>
      <c r="E67" s="24">
        <v>6</v>
      </c>
      <c r="F67" s="641"/>
      <c r="G67" s="487" t="s">
        <v>731</v>
      </c>
      <c r="H67" s="487"/>
      <c r="I67" s="487"/>
      <c r="J67" s="487"/>
      <c r="K67" s="43">
        <f>VLOOKUP($A67&amp;K$90,決統データ!$A$3:$DE$365,$E67+19,FALSE)</f>
        <v>0</v>
      </c>
      <c r="L67" s="43">
        <f>VLOOKUP($A67&amp;L$90,決統データ!$A$3:$DE$365,$E67+19,FALSE)</f>
        <v>0</v>
      </c>
      <c r="M67" s="43">
        <f>VLOOKUP($A67&amp;M$90,決統データ!$A$3:$DE$365,$E67+19,FALSE)</f>
        <v>0</v>
      </c>
      <c r="N67" s="43">
        <f>VLOOKUP($A67&amp;N$90,決統データ!$A$3:$DE$365,$E67+19,FALSE)</f>
        <v>0</v>
      </c>
      <c r="O67" s="357">
        <f t="shared" si="2"/>
        <v>0</v>
      </c>
    </row>
    <row r="68" spans="1:15">
      <c r="A68" s="27" t="str">
        <f t="shared" si="1"/>
        <v>1622602</v>
      </c>
      <c r="B68" s="28" t="s">
        <v>1191</v>
      </c>
      <c r="C68" s="29">
        <v>26</v>
      </c>
      <c r="D68" s="28" t="s">
        <v>788</v>
      </c>
      <c r="E68" s="24">
        <v>7</v>
      </c>
      <c r="F68" s="487" t="s">
        <v>827</v>
      </c>
      <c r="G68" s="487"/>
      <c r="H68" s="487"/>
      <c r="I68" s="487"/>
      <c r="J68" s="487"/>
      <c r="K68" s="43">
        <f>VLOOKUP($A68&amp;K$90,決統データ!$A$3:$DE$365,$E68+19,FALSE)</f>
        <v>0</v>
      </c>
      <c r="L68" s="43">
        <f>VLOOKUP($A68&amp;L$90,決統データ!$A$3:$DE$365,$E68+19,FALSE)</f>
        <v>0</v>
      </c>
      <c r="M68" s="43">
        <f>VLOOKUP($A68&amp;M$90,決統データ!$A$3:$DE$365,$E68+19,FALSE)</f>
        <v>0</v>
      </c>
      <c r="N68" s="43">
        <f>VLOOKUP($A68&amp;N$90,決統データ!$A$3:$DE$365,$E68+19,FALSE)</f>
        <v>0</v>
      </c>
      <c r="O68" s="357">
        <f t="shared" ref="O68:O78" si="3">SUM(K68:N68)</f>
        <v>0</v>
      </c>
    </row>
    <row r="69" spans="1:15">
      <c r="A69" s="27" t="str">
        <f t="shared" ref="A69:A76" si="4">+B69&amp;C69&amp;D69</f>
        <v>1622602</v>
      </c>
      <c r="B69" s="28" t="s">
        <v>1191</v>
      </c>
      <c r="C69" s="29">
        <v>26</v>
      </c>
      <c r="D69" s="28" t="s">
        <v>788</v>
      </c>
      <c r="E69" s="24">
        <v>8</v>
      </c>
      <c r="F69" s="633" t="s">
        <v>826</v>
      </c>
      <c r="G69" s="634"/>
      <c r="H69" s="634"/>
      <c r="I69" s="635"/>
      <c r="J69" s="60" t="s">
        <v>825</v>
      </c>
      <c r="K69" s="43">
        <f>VLOOKUP($A69&amp;K$90,決統データ!$A$3:$DE$365,$E69+19,FALSE)</f>
        <v>6405</v>
      </c>
      <c r="L69" s="43">
        <f>VLOOKUP($A69&amp;L$90,決統データ!$A$3:$DE$365,$E69+19,FALSE)</f>
        <v>27619</v>
      </c>
      <c r="M69" s="43">
        <f>VLOOKUP($A69&amp;M$90,決統データ!$A$3:$DE$365,$E69+19,FALSE)</f>
        <v>1098</v>
      </c>
      <c r="N69" s="43">
        <f>VLOOKUP($A69&amp;N$90,決統データ!$A$3:$DE$365,$E69+19,FALSE)</f>
        <v>417</v>
      </c>
      <c r="O69" s="357">
        <f t="shared" si="3"/>
        <v>35539</v>
      </c>
    </row>
    <row r="70" spans="1:15">
      <c r="A70" s="27" t="str">
        <f t="shared" si="4"/>
        <v>1622602</v>
      </c>
      <c r="B70" s="28" t="s">
        <v>1191</v>
      </c>
      <c r="C70" s="29">
        <v>26</v>
      </c>
      <c r="D70" s="28" t="s">
        <v>788</v>
      </c>
      <c r="E70" s="24">
        <v>9</v>
      </c>
      <c r="F70" s="636"/>
      <c r="G70" s="637"/>
      <c r="H70" s="637"/>
      <c r="I70" s="638"/>
      <c r="J70" s="60" t="s">
        <v>824</v>
      </c>
      <c r="K70" s="43">
        <f>VLOOKUP($A70&amp;K$90,決統データ!$A$3:$DE$365,$E70+19,FALSE)</f>
        <v>0</v>
      </c>
      <c r="L70" s="43">
        <f>VLOOKUP($A70&amp;L$90,決統データ!$A$3:$DE$365,$E70+19,FALSE)</f>
        <v>0</v>
      </c>
      <c r="M70" s="43">
        <f>VLOOKUP($A70&amp;M$90,決統データ!$A$3:$DE$365,$E70+19,FALSE)</f>
        <v>0</v>
      </c>
      <c r="N70" s="43">
        <f>VLOOKUP($A70&amp;N$90,決統データ!$A$3:$DE$365,$E70+19,FALSE)</f>
        <v>0</v>
      </c>
      <c r="O70" s="357">
        <f t="shared" si="3"/>
        <v>0</v>
      </c>
    </row>
    <row r="71" spans="1:15">
      <c r="A71" s="27" t="str">
        <f t="shared" si="4"/>
        <v>1622602</v>
      </c>
      <c r="B71" s="28" t="s">
        <v>1191</v>
      </c>
      <c r="C71" s="29">
        <v>26</v>
      </c>
      <c r="D71" s="28" t="s">
        <v>788</v>
      </c>
      <c r="E71" s="24">
        <v>21</v>
      </c>
      <c r="F71" s="487" t="s">
        <v>823</v>
      </c>
      <c r="G71" s="487"/>
      <c r="H71" s="487"/>
      <c r="I71" s="487"/>
      <c r="J71" s="487"/>
      <c r="K71" s="43">
        <f>VLOOKUP($A71&amp;K$90,決統データ!$A$3:$DE$365,$E71+19,FALSE)</f>
        <v>0</v>
      </c>
      <c r="L71" s="43">
        <f>VLOOKUP($A71&amp;L$90,決統データ!$A$3:$DE$365,$E71+19,FALSE)</f>
        <v>0</v>
      </c>
      <c r="M71" s="43">
        <f>VLOOKUP($A71&amp;M$90,決統データ!$A$3:$DE$365,$E71+19,FALSE)</f>
        <v>0</v>
      </c>
      <c r="N71" s="43">
        <f>VLOOKUP($A71&amp;N$90,決統データ!$A$3:$DE$365,$E71+19,FALSE)</f>
        <v>0</v>
      </c>
      <c r="O71" s="357">
        <f t="shared" si="3"/>
        <v>0</v>
      </c>
    </row>
    <row r="72" spans="1:15">
      <c r="A72" s="27" t="str">
        <f t="shared" si="4"/>
        <v>1622602</v>
      </c>
      <c r="B72" s="28" t="s">
        <v>1191</v>
      </c>
      <c r="C72" s="29">
        <v>26</v>
      </c>
      <c r="D72" s="28" t="s">
        <v>788</v>
      </c>
      <c r="E72" s="24">
        <v>22</v>
      </c>
      <c r="F72" s="496" t="s">
        <v>822</v>
      </c>
      <c r="G72" s="518"/>
      <c r="H72" s="518"/>
      <c r="I72" s="518"/>
      <c r="J72" s="510"/>
      <c r="K72" s="43">
        <f>VLOOKUP($A72&amp;K$90,決統データ!$A$3:$DE$365,$E72+19,FALSE)</f>
        <v>0</v>
      </c>
      <c r="L72" s="43">
        <f>VLOOKUP($A72&amp;L$90,決統データ!$A$3:$DE$365,$E72+19,FALSE)</f>
        <v>0</v>
      </c>
      <c r="M72" s="43">
        <f>VLOOKUP($A72&amp;M$90,決統データ!$A$3:$DE$365,$E72+19,FALSE)</f>
        <v>0</v>
      </c>
      <c r="N72" s="43">
        <f>VLOOKUP($A72&amp;N$90,決統データ!$A$3:$DE$365,$E72+19,FALSE)</f>
        <v>0</v>
      </c>
      <c r="O72" s="357">
        <f t="shared" si="3"/>
        <v>0</v>
      </c>
    </row>
    <row r="73" spans="1:15">
      <c r="A73" s="27" t="str">
        <f t="shared" si="4"/>
        <v>1622602</v>
      </c>
      <c r="B73" s="28" t="s">
        <v>1191</v>
      </c>
      <c r="C73" s="29">
        <v>26</v>
      </c>
      <c r="D73" s="28" t="s">
        <v>788</v>
      </c>
      <c r="E73" s="24">
        <v>45</v>
      </c>
      <c r="F73" s="1129" t="s">
        <v>1156</v>
      </c>
      <c r="G73" s="1130"/>
      <c r="H73" s="496" t="s">
        <v>1155</v>
      </c>
      <c r="I73" s="518"/>
      <c r="J73" s="510"/>
      <c r="K73" s="43">
        <f>VLOOKUP($A73&amp;K$90,決統データ!$A$3:$DE$365,$E73+19,FALSE)</f>
        <v>0</v>
      </c>
      <c r="L73" s="43">
        <f>VLOOKUP($A73&amp;L$90,決統データ!$A$3:$DE$365,$E73+19,FALSE)</f>
        <v>53068</v>
      </c>
      <c r="M73" s="43">
        <f>VLOOKUP($A73&amp;M$90,決統データ!$A$3:$DE$365,$E73+19,FALSE)</f>
        <v>14132</v>
      </c>
      <c r="N73" s="43">
        <f>VLOOKUP($A73&amp;N$90,決統データ!$A$3:$DE$365,$E73+19,FALSE)</f>
        <v>11727</v>
      </c>
      <c r="O73" s="357">
        <f t="shared" si="3"/>
        <v>78927</v>
      </c>
    </row>
    <row r="74" spans="1:15">
      <c r="A74" s="27" t="str">
        <f t="shared" si="4"/>
        <v>1622602</v>
      </c>
      <c r="B74" s="28" t="s">
        <v>1191</v>
      </c>
      <c r="C74" s="29">
        <v>26</v>
      </c>
      <c r="D74" s="28" t="s">
        <v>788</v>
      </c>
      <c r="E74" s="24">
        <v>46</v>
      </c>
      <c r="F74" s="1131"/>
      <c r="G74" s="1132"/>
      <c r="H74" s="496" t="s">
        <v>1154</v>
      </c>
      <c r="I74" s="518"/>
      <c r="J74" s="510"/>
      <c r="K74" s="43">
        <f>VLOOKUP($A74&amp;K$90,決統データ!$A$3:$DE$365,$E74+19,FALSE)</f>
        <v>0</v>
      </c>
      <c r="L74" s="43">
        <f>VLOOKUP($A74&amp;L$90,決統データ!$A$3:$DE$365,$E74+19,FALSE)</f>
        <v>0</v>
      </c>
      <c r="M74" s="43">
        <f>VLOOKUP($A74&amp;M$90,決統データ!$A$3:$DE$365,$E74+19,FALSE)</f>
        <v>64889</v>
      </c>
      <c r="N74" s="43">
        <f>VLOOKUP($A74&amp;N$90,決統データ!$A$3:$DE$365,$E74+19,FALSE)</f>
        <v>0</v>
      </c>
      <c r="O74" s="357">
        <f t="shared" si="3"/>
        <v>64889</v>
      </c>
    </row>
    <row r="75" spans="1:15">
      <c r="A75" s="27" t="str">
        <f t="shared" si="4"/>
        <v>1622602</v>
      </c>
      <c r="B75" s="28" t="s">
        <v>1191</v>
      </c>
      <c r="C75" s="29">
        <v>26</v>
      </c>
      <c r="D75" s="28" t="s">
        <v>788</v>
      </c>
      <c r="E75" s="24">
        <v>47</v>
      </c>
      <c r="F75" s="1131"/>
      <c r="G75" s="1132"/>
      <c r="H75" s="496" t="s">
        <v>1153</v>
      </c>
      <c r="I75" s="518"/>
      <c r="J75" s="510"/>
      <c r="K75" s="43">
        <f>VLOOKUP($A75&amp;K$90,決統データ!$A$3:$DE$365,$E75+19,FALSE)</f>
        <v>0</v>
      </c>
      <c r="L75" s="43">
        <f>VLOOKUP($A75&amp;L$90,決統データ!$A$3:$DE$365,$E75+19,FALSE)</f>
        <v>0</v>
      </c>
      <c r="M75" s="43">
        <f>VLOOKUP($A75&amp;M$90,決統データ!$A$3:$DE$365,$E75+19,FALSE)</f>
        <v>0</v>
      </c>
      <c r="N75" s="43">
        <f>VLOOKUP($A75&amp;N$90,決統データ!$A$3:$DE$365,$E75+19,FALSE)</f>
        <v>0</v>
      </c>
      <c r="O75" s="357">
        <f t="shared" si="3"/>
        <v>0</v>
      </c>
    </row>
    <row r="76" spans="1:15">
      <c r="A76" s="27" t="str">
        <f t="shared" si="4"/>
        <v>1622602</v>
      </c>
      <c r="B76" s="28" t="s">
        <v>1191</v>
      </c>
      <c r="C76" s="29">
        <v>26</v>
      </c>
      <c r="D76" s="28" t="s">
        <v>788</v>
      </c>
      <c r="E76" s="24">
        <v>48</v>
      </c>
      <c r="F76" s="1133"/>
      <c r="G76" s="1134"/>
      <c r="H76" s="496" t="s">
        <v>1152</v>
      </c>
      <c r="I76" s="518"/>
      <c r="J76" s="510"/>
      <c r="K76" s="43">
        <f>VLOOKUP($A76&amp;K$90,決統データ!$A$3:$DE$365,$E76+19,FALSE)</f>
        <v>0</v>
      </c>
      <c r="L76" s="43">
        <f>VLOOKUP($A76&amp;L$90,決統データ!$A$3:$DE$365,$E76+19,FALSE)</f>
        <v>0</v>
      </c>
      <c r="M76" s="43">
        <f>VLOOKUP($A76&amp;M$90,決統データ!$A$3:$DE$365,$E76+19,FALSE)</f>
        <v>0</v>
      </c>
      <c r="N76" s="43">
        <f>VLOOKUP($A76&amp;N$90,決統データ!$A$3:$DE$365,$E76+19,FALSE)</f>
        <v>7505</v>
      </c>
      <c r="O76" s="357">
        <f t="shared" si="3"/>
        <v>7505</v>
      </c>
    </row>
    <row r="77" spans="1:15">
      <c r="F77" s="496" t="s">
        <v>1151</v>
      </c>
      <c r="G77" s="518"/>
      <c r="H77" s="518"/>
      <c r="I77" s="518"/>
      <c r="J77" s="510"/>
      <c r="K77" s="374">
        <f>+SUM(K85:K86)</f>
        <v>0</v>
      </c>
      <c r="L77" s="374">
        <f>+SUM(L85:L86)</f>
        <v>0</v>
      </c>
      <c r="M77" s="374">
        <f>+SUM(M85:M86)</f>
        <v>63400</v>
      </c>
      <c r="N77" s="374">
        <f>+SUM(N85:N86)</f>
        <v>0</v>
      </c>
      <c r="O77" s="357">
        <f t="shared" si="3"/>
        <v>63400</v>
      </c>
    </row>
    <row r="78" spans="1:15">
      <c r="F78" s="487" t="s">
        <v>1150</v>
      </c>
      <c r="G78" s="487"/>
      <c r="H78" s="487"/>
      <c r="I78" s="487"/>
      <c r="J78" s="487"/>
      <c r="K78" s="16">
        <f>SUM(K87:K88)</f>
        <v>44000</v>
      </c>
      <c r="L78" s="16">
        <f>SUM(L87:L88)</f>
        <v>0</v>
      </c>
      <c r="M78" s="16">
        <f>SUM(M87:M88)</f>
        <v>0</v>
      </c>
      <c r="N78" s="16">
        <f>SUM(N87:N88)</f>
        <v>0</v>
      </c>
      <c r="O78" s="357">
        <f t="shared" si="3"/>
        <v>44000</v>
      </c>
    </row>
    <row r="79" spans="1:15">
      <c r="F79" s="527" t="s">
        <v>516</v>
      </c>
      <c r="G79" s="72" t="s">
        <v>519</v>
      </c>
      <c r="H79" s="72"/>
      <c r="I79" s="75"/>
      <c r="J79" s="76"/>
      <c r="K79" s="39">
        <f t="shared" ref="K79:O79" si="5">K4/K13*100</f>
        <v>308.61045130641332</v>
      </c>
      <c r="L79" s="39">
        <f t="shared" si="5"/>
        <v>101.01240097100168</v>
      </c>
      <c r="M79" s="39">
        <f t="shared" si="5"/>
        <v>99.876497554372477</v>
      </c>
      <c r="N79" s="39">
        <f t="shared" si="5"/>
        <v>82.548523929902743</v>
      </c>
      <c r="O79" s="358">
        <f t="shared" si="5"/>
        <v>106.070099948733</v>
      </c>
    </row>
    <row r="80" spans="1:15">
      <c r="F80" s="527"/>
      <c r="G80" s="72" t="s">
        <v>517</v>
      </c>
      <c r="H80" s="72"/>
      <c r="I80" s="75"/>
      <c r="J80" s="76"/>
      <c r="K80" s="39">
        <f t="shared" ref="K80:O80" si="6">K4/(K13+K50)*100</f>
        <v>38.049844784162126</v>
      </c>
      <c r="L80" s="39">
        <f t="shared" si="6"/>
        <v>101.01240097100168</v>
      </c>
      <c r="M80" s="39">
        <f t="shared" si="6"/>
        <v>99.876497554372477</v>
      </c>
      <c r="N80" s="39">
        <f t="shared" si="6"/>
        <v>82.548523929902743</v>
      </c>
      <c r="O80" s="358">
        <f t="shared" si="6"/>
        <v>84.026116929143427</v>
      </c>
    </row>
    <row r="81" spans="1:15">
      <c r="F81" s="527"/>
      <c r="G81" s="72" t="s">
        <v>520</v>
      </c>
      <c r="H81" s="72"/>
      <c r="I81" s="75"/>
      <c r="J81" s="76"/>
      <c r="K81" s="39">
        <f t="shared" ref="K81:O81" si="7">K5/K14*100</f>
        <v>68318.421052631587</v>
      </c>
      <c r="L81" s="39">
        <f t="shared" si="7"/>
        <v>99.862629608023937</v>
      </c>
      <c r="M81" s="39">
        <f t="shared" si="7"/>
        <v>55.137213310353971</v>
      </c>
      <c r="N81" s="39">
        <f t="shared" si="7"/>
        <v>82.40284502335146</v>
      </c>
      <c r="O81" s="358">
        <f t="shared" si="7"/>
        <v>80.643209679987265</v>
      </c>
    </row>
    <row r="82" spans="1:15">
      <c r="F82" s="527"/>
      <c r="G82" s="72" t="s">
        <v>518</v>
      </c>
      <c r="H82" s="75"/>
      <c r="I82" s="77"/>
      <c r="J82" s="76"/>
      <c r="K82" s="40">
        <f t="shared" ref="K82:O82" si="8">K70/K5</f>
        <v>0</v>
      </c>
      <c r="L82" s="40">
        <f t="shared" si="8"/>
        <v>0</v>
      </c>
      <c r="M82" s="40">
        <f>M70/M5</f>
        <v>0</v>
      </c>
      <c r="N82" s="40">
        <f t="shared" si="8"/>
        <v>0</v>
      </c>
      <c r="O82" s="359">
        <f t="shared" si="8"/>
        <v>0</v>
      </c>
    </row>
    <row r="83" spans="1:15">
      <c r="F83" s="527"/>
      <c r="G83" s="72" t="s">
        <v>528</v>
      </c>
      <c r="H83" s="75"/>
      <c r="I83" s="77"/>
      <c r="J83" s="76"/>
      <c r="K83" s="39">
        <f t="shared" ref="K83:O83" si="9">(K11+K26+K27)/(K4+K24)*100</f>
        <v>62.870615131813956</v>
      </c>
      <c r="L83" s="39">
        <f t="shared" si="9"/>
        <v>0</v>
      </c>
      <c r="M83" s="39">
        <f t="shared" si="9"/>
        <v>44.292301243537793</v>
      </c>
      <c r="N83" s="39">
        <f t="shared" si="9"/>
        <v>0</v>
      </c>
      <c r="O83" s="358">
        <f t="shared" si="9"/>
        <v>35.425668766698557</v>
      </c>
    </row>
    <row r="85" spans="1:15">
      <c r="A85" s="27" t="str">
        <f>+B85&amp;C85&amp;D85</f>
        <v>1622602</v>
      </c>
      <c r="B85" s="28" t="s">
        <v>1191</v>
      </c>
      <c r="C85" s="29">
        <v>26</v>
      </c>
      <c r="D85" s="28" t="s">
        <v>788</v>
      </c>
      <c r="E85" s="24">
        <v>51</v>
      </c>
      <c r="F85" s="1" t="s">
        <v>135</v>
      </c>
      <c r="K85" s="42">
        <f>VLOOKUP($A85&amp;K$90,決統データ!$A$3:$DE$365,$E85+19,FALSE)</f>
        <v>0</v>
      </c>
      <c r="L85" s="42">
        <f>VLOOKUP($A85&amp;L$90,決統データ!$A$3:$DE$365,$E85+19,FALSE)</f>
        <v>0</v>
      </c>
      <c r="M85" s="42">
        <f>VLOOKUP($A85&amp;M$90,決統データ!$A$3:$DE$365,$E85+19,FALSE)</f>
        <v>0</v>
      </c>
      <c r="N85" s="42">
        <f>VLOOKUP($A85&amp;N$90,決統データ!$A$3:$DE$365,$E85+19,FALSE)</f>
        <v>0</v>
      </c>
    </row>
    <row r="86" spans="1:15">
      <c r="A86" s="27" t="str">
        <f>+B86&amp;C86&amp;D86</f>
        <v>1622602</v>
      </c>
      <c r="B86" s="28" t="s">
        <v>1191</v>
      </c>
      <c r="C86" s="29">
        <v>26</v>
      </c>
      <c r="D86" s="28" t="s">
        <v>788</v>
      </c>
      <c r="E86" s="24">
        <v>52</v>
      </c>
      <c r="F86" s="1" t="s">
        <v>136</v>
      </c>
      <c r="K86" s="42">
        <f>VLOOKUP($A86&amp;K$90,決統データ!$A$3:$DE$365,$E86+19,FALSE)</f>
        <v>0</v>
      </c>
      <c r="L86" s="42">
        <f>VLOOKUP($A86&amp;L$90,決統データ!$A$3:$DE$365,$E86+19,FALSE)</f>
        <v>0</v>
      </c>
      <c r="M86" s="42">
        <f>VLOOKUP($A86&amp;M$90,決統データ!$A$3:$DE$365,$E86+19,FALSE)</f>
        <v>63400</v>
      </c>
      <c r="N86" s="42">
        <f>VLOOKUP($A86&amp;N$90,決統データ!$A$3:$DE$365,$E86+19,FALSE)</f>
        <v>0</v>
      </c>
    </row>
    <row r="87" spans="1:15">
      <c r="A87" s="27" t="str">
        <f>+B87&amp;C87&amp;D87</f>
        <v>1622602</v>
      </c>
      <c r="B87" s="28" t="s">
        <v>1191</v>
      </c>
      <c r="C87" s="29">
        <v>26</v>
      </c>
      <c r="D87" s="28" t="s">
        <v>788</v>
      </c>
      <c r="E87" s="24">
        <v>53</v>
      </c>
      <c r="F87" s="1" t="s">
        <v>137</v>
      </c>
      <c r="K87" s="42">
        <f>VLOOKUP($A87&amp;K$90,決統データ!$A$3:$DE$365,$E87+19,FALSE)</f>
        <v>0</v>
      </c>
      <c r="L87" s="42">
        <f>VLOOKUP($A87&amp;L$90,決統データ!$A$3:$DE$365,$E87+19,FALSE)</f>
        <v>0</v>
      </c>
      <c r="M87" s="42">
        <f>VLOOKUP($A87&amp;M$90,決統データ!$A$3:$DE$365,$E87+19,FALSE)</f>
        <v>0</v>
      </c>
      <c r="N87" s="42">
        <f>VLOOKUP($A87&amp;N$90,決統データ!$A$3:$DE$365,$E87+19,FALSE)</f>
        <v>0</v>
      </c>
    </row>
    <row r="88" spans="1:15">
      <c r="A88" s="27" t="str">
        <f>+B88&amp;C88&amp;D88</f>
        <v>1622602</v>
      </c>
      <c r="B88" s="28" t="s">
        <v>1191</v>
      </c>
      <c r="C88" s="29">
        <v>26</v>
      </c>
      <c r="D88" s="28" t="s">
        <v>788</v>
      </c>
      <c r="E88" s="24">
        <v>54</v>
      </c>
      <c r="F88" s="1" t="s">
        <v>138</v>
      </c>
      <c r="K88" s="42">
        <f>VLOOKUP($A88&amp;K$90,決統データ!$A$3:$DE$365,$E88+19,FALSE)</f>
        <v>44000</v>
      </c>
      <c r="L88" s="42">
        <f>VLOOKUP($A88&amp;L$90,決統データ!$A$3:$DE$365,$E88+19,FALSE)</f>
        <v>0</v>
      </c>
      <c r="M88" s="42">
        <f>VLOOKUP($A88&amp;M$90,決統データ!$A$3:$DE$365,$E88+19,FALSE)</f>
        <v>0</v>
      </c>
      <c r="N88" s="42">
        <f>VLOOKUP($A88&amp;N$90,決統データ!$A$3:$DE$365,$E88+19,FALSE)</f>
        <v>0</v>
      </c>
    </row>
    <row r="90" spans="1:15">
      <c r="K90" s="115" t="str">
        <f>+K91&amp;K93</f>
        <v>262129001</v>
      </c>
      <c r="L90" s="115" t="str">
        <f>+L91&amp;L93</f>
        <v>262129002</v>
      </c>
      <c r="M90" s="115" t="str">
        <f>+M91&amp;M93</f>
        <v>264075001</v>
      </c>
      <c r="N90" s="115" t="str">
        <f>+N91&amp;N93</f>
        <v>264636001</v>
      </c>
    </row>
    <row r="91" spans="1:15">
      <c r="K91" s="115" t="s">
        <v>585</v>
      </c>
      <c r="L91" s="115" t="s">
        <v>585</v>
      </c>
      <c r="M91" s="301" t="s">
        <v>591</v>
      </c>
      <c r="N91" s="115" t="s">
        <v>593</v>
      </c>
    </row>
    <row r="92" spans="1:15">
      <c r="K92" s="114" t="s">
        <v>586</v>
      </c>
      <c r="L92" s="114" t="s">
        <v>586</v>
      </c>
      <c r="M92" s="301" t="s">
        <v>592</v>
      </c>
      <c r="N92" s="114" t="s">
        <v>478</v>
      </c>
    </row>
    <row r="93" spans="1:15">
      <c r="K93" s="114" t="s">
        <v>746</v>
      </c>
      <c r="L93" s="171" t="s">
        <v>134</v>
      </c>
      <c r="M93" s="301" t="s">
        <v>746</v>
      </c>
      <c r="N93" s="114" t="s">
        <v>746</v>
      </c>
    </row>
    <row r="94" spans="1:15" ht="43.2">
      <c r="K94" s="145" t="s">
        <v>753</v>
      </c>
      <c r="L94" s="145" t="s">
        <v>752</v>
      </c>
      <c r="M94" s="364" t="s">
        <v>361</v>
      </c>
      <c r="N94" s="145" t="s">
        <v>748</v>
      </c>
    </row>
  </sheetData>
  <customSheetViews>
    <customSheetView guid="{247A5D4D-80F1-4466-92F7-7A3BC78E450F}" printArea="1" topLeftCell="A7">
      <selection activeCell="C43" sqref="C43"/>
      <pageMargins left="0.59055118110236227" right="0.59055118110236227" top="0.78740157480314965" bottom="0.78740157480314965" header="0.51181102362204722" footer="0.51181102362204722"/>
      <pageSetup paperSize="9" scale="60" pageOrder="overThenDown" orientation="portrait" blackAndWhite="1" errors="blank" horizontalDpi="300" verticalDpi="300"/>
      <headerFooter alignWithMargins="0"/>
    </customSheetView>
  </customSheetViews>
  <mergeCells count="84">
    <mergeCell ref="G12:J12"/>
    <mergeCell ref="G13:J13"/>
    <mergeCell ref="G14:J14"/>
    <mergeCell ref="G15:J15"/>
    <mergeCell ref="F2:J2"/>
    <mergeCell ref="F4:F23"/>
    <mergeCell ref="G4:J4"/>
    <mergeCell ref="G5:J5"/>
    <mergeCell ref="G6:J6"/>
    <mergeCell ref="G7:J7"/>
    <mergeCell ref="G8:J8"/>
    <mergeCell ref="G9:J9"/>
    <mergeCell ref="G10:J10"/>
    <mergeCell ref="G11:J11"/>
    <mergeCell ref="F3:J3"/>
    <mergeCell ref="G26:J26"/>
    <mergeCell ref="G27:J27"/>
    <mergeCell ref="G28:J28"/>
    <mergeCell ref="G16:J16"/>
    <mergeCell ref="G17:J17"/>
    <mergeCell ref="G18:J18"/>
    <mergeCell ref="G19:J19"/>
    <mergeCell ref="G20:J20"/>
    <mergeCell ref="G21:J21"/>
    <mergeCell ref="G22:J22"/>
    <mergeCell ref="G23:J23"/>
    <mergeCell ref="G25:J25"/>
    <mergeCell ref="G35:J35"/>
    <mergeCell ref="G36:H37"/>
    <mergeCell ref="I36:J36"/>
    <mergeCell ref="I37:J37"/>
    <mergeCell ref="G29:J29"/>
    <mergeCell ref="G30:J30"/>
    <mergeCell ref="G33:J33"/>
    <mergeCell ref="G34:J34"/>
    <mergeCell ref="G31:J31"/>
    <mergeCell ref="G32:J32"/>
    <mergeCell ref="H41:J41"/>
    <mergeCell ref="H45:J45"/>
    <mergeCell ref="H46:J46"/>
    <mergeCell ref="H47:J47"/>
    <mergeCell ref="H48:J48"/>
    <mergeCell ref="F59:J59"/>
    <mergeCell ref="F24:F57"/>
    <mergeCell ref="G24:J24"/>
    <mergeCell ref="G50:J50"/>
    <mergeCell ref="G51:G53"/>
    <mergeCell ref="H51:J51"/>
    <mergeCell ref="H52:J52"/>
    <mergeCell ref="H53:J53"/>
    <mergeCell ref="G42:G49"/>
    <mergeCell ref="H42:H44"/>
    <mergeCell ref="I42:I44"/>
    <mergeCell ref="H49:J49"/>
    <mergeCell ref="G38:G41"/>
    <mergeCell ref="H38:J38"/>
    <mergeCell ref="H39:J39"/>
    <mergeCell ref="H40:J40"/>
    <mergeCell ref="G54:J54"/>
    <mergeCell ref="G55:J55"/>
    <mergeCell ref="G56:J56"/>
    <mergeCell ref="G57:J57"/>
    <mergeCell ref="F58:J58"/>
    <mergeCell ref="G61:J61"/>
    <mergeCell ref="F60:J60"/>
    <mergeCell ref="F72:J72"/>
    <mergeCell ref="F68:J68"/>
    <mergeCell ref="F69:I70"/>
    <mergeCell ref="F62:J62"/>
    <mergeCell ref="F63:J63"/>
    <mergeCell ref="F64:J64"/>
    <mergeCell ref="F65:F67"/>
    <mergeCell ref="G65:J65"/>
    <mergeCell ref="F77:J77"/>
    <mergeCell ref="F71:J71"/>
    <mergeCell ref="G66:J66"/>
    <mergeCell ref="G67:J67"/>
    <mergeCell ref="F79:F83"/>
    <mergeCell ref="F78:J78"/>
    <mergeCell ref="F73:G76"/>
    <mergeCell ref="H73:J73"/>
    <mergeCell ref="H74:J74"/>
    <mergeCell ref="H75:J75"/>
    <mergeCell ref="H76:J76"/>
  </mergeCells>
  <phoneticPr fontId="3"/>
  <pageMargins left="0.59055118110236227" right="0.59055118110236227" top="0.78740157480314965" bottom="0.78740157480314965" header="0.51181102362204722" footer="0.51181102362204722"/>
  <pageSetup paperSize="9" scale="60" pageOrder="overThenDown" orientation="portrait" blackAndWhite="1" errors="blank" r:id="rId1"/>
  <headerFooter alignWithMargins="0"/>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FF0000"/>
    <pageSetUpPr fitToPage="1"/>
  </sheetPr>
  <dimension ref="A1:M58"/>
  <sheetViews>
    <sheetView view="pageBreakPreview" zoomScaleNormal="100" zoomScaleSheetLayoutView="100" workbookViewId="0">
      <pane ySplit="3" topLeftCell="A4" activePane="bottomLeft" state="frozen"/>
      <selection pane="bottomLeft"/>
    </sheetView>
  </sheetViews>
  <sheetFormatPr defaultColWidth="9" defaultRowHeight="14.4"/>
  <cols>
    <col min="1" max="1" width="9.69921875" style="1" customWidth="1"/>
    <col min="2" max="2" width="4.296875" style="1" customWidth="1"/>
    <col min="3" max="4" width="3.296875" style="1" customWidth="1"/>
    <col min="5" max="5" width="5.19921875" style="24" customWidth="1"/>
    <col min="6" max="6" width="4.19921875" style="1" customWidth="1"/>
    <col min="7" max="7" width="3.69921875" style="1" customWidth="1"/>
    <col min="8" max="8" width="22.19921875" style="1" customWidth="1"/>
    <col min="9" max="13" width="12.59765625" style="1" customWidth="1"/>
    <col min="14" max="16384" width="9" style="1"/>
  </cols>
  <sheetData>
    <row r="1" spans="1:13">
      <c r="F1" s="1" t="s">
        <v>1190</v>
      </c>
      <c r="M1" s="87"/>
    </row>
    <row r="2" spans="1:13" ht="29.25" customHeight="1">
      <c r="F2" s="827"/>
      <c r="G2" s="827"/>
      <c r="H2" s="827"/>
      <c r="I2" s="11" t="s">
        <v>549</v>
      </c>
      <c r="J2" s="11" t="s">
        <v>549</v>
      </c>
      <c r="K2" s="11" t="s">
        <v>363</v>
      </c>
      <c r="L2" s="11" t="s">
        <v>478</v>
      </c>
      <c r="M2" s="11" t="s">
        <v>605</v>
      </c>
    </row>
    <row r="3" spans="1:13" ht="36.75" customHeight="1">
      <c r="A3" s="26"/>
      <c r="B3" s="67" t="s">
        <v>778</v>
      </c>
      <c r="C3" s="26" t="s">
        <v>779</v>
      </c>
      <c r="D3" s="26" t="s">
        <v>780</v>
      </c>
      <c r="E3" s="30" t="s">
        <v>781</v>
      </c>
      <c r="F3" s="1075" t="s">
        <v>1149</v>
      </c>
      <c r="G3" s="735"/>
      <c r="H3" s="736"/>
      <c r="I3" s="363" t="s">
        <v>1148</v>
      </c>
      <c r="J3" s="363" t="s">
        <v>1451</v>
      </c>
      <c r="K3" s="362" t="s">
        <v>362</v>
      </c>
      <c r="L3" s="363" t="s">
        <v>1147</v>
      </c>
      <c r="M3" s="150"/>
    </row>
    <row r="4" spans="1:13" ht="15" customHeight="1">
      <c r="A4" s="27" t="str">
        <f>+B4&amp;C4&amp;D4</f>
        <v>1622101</v>
      </c>
      <c r="B4" s="28" t="s">
        <v>1191</v>
      </c>
      <c r="C4" s="29">
        <v>21</v>
      </c>
      <c r="D4" s="28" t="s">
        <v>782</v>
      </c>
      <c r="E4" s="31" t="s">
        <v>783</v>
      </c>
      <c r="F4" s="604" t="s">
        <v>1189</v>
      </c>
      <c r="G4" s="632" t="s">
        <v>854</v>
      </c>
      <c r="H4" s="95" t="s">
        <v>1182</v>
      </c>
      <c r="I4" s="42">
        <f>VLOOKUP($A4&amp;I$54,決統データ!$A$3:$DE$365,$E4+19,FALSE)</f>
        <v>0</v>
      </c>
      <c r="J4" s="42">
        <f>VLOOKUP($A4&amp;J$54,決統データ!$A$3:$DE$365,$E4+19,FALSE)</f>
        <v>0</v>
      </c>
      <c r="K4" s="42">
        <f>VLOOKUP($A4&amp;K$54,決統データ!$A$3:$DE$365,$E4+19,FALSE)</f>
        <v>45706</v>
      </c>
      <c r="L4" s="42">
        <f>VLOOKUP($A4&amp;L$54,決統データ!$A$3:$DE$365,$E4+19,FALSE)</f>
        <v>11290</v>
      </c>
      <c r="M4" s="361">
        <f t="shared" ref="M4:M29" si="0">SUM(I4:L4)</f>
        <v>56996</v>
      </c>
    </row>
    <row r="5" spans="1:13" ht="15" customHeight="1">
      <c r="A5" s="27" t="str">
        <f t="shared" ref="A5:A29" si="1">+B5&amp;C5&amp;D5</f>
        <v>1622101</v>
      </c>
      <c r="B5" s="28" t="s">
        <v>1191</v>
      </c>
      <c r="C5" s="29">
        <v>21</v>
      </c>
      <c r="D5" s="28" t="s">
        <v>782</v>
      </c>
      <c r="E5" s="24">
        <v>2</v>
      </c>
      <c r="F5" s="605"/>
      <c r="G5" s="678"/>
      <c r="H5" s="60" t="s">
        <v>1181</v>
      </c>
      <c r="I5" s="42">
        <f>VLOOKUP($A5&amp;I$54,決統データ!$A$3:$DE$365,$E5+19,FALSE)</f>
        <v>0</v>
      </c>
      <c r="J5" s="42">
        <f>VLOOKUP($A5&amp;J$54,決統データ!$A$3:$DE$365,$E5+19,FALSE)</f>
        <v>0</v>
      </c>
      <c r="K5" s="42">
        <f>VLOOKUP($A5&amp;K$54,決統データ!$A$3:$DE$365,$E5+19,FALSE)</f>
        <v>24148</v>
      </c>
      <c r="L5" s="42">
        <f>VLOOKUP($A5&amp;L$54,決統データ!$A$3:$DE$365,$E5+19,FALSE)</f>
        <v>4292</v>
      </c>
      <c r="M5" s="361">
        <f t="shared" si="0"/>
        <v>28440</v>
      </c>
    </row>
    <row r="6" spans="1:13" ht="15" customHeight="1">
      <c r="A6" s="27" t="str">
        <f t="shared" si="1"/>
        <v>1622101</v>
      </c>
      <c r="B6" s="28" t="s">
        <v>1191</v>
      </c>
      <c r="C6" s="29">
        <v>21</v>
      </c>
      <c r="D6" s="28" t="s">
        <v>782</v>
      </c>
      <c r="E6" s="24">
        <v>3</v>
      </c>
      <c r="F6" s="605"/>
      <c r="G6" s="678"/>
      <c r="H6" s="60" t="s">
        <v>1180</v>
      </c>
      <c r="I6" s="42">
        <f>VLOOKUP($A6&amp;I$54,決統データ!$A$3:$DE$365,$E6+19,FALSE)</f>
        <v>0</v>
      </c>
      <c r="J6" s="42">
        <f>VLOOKUP($A6&amp;J$54,決統データ!$A$3:$DE$365,$E6+19,FALSE)</f>
        <v>0</v>
      </c>
      <c r="K6" s="42">
        <f>VLOOKUP($A6&amp;K$54,決統データ!$A$3:$DE$365,$E6+19,FALSE)</f>
        <v>9186</v>
      </c>
      <c r="L6" s="42">
        <f>VLOOKUP($A6&amp;L$54,決統データ!$A$3:$DE$365,$E6+19,FALSE)</f>
        <v>1418</v>
      </c>
      <c r="M6" s="361">
        <f t="shared" si="0"/>
        <v>10604</v>
      </c>
    </row>
    <row r="7" spans="1:13" ht="15" customHeight="1">
      <c r="A7" s="27" t="str">
        <f t="shared" si="1"/>
        <v>1622101</v>
      </c>
      <c r="B7" s="28" t="s">
        <v>1191</v>
      </c>
      <c r="C7" s="29">
        <v>21</v>
      </c>
      <c r="D7" s="28" t="s">
        <v>782</v>
      </c>
      <c r="E7" s="24">
        <v>4</v>
      </c>
      <c r="F7" s="605"/>
      <c r="G7" s="678"/>
      <c r="H7" s="60" t="s">
        <v>1188</v>
      </c>
      <c r="I7" s="42">
        <f>VLOOKUP($A7&amp;I$54,決統データ!$A$3:$DE$365,$E7+19,FALSE)</f>
        <v>0</v>
      </c>
      <c r="J7" s="42">
        <f>VLOOKUP($A7&amp;J$54,決統データ!$A$3:$DE$365,$E7+19,FALSE)</f>
        <v>0</v>
      </c>
      <c r="K7" s="42">
        <f>VLOOKUP($A7&amp;K$54,決統データ!$A$3:$DE$365,$E7+19,FALSE)</f>
        <v>0</v>
      </c>
      <c r="L7" s="42">
        <f>VLOOKUP($A7&amp;L$54,決統データ!$A$3:$DE$365,$E7+19,FALSE)</f>
        <v>0</v>
      </c>
      <c r="M7" s="361">
        <f t="shared" si="0"/>
        <v>0</v>
      </c>
    </row>
    <row r="8" spans="1:13" ht="15" customHeight="1">
      <c r="A8" s="27" t="str">
        <f t="shared" si="1"/>
        <v>1622101</v>
      </c>
      <c r="B8" s="28" t="s">
        <v>1191</v>
      </c>
      <c r="C8" s="29">
        <v>21</v>
      </c>
      <c r="D8" s="28" t="s">
        <v>782</v>
      </c>
      <c r="E8" s="24">
        <v>5</v>
      </c>
      <c r="F8" s="605"/>
      <c r="G8" s="678"/>
      <c r="H8" s="60" t="s">
        <v>1178</v>
      </c>
      <c r="I8" s="42">
        <f>VLOOKUP($A8&amp;I$54,決統データ!$A$3:$DE$365,$E8+19,FALSE)</f>
        <v>0</v>
      </c>
      <c r="J8" s="42">
        <f>VLOOKUP($A8&amp;J$54,決統データ!$A$3:$DE$365,$E8+19,FALSE)</f>
        <v>0</v>
      </c>
      <c r="K8" s="42">
        <f>VLOOKUP($A8&amp;K$54,決統データ!$A$3:$DE$365,$E8+19,FALSE)</f>
        <v>16004</v>
      </c>
      <c r="L8" s="42">
        <f>VLOOKUP($A8&amp;L$54,決統データ!$A$3:$DE$365,$E8+19,FALSE)</f>
        <v>3116</v>
      </c>
      <c r="M8" s="361">
        <f t="shared" si="0"/>
        <v>19120</v>
      </c>
    </row>
    <row r="9" spans="1:13" ht="15" customHeight="1">
      <c r="A9" s="27" t="str">
        <f t="shared" si="1"/>
        <v>1622101</v>
      </c>
      <c r="B9" s="28" t="s">
        <v>1191</v>
      </c>
      <c r="C9" s="29">
        <v>21</v>
      </c>
      <c r="D9" s="28" t="s">
        <v>782</v>
      </c>
      <c r="E9" s="24">
        <v>6</v>
      </c>
      <c r="F9" s="605"/>
      <c r="G9" s="678"/>
      <c r="H9" s="60" t="s">
        <v>791</v>
      </c>
      <c r="I9" s="42">
        <f>VLOOKUP($A9&amp;I$54,決統データ!$A$3:$DE$365,$E9+19,FALSE)</f>
        <v>0</v>
      </c>
      <c r="J9" s="42">
        <f>VLOOKUP($A9&amp;J$54,決統データ!$A$3:$DE$365,$E9+19,FALSE)</f>
        <v>0</v>
      </c>
      <c r="K9" s="42">
        <f>VLOOKUP($A9&amp;K$54,決統データ!$A$3:$DE$365,$E9+19,FALSE)</f>
        <v>95044</v>
      </c>
      <c r="L9" s="42">
        <f>VLOOKUP($A9&amp;L$54,決統データ!$A$3:$DE$365,$E9+19,FALSE)</f>
        <v>20116</v>
      </c>
      <c r="M9" s="361">
        <f t="shared" si="0"/>
        <v>115160</v>
      </c>
    </row>
    <row r="10" spans="1:13" ht="15" customHeight="1">
      <c r="A10" s="27" t="str">
        <f t="shared" si="1"/>
        <v>1622101</v>
      </c>
      <c r="B10" s="28" t="s">
        <v>1191</v>
      </c>
      <c r="C10" s="29">
        <v>21</v>
      </c>
      <c r="D10" s="28" t="s">
        <v>782</v>
      </c>
      <c r="E10" s="24">
        <v>7</v>
      </c>
      <c r="F10" s="605"/>
      <c r="G10" s="487" t="s">
        <v>1177</v>
      </c>
      <c r="H10" s="487"/>
      <c r="I10" s="42">
        <f>VLOOKUP($A10&amp;I$54,決統データ!$A$3:$DE$365,$E10+19,FALSE)</f>
        <v>8382</v>
      </c>
      <c r="J10" s="42">
        <f>VLOOKUP($A10&amp;J$54,決統データ!$A$3:$DE$365,$E10+19,FALSE)</f>
        <v>0</v>
      </c>
      <c r="K10" s="42">
        <f>VLOOKUP($A10&amp;K$54,決統データ!$A$3:$DE$365,$E10+19,FALSE)</f>
        <v>0</v>
      </c>
      <c r="L10" s="42">
        <f>VLOOKUP($A10&amp;L$54,決統データ!$A$3:$DE$365,$E10+19,FALSE)</f>
        <v>0</v>
      </c>
      <c r="M10" s="361">
        <f t="shared" si="0"/>
        <v>8382</v>
      </c>
    </row>
    <row r="11" spans="1:13" ht="15" customHeight="1">
      <c r="A11" s="27" t="str">
        <f t="shared" si="1"/>
        <v>1622101</v>
      </c>
      <c r="B11" s="28" t="s">
        <v>1191</v>
      </c>
      <c r="C11" s="29">
        <v>21</v>
      </c>
      <c r="D11" s="28" t="s">
        <v>782</v>
      </c>
      <c r="E11" s="24">
        <v>8</v>
      </c>
      <c r="F11" s="605"/>
      <c r="G11" s="678" t="s">
        <v>644</v>
      </c>
      <c r="H11" s="60" t="s">
        <v>1449</v>
      </c>
      <c r="I11" s="42">
        <f>VLOOKUP($A11&amp;I$54,決統データ!$A$3:$DE$365,$E11+19,FALSE)</f>
        <v>8382</v>
      </c>
      <c r="J11" s="42">
        <f>VLOOKUP($A11&amp;J$54,決統データ!$A$3:$DE$365,$E11+19,FALSE)</f>
        <v>0</v>
      </c>
      <c r="K11" s="42">
        <f>VLOOKUP($A11&amp;K$54,決統データ!$A$3:$DE$365,$E11+19,FALSE)</f>
        <v>0</v>
      </c>
      <c r="L11" s="42">
        <f>VLOOKUP($A11&amp;L$54,決統データ!$A$3:$DE$365,$E11+19,FALSE)</f>
        <v>0</v>
      </c>
      <c r="M11" s="361">
        <f t="shared" si="0"/>
        <v>8382</v>
      </c>
    </row>
    <row r="12" spans="1:13" ht="15" customHeight="1">
      <c r="A12" s="27" t="str">
        <f t="shared" si="1"/>
        <v>1622101</v>
      </c>
      <c r="B12" s="28" t="s">
        <v>1191</v>
      </c>
      <c r="C12" s="29">
        <v>21</v>
      </c>
      <c r="D12" s="28" t="s">
        <v>782</v>
      </c>
      <c r="E12" s="148">
        <v>9</v>
      </c>
      <c r="F12" s="605"/>
      <c r="G12" s="678"/>
      <c r="H12" s="60" t="s">
        <v>1452</v>
      </c>
      <c r="I12" s="42">
        <f>VLOOKUP($A12&amp;I$54,決統データ!$A$3:$DE$365,$E12+19,FALSE)</f>
        <v>0</v>
      </c>
      <c r="J12" s="42">
        <f>VLOOKUP($A12&amp;J$54,決統データ!$A$3:$DE$365,$E12+19,FALSE)</f>
        <v>0</v>
      </c>
      <c r="K12" s="42">
        <f>VLOOKUP($A12&amp;K$54,決統データ!$A$3:$DE$365,$E12+19,FALSE)</f>
        <v>0</v>
      </c>
      <c r="L12" s="42">
        <f>VLOOKUP($A12&amp;L$54,決統データ!$A$3:$DE$365,$E12+19,FALSE)</f>
        <v>0</v>
      </c>
      <c r="M12" s="361">
        <f t="shared" si="0"/>
        <v>0</v>
      </c>
    </row>
    <row r="13" spans="1:13" ht="15" customHeight="1">
      <c r="A13" s="27" t="str">
        <f t="shared" si="1"/>
        <v>1622101</v>
      </c>
      <c r="B13" s="28" t="s">
        <v>1191</v>
      </c>
      <c r="C13" s="29">
        <v>21</v>
      </c>
      <c r="D13" s="28" t="s">
        <v>782</v>
      </c>
      <c r="E13" s="148">
        <v>10</v>
      </c>
      <c r="F13" s="605"/>
      <c r="G13" s="678"/>
      <c r="H13" s="60" t="s">
        <v>1174</v>
      </c>
      <c r="I13" s="42">
        <f>VLOOKUP($A13&amp;I$54,決統データ!$A$3:$DE$365,$E13+19,FALSE)</f>
        <v>0</v>
      </c>
      <c r="J13" s="42">
        <f>VLOOKUP($A13&amp;J$54,決統データ!$A$3:$DE$365,$E13+19,FALSE)</f>
        <v>0</v>
      </c>
      <c r="K13" s="42">
        <f>VLOOKUP($A13&amp;K$54,決統データ!$A$3:$DE$365,$E13+19,FALSE)</f>
        <v>0</v>
      </c>
      <c r="L13" s="42">
        <f>VLOOKUP($A13&amp;L$54,決統データ!$A$3:$DE$365,$E13+19,FALSE)</f>
        <v>0</v>
      </c>
      <c r="M13" s="361">
        <f t="shared" si="0"/>
        <v>0</v>
      </c>
    </row>
    <row r="14" spans="1:13" ht="15" customHeight="1">
      <c r="A14" s="27" t="str">
        <f t="shared" si="1"/>
        <v>1622101</v>
      </c>
      <c r="B14" s="28" t="s">
        <v>1191</v>
      </c>
      <c r="C14" s="29">
        <v>21</v>
      </c>
      <c r="D14" s="28" t="s">
        <v>782</v>
      </c>
      <c r="E14" s="148">
        <v>13</v>
      </c>
      <c r="F14" s="605"/>
      <c r="G14" s="487" t="s">
        <v>1173</v>
      </c>
      <c r="H14" s="487"/>
      <c r="I14" s="42">
        <f>VLOOKUP($A14&amp;I$54,決統データ!$A$3:$DE$365,$E14+19,FALSE)</f>
        <v>0</v>
      </c>
      <c r="J14" s="42">
        <f>VLOOKUP($A14&amp;J$54,決統データ!$A$3:$DE$365,$E14+19,FALSE)</f>
        <v>5225</v>
      </c>
      <c r="K14" s="42">
        <f>VLOOKUP($A14&amp;K$54,決統データ!$A$3:$DE$365,$E14+19,FALSE)</f>
        <v>4452</v>
      </c>
      <c r="L14" s="42">
        <f>VLOOKUP($A14&amp;L$54,決統データ!$A$3:$DE$365,$E14+19,FALSE)</f>
        <v>170</v>
      </c>
      <c r="M14" s="361">
        <f t="shared" si="0"/>
        <v>9847</v>
      </c>
    </row>
    <row r="15" spans="1:13" ht="15" customHeight="1">
      <c r="A15" s="27" t="str">
        <f t="shared" si="1"/>
        <v>1622101</v>
      </c>
      <c r="B15" s="28" t="s">
        <v>1191</v>
      </c>
      <c r="C15" s="29">
        <v>21</v>
      </c>
      <c r="D15" s="28" t="s">
        <v>782</v>
      </c>
      <c r="E15" s="148">
        <v>14</v>
      </c>
      <c r="F15" s="605"/>
      <c r="G15" s="487" t="s">
        <v>1172</v>
      </c>
      <c r="H15" s="487"/>
      <c r="I15" s="42">
        <f>VLOOKUP($A15&amp;I$54,決統データ!$A$3:$DE$365,$E15+19,FALSE)</f>
        <v>0</v>
      </c>
      <c r="J15" s="42">
        <f>VLOOKUP($A15&amp;J$54,決統データ!$A$3:$DE$365,$E15+19,FALSE)</f>
        <v>111</v>
      </c>
      <c r="K15" s="42">
        <f>VLOOKUP($A15&amp;K$54,決統データ!$A$3:$DE$365,$E15+19,FALSE)</f>
        <v>64</v>
      </c>
      <c r="L15" s="42">
        <f>VLOOKUP($A15&amp;L$54,決統データ!$A$3:$DE$365,$E15+19,FALSE)</f>
        <v>250</v>
      </c>
      <c r="M15" s="361">
        <f t="shared" si="0"/>
        <v>425</v>
      </c>
    </row>
    <row r="16" spans="1:13" ht="15" customHeight="1">
      <c r="A16" s="27" t="str">
        <f t="shared" si="1"/>
        <v>1622101</v>
      </c>
      <c r="B16" s="28" t="s">
        <v>1191</v>
      </c>
      <c r="C16" s="29">
        <v>21</v>
      </c>
      <c r="D16" s="28" t="s">
        <v>782</v>
      </c>
      <c r="E16" s="148">
        <v>15</v>
      </c>
      <c r="F16" s="605"/>
      <c r="G16" s="487" t="s">
        <v>1171</v>
      </c>
      <c r="H16" s="487"/>
      <c r="I16" s="42">
        <f>VLOOKUP($A16&amp;I$54,決統データ!$A$3:$DE$365,$E16+19,FALSE)</f>
        <v>0</v>
      </c>
      <c r="J16" s="42">
        <f>VLOOKUP($A16&amp;J$54,決統データ!$A$3:$DE$365,$E16+19,FALSE)</f>
        <v>571</v>
      </c>
      <c r="K16" s="42">
        <f>VLOOKUP($A16&amp;K$54,決統データ!$A$3:$DE$365,$E16+19,FALSE)</f>
        <v>1697</v>
      </c>
      <c r="L16" s="42">
        <f>VLOOKUP($A16&amp;L$54,決統データ!$A$3:$DE$365,$E16+19,FALSE)</f>
        <v>279</v>
      </c>
      <c r="M16" s="361">
        <f t="shared" si="0"/>
        <v>2547</v>
      </c>
    </row>
    <row r="17" spans="1:13" ht="15" customHeight="1">
      <c r="A17" s="27" t="str">
        <f t="shared" si="1"/>
        <v>1622101</v>
      </c>
      <c r="B17" s="28" t="s">
        <v>1191</v>
      </c>
      <c r="C17" s="29">
        <v>21</v>
      </c>
      <c r="D17" s="28" t="s">
        <v>782</v>
      </c>
      <c r="E17" s="148">
        <v>18</v>
      </c>
      <c r="F17" s="605"/>
      <c r="G17" s="487" t="s">
        <v>1170</v>
      </c>
      <c r="H17" s="487"/>
      <c r="I17" s="42">
        <f>VLOOKUP($A17&amp;I$54,決統データ!$A$3:$DE$365,$E17+19,FALSE)</f>
        <v>0</v>
      </c>
      <c r="J17" s="42">
        <f>VLOOKUP($A17&amp;J$54,決統データ!$A$3:$DE$365,$E17+19,FALSE)</f>
        <v>0</v>
      </c>
      <c r="K17" s="42">
        <f>VLOOKUP($A17&amp;K$54,決統データ!$A$3:$DE$365,$E17+19,FALSE)</f>
        <v>0</v>
      </c>
      <c r="L17" s="42">
        <f>VLOOKUP($A17&amp;L$54,決統データ!$A$3:$DE$365,$E17+19,FALSE)</f>
        <v>6</v>
      </c>
      <c r="M17" s="361">
        <f t="shared" si="0"/>
        <v>6</v>
      </c>
    </row>
    <row r="18" spans="1:13" ht="15" customHeight="1">
      <c r="A18" s="27" t="str">
        <f t="shared" si="1"/>
        <v>1622101</v>
      </c>
      <c r="B18" s="28" t="s">
        <v>1191</v>
      </c>
      <c r="C18" s="29">
        <v>21</v>
      </c>
      <c r="D18" s="28" t="s">
        <v>782</v>
      </c>
      <c r="E18" s="148">
        <v>19</v>
      </c>
      <c r="F18" s="605"/>
      <c r="G18" s="487" t="s">
        <v>1169</v>
      </c>
      <c r="H18" s="487"/>
      <c r="I18" s="42">
        <f>VLOOKUP($A18&amp;I$54,決統データ!$A$3:$DE$365,$E18+19,FALSE)</f>
        <v>0</v>
      </c>
      <c r="J18" s="42">
        <f>VLOOKUP($A18&amp;J$54,決統データ!$A$3:$DE$365,$E18+19,FALSE)</f>
        <v>46354</v>
      </c>
      <c r="K18" s="42">
        <f>VLOOKUP($A18&amp;K$54,決統データ!$A$3:$DE$365,$E18+19,FALSE)</f>
        <v>13718</v>
      </c>
      <c r="L18" s="42">
        <f>VLOOKUP($A18&amp;L$54,決統データ!$A$3:$DE$365,$E18+19,FALSE)</f>
        <v>0</v>
      </c>
      <c r="M18" s="361">
        <f t="shared" si="0"/>
        <v>60072</v>
      </c>
    </row>
    <row r="19" spans="1:13" ht="15" customHeight="1">
      <c r="A19" s="27" t="str">
        <f t="shared" si="1"/>
        <v>1622101</v>
      </c>
      <c r="B19" s="28" t="s">
        <v>1191</v>
      </c>
      <c r="C19" s="29">
        <v>21</v>
      </c>
      <c r="D19" s="28" t="s">
        <v>782</v>
      </c>
      <c r="E19" s="148">
        <v>21</v>
      </c>
      <c r="F19" s="605"/>
      <c r="G19" s="604" t="s">
        <v>1168</v>
      </c>
      <c r="H19" s="62" t="s">
        <v>1167</v>
      </c>
      <c r="I19" s="42">
        <f>VLOOKUP($A19&amp;I$54,決統データ!$A$3:$DE$365,$E19+19,FALSE)</f>
        <v>0</v>
      </c>
      <c r="J19" s="42">
        <f>VLOOKUP($A19&amp;J$54,決統データ!$A$3:$DE$365,$E19+19,FALSE)</f>
        <v>0</v>
      </c>
      <c r="K19" s="42">
        <f>VLOOKUP($A19&amp;K$54,決統データ!$A$3:$DE$365,$E19+19,FALSE)</f>
        <v>2002</v>
      </c>
      <c r="L19" s="42">
        <f>VLOOKUP($A19&amp;L$54,決統データ!$A$3:$DE$365,$E19+19,FALSE)</f>
        <v>0</v>
      </c>
      <c r="M19" s="361">
        <f t="shared" si="0"/>
        <v>2002</v>
      </c>
    </row>
    <row r="20" spans="1:13" ht="15" customHeight="1">
      <c r="A20" s="27" t="str">
        <f t="shared" si="1"/>
        <v>1622101</v>
      </c>
      <c r="B20" s="28" t="s">
        <v>1191</v>
      </c>
      <c r="C20" s="29">
        <v>21</v>
      </c>
      <c r="D20" s="28" t="s">
        <v>782</v>
      </c>
      <c r="E20" s="148">
        <v>22</v>
      </c>
      <c r="F20" s="605"/>
      <c r="G20" s="605"/>
      <c r="H20" s="62" t="s">
        <v>1166</v>
      </c>
      <c r="I20" s="42">
        <f>VLOOKUP($A20&amp;I$54,決統データ!$A$3:$DE$365,$E20+19,FALSE)</f>
        <v>0</v>
      </c>
      <c r="J20" s="42">
        <f>VLOOKUP($A20&amp;J$54,決統データ!$A$3:$DE$365,$E20+19,FALSE)</f>
        <v>0</v>
      </c>
      <c r="K20" s="42">
        <f>VLOOKUP($A20&amp;K$54,決統データ!$A$3:$DE$365,$E20+19,FALSE)</f>
        <v>1672</v>
      </c>
      <c r="L20" s="42">
        <f>VLOOKUP($A20&amp;L$54,決統データ!$A$3:$DE$365,$E20+19,FALSE)</f>
        <v>5</v>
      </c>
      <c r="M20" s="361">
        <f t="shared" si="0"/>
        <v>1677</v>
      </c>
    </row>
    <row r="21" spans="1:13" ht="15" customHeight="1">
      <c r="A21" s="27" t="str">
        <f t="shared" si="1"/>
        <v>1622101</v>
      </c>
      <c r="B21" s="28" t="s">
        <v>1191</v>
      </c>
      <c r="C21" s="29">
        <v>21</v>
      </c>
      <c r="D21" s="28" t="s">
        <v>782</v>
      </c>
      <c r="E21" s="148">
        <v>23</v>
      </c>
      <c r="F21" s="605"/>
      <c r="G21" s="605"/>
      <c r="H21" s="62" t="s">
        <v>1165</v>
      </c>
      <c r="I21" s="42">
        <f>VLOOKUP($A21&amp;I$54,決統データ!$A$3:$DE$365,$E21+19,FALSE)</f>
        <v>0</v>
      </c>
      <c r="J21" s="42">
        <f>VLOOKUP($A21&amp;J$54,決統データ!$A$3:$DE$365,$E21+19,FALSE)</f>
        <v>0</v>
      </c>
      <c r="K21" s="42">
        <f>VLOOKUP($A21&amp;K$54,決統データ!$A$3:$DE$365,$E21+19,FALSE)</f>
        <v>3918</v>
      </c>
      <c r="L21" s="42">
        <f>VLOOKUP($A21&amp;L$54,決統データ!$A$3:$DE$365,$E21+19,FALSE)</f>
        <v>0</v>
      </c>
      <c r="M21" s="361">
        <f t="shared" si="0"/>
        <v>3918</v>
      </c>
    </row>
    <row r="22" spans="1:13" ht="15" customHeight="1">
      <c r="A22" s="27" t="str">
        <f t="shared" si="1"/>
        <v>1622101</v>
      </c>
      <c r="B22" s="28" t="s">
        <v>1191</v>
      </c>
      <c r="C22" s="29">
        <v>21</v>
      </c>
      <c r="D22" s="28" t="s">
        <v>782</v>
      </c>
      <c r="E22" s="148">
        <v>24</v>
      </c>
      <c r="F22" s="605"/>
      <c r="G22" s="606"/>
      <c r="H22" s="62" t="s">
        <v>791</v>
      </c>
      <c r="I22" s="42">
        <f>VLOOKUP($A22&amp;I$54,決統データ!$A$3:$DE$365,$E22+19,FALSE)</f>
        <v>0</v>
      </c>
      <c r="J22" s="42">
        <f>VLOOKUP($A22&amp;J$54,決統データ!$A$3:$DE$365,$E22+19,FALSE)</f>
        <v>0</v>
      </c>
      <c r="K22" s="42">
        <f>VLOOKUP($A22&amp;K$54,決統データ!$A$3:$DE$365,$E22+19,FALSE)</f>
        <v>7592</v>
      </c>
      <c r="L22" s="42">
        <f>VLOOKUP($A22&amp;L$54,決統データ!$A$3:$DE$365,$E22+19,FALSE)</f>
        <v>5</v>
      </c>
      <c r="M22" s="361">
        <f t="shared" si="0"/>
        <v>7597</v>
      </c>
    </row>
    <row r="23" spans="1:13" ht="15" customHeight="1">
      <c r="A23" s="27" t="str">
        <f t="shared" si="1"/>
        <v>1622101</v>
      </c>
      <c r="B23" s="28" t="s">
        <v>1191</v>
      </c>
      <c r="C23" s="29">
        <v>21</v>
      </c>
      <c r="D23" s="28" t="s">
        <v>782</v>
      </c>
      <c r="E23" s="148">
        <v>27</v>
      </c>
      <c r="F23" s="605"/>
      <c r="G23" s="496" t="s">
        <v>1164</v>
      </c>
      <c r="H23" s="510"/>
      <c r="I23" s="42">
        <f>VLOOKUP($A23&amp;I$54,決統データ!$A$3:$DE$365,$E23+19,FALSE)</f>
        <v>0</v>
      </c>
      <c r="J23" s="42">
        <f>VLOOKUP($A23&amp;J$54,決統データ!$A$3:$DE$365,$E23+19,FALSE)</f>
        <v>0</v>
      </c>
      <c r="K23" s="42">
        <f>VLOOKUP($A23&amp;K$54,決統データ!$A$3:$DE$365,$E23+19,FALSE)</f>
        <v>0</v>
      </c>
      <c r="L23" s="42">
        <f>VLOOKUP($A23&amp;L$54,決統データ!$A$3:$DE$365,$E23+19,FALSE)</f>
        <v>0</v>
      </c>
      <c r="M23" s="361">
        <f t="shared" si="0"/>
        <v>0</v>
      </c>
    </row>
    <row r="24" spans="1:13" ht="15" customHeight="1">
      <c r="A24" s="27" t="str">
        <f t="shared" si="1"/>
        <v>1622101</v>
      </c>
      <c r="B24" s="28" t="s">
        <v>1191</v>
      </c>
      <c r="C24" s="29">
        <v>21</v>
      </c>
      <c r="D24" s="28" t="s">
        <v>782</v>
      </c>
      <c r="E24" s="148">
        <v>28</v>
      </c>
      <c r="F24" s="605"/>
      <c r="G24" s="487" t="s">
        <v>731</v>
      </c>
      <c r="H24" s="487"/>
      <c r="I24" s="42">
        <f>VLOOKUP($A24&amp;I$54,決統データ!$A$3:$DE$365,$E24+19,FALSE)</f>
        <v>38</v>
      </c>
      <c r="J24" s="42">
        <f>VLOOKUP($A24&amp;J$54,決統データ!$A$3:$DE$365,$E24+19,FALSE)</f>
        <v>880</v>
      </c>
      <c r="K24" s="42">
        <f>VLOOKUP($A24&amp;K$54,決統データ!$A$3:$DE$365,$E24+19,FALSE)</f>
        <v>20750</v>
      </c>
      <c r="L24" s="42">
        <f>VLOOKUP($A24&amp;L$54,決統データ!$A$3:$DE$365,$E24+19,FALSE)</f>
        <v>2513</v>
      </c>
      <c r="M24" s="361">
        <f t="shared" si="0"/>
        <v>24181</v>
      </c>
    </row>
    <row r="25" spans="1:13" ht="15" customHeight="1">
      <c r="A25" s="27" t="str">
        <f t="shared" si="1"/>
        <v>1622101</v>
      </c>
      <c r="B25" s="28" t="s">
        <v>1191</v>
      </c>
      <c r="C25" s="29">
        <v>21</v>
      </c>
      <c r="D25" s="28" t="s">
        <v>782</v>
      </c>
      <c r="E25" s="148">
        <v>29</v>
      </c>
      <c r="F25" s="606"/>
      <c r="G25" s="487" t="s">
        <v>1163</v>
      </c>
      <c r="H25" s="487"/>
      <c r="I25" s="42">
        <f>VLOOKUP($A25&amp;I$54,決統データ!$A$3:$DE$365,$E25+19,FALSE)</f>
        <v>8420</v>
      </c>
      <c r="J25" s="42">
        <f>VLOOKUP($A25&amp;J$54,決統データ!$A$3:$DE$365,$E25+19,FALSE)</f>
        <v>53141</v>
      </c>
      <c r="K25" s="42">
        <f>VLOOKUP($A25&amp;K$54,決統データ!$A$3:$DE$365,$E25+19,FALSE)</f>
        <v>143317</v>
      </c>
      <c r="L25" s="42">
        <f>VLOOKUP($A25&amp;L$54,決統データ!$A$3:$DE$365,$E25+19,FALSE)</f>
        <v>23339</v>
      </c>
      <c r="M25" s="361">
        <f t="shared" si="0"/>
        <v>228217</v>
      </c>
    </row>
    <row r="26" spans="1:13" ht="15" customHeight="1">
      <c r="A26" s="27" t="str">
        <f t="shared" si="1"/>
        <v>1622101</v>
      </c>
      <c r="B26" s="28" t="s">
        <v>1191</v>
      </c>
      <c r="C26" s="29">
        <v>21</v>
      </c>
      <c r="D26" s="28" t="s">
        <v>782</v>
      </c>
      <c r="E26" s="148">
        <v>30</v>
      </c>
      <c r="F26" s="645" t="s">
        <v>1187</v>
      </c>
      <c r="G26" s="487" t="s">
        <v>1186</v>
      </c>
      <c r="H26" s="487"/>
      <c r="I26" s="42">
        <f>VLOOKUP($A26&amp;I$54,決統データ!$A$3:$DE$365,$E26+19,FALSE)</f>
        <v>0</v>
      </c>
      <c r="J26" s="42">
        <f>VLOOKUP($A26&amp;J$54,決統データ!$A$3:$DE$365,$E26+19,FALSE)</f>
        <v>0</v>
      </c>
      <c r="K26" s="42">
        <f>VLOOKUP($A26&amp;K$54,決統データ!$A$3:$DE$365,$E26+19,FALSE)</f>
        <v>242</v>
      </c>
      <c r="L26" s="42">
        <f>VLOOKUP($A26&amp;L$54,決統データ!$A$3:$DE$365,$E26+19,FALSE)</f>
        <v>48</v>
      </c>
      <c r="M26" s="361">
        <f t="shared" si="0"/>
        <v>290</v>
      </c>
    </row>
    <row r="27" spans="1:13" ht="15" customHeight="1">
      <c r="A27" s="27" t="str">
        <f t="shared" si="1"/>
        <v>1622101</v>
      </c>
      <c r="B27" s="28" t="s">
        <v>1191</v>
      </c>
      <c r="C27" s="29">
        <v>21</v>
      </c>
      <c r="D27" s="28" t="s">
        <v>782</v>
      </c>
      <c r="E27" s="24">
        <v>31</v>
      </c>
      <c r="F27" s="646"/>
      <c r="G27" s="487" t="s">
        <v>1185</v>
      </c>
      <c r="H27" s="487"/>
      <c r="I27" s="42">
        <f>VLOOKUP($A27&amp;I$54,決統データ!$A$3:$DE$365,$E27+19,FALSE)</f>
        <v>0</v>
      </c>
      <c r="J27" s="42">
        <f>VLOOKUP($A27&amp;J$54,決統データ!$A$3:$DE$365,$E27+19,FALSE)</f>
        <v>0</v>
      </c>
      <c r="K27" s="42">
        <f>VLOOKUP($A27&amp;K$54,決統データ!$A$3:$DE$365,$E27+19,FALSE)</f>
        <v>21</v>
      </c>
      <c r="L27" s="42">
        <f>VLOOKUP($A27&amp;L$54,決統データ!$A$3:$DE$365,$E27+19,FALSE)</f>
        <v>4</v>
      </c>
      <c r="M27" s="361">
        <f t="shared" si="0"/>
        <v>25</v>
      </c>
    </row>
    <row r="28" spans="1:13" ht="15" customHeight="1">
      <c r="A28" s="27" t="str">
        <f t="shared" si="1"/>
        <v>1622101</v>
      </c>
      <c r="B28" s="28" t="s">
        <v>1191</v>
      </c>
      <c r="C28" s="29">
        <v>21</v>
      </c>
      <c r="D28" s="28" t="s">
        <v>782</v>
      </c>
      <c r="E28" s="24">
        <v>32</v>
      </c>
      <c r="F28" s="646"/>
      <c r="G28" s="487" t="s">
        <v>1563</v>
      </c>
      <c r="H28" s="487"/>
      <c r="I28" s="42">
        <f>VLOOKUP($A28&amp;I$54,決統データ!$A$3:$DE$365,$E28+19,FALSE)</f>
        <v>0</v>
      </c>
      <c r="J28" s="42">
        <f>VLOOKUP($A28&amp;J$54,決統データ!$A$3:$DE$365,$E28+19,FALSE)</f>
        <v>0</v>
      </c>
      <c r="K28" s="42">
        <f>VLOOKUP($A28&amp;K$54,決統データ!$A$3:$DE$365,$E28+19,FALSE)</f>
        <v>1189</v>
      </c>
      <c r="L28" s="42">
        <f>VLOOKUP($A28&amp;L$54,決統データ!$A$3:$DE$365,$E28+19,FALSE)</f>
        <v>243</v>
      </c>
      <c r="M28" s="361">
        <f t="shared" si="0"/>
        <v>1432</v>
      </c>
    </row>
    <row r="29" spans="1:13" ht="15" customHeight="1">
      <c r="A29" s="27" t="str">
        <f t="shared" si="1"/>
        <v>1622101</v>
      </c>
      <c r="B29" s="28" t="s">
        <v>1191</v>
      </c>
      <c r="C29" s="29">
        <v>21</v>
      </c>
      <c r="D29" s="28" t="s">
        <v>782</v>
      </c>
      <c r="E29" s="24">
        <v>33</v>
      </c>
      <c r="F29" s="647"/>
      <c r="G29" s="496" t="s">
        <v>1184</v>
      </c>
      <c r="H29" s="510"/>
      <c r="I29" s="42">
        <f>VLOOKUP($A29&amp;I$54,決統データ!$A$3:$DE$365,$E29+19,FALSE)</f>
        <v>0</v>
      </c>
      <c r="J29" s="42">
        <f>VLOOKUP($A29&amp;J$54,決統データ!$A$3:$DE$365,$E29+19,FALSE)</f>
        <v>0</v>
      </c>
      <c r="K29" s="42">
        <f>VLOOKUP($A29&amp;K$54,決統データ!$A$3:$DE$365,$E29+19,FALSE)</f>
        <v>347</v>
      </c>
      <c r="L29" s="42">
        <f>VLOOKUP($A29&amp;L$54,決統データ!$A$3:$DE$365,$E29+19,FALSE)</f>
        <v>86</v>
      </c>
      <c r="M29" s="361">
        <f t="shared" si="0"/>
        <v>433</v>
      </c>
    </row>
    <row r="30" spans="1:13" ht="15" customHeight="1">
      <c r="F30" s="604" t="s">
        <v>1183</v>
      </c>
      <c r="G30" s="632" t="s">
        <v>854</v>
      </c>
      <c r="H30" s="95" t="s">
        <v>1182</v>
      </c>
      <c r="I30" s="15">
        <f t="shared" ref="I30:I51" si="2">I4/$I$25*100</f>
        <v>0</v>
      </c>
      <c r="J30" s="15">
        <f t="shared" ref="J30:J51" si="3">J4/$J$25*100</f>
        <v>0</v>
      </c>
      <c r="K30" s="15">
        <f t="shared" ref="K30:K51" si="4">K4/$K$25*100</f>
        <v>31.891541129105409</v>
      </c>
      <c r="L30" s="15">
        <f t="shared" ref="L30:L51" si="5">L4/$L$25*100</f>
        <v>48.373966322464547</v>
      </c>
      <c r="M30" s="353">
        <f t="shared" ref="M30:M51" si="6">M4/$M$25*100</f>
        <v>24.974476046920255</v>
      </c>
    </row>
    <row r="31" spans="1:13" ht="15" customHeight="1">
      <c r="F31" s="605"/>
      <c r="G31" s="678"/>
      <c r="H31" s="60" t="s">
        <v>1181</v>
      </c>
      <c r="I31" s="15">
        <f t="shared" si="2"/>
        <v>0</v>
      </c>
      <c r="J31" s="15">
        <f t="shared" si="3"/>
        <v>0</v>
      </c>
      <c r="K31" s="15">
        <f t="shared" si="4"/>
        <v>16.849361904030925</v>
      </c>
      <c r="L31" s="15">
        <f t="shared" si="5"/>
        <v>18.389819615236298</v>
      </c>
      <c r="M31" s="353">
        <f t="shared" si="6"/>
        <v>12.461823615243386</v>
      </c>
    </row>
    <row r="32" spans="1:13" ht="15" customHeight="1">
      <c r="F32" s="605"/>
      <c r="G32" s="678"/>
      <c r="H32" s="60" t="s">
        <v>1180</v>
      </c>
      <c r="I32" s="15">
        <f t="shared" si="2"/>
        <v>0</v>
      </c>
      <c r="J32" s="15">
        <f t="shared" si="3"/>
        <v>0</v>
      </c>
      <c r="K32" s="15">
        <f t="shared" si="4"/>
        <v>6.4095676018895178</v>
      </c>
      <c r="L32" s="15">
        <f t="shared" si="5"/>
        <v>6.0756673379322166</v>
      </c>
      <c r="M32" s="353">
        <f t="shared" si="6"/>
        <v>4.6464549091434906</v>
      </c>
    </row>
    <row r="33" spans="6:13" ht="15" customHeight="1">
      <c r="F33" s="605"/>
      <c r="G33" s="678"/>
      <c r="H33" s="60" t="s">
        <v>1179</v>
      </c>
      <c r="I33" s="15">
        <f t="shared" si="2"/>
        <v>0</v>
      </c>
      <c r="J33" s="15">
        <f t="shared" si="3"/>
        <v>0</v>
      </c>
      <c r="K33" s="15">
        <f t="shared" si="4"/>
        <v>0</v>
      </c>
      <c r="L33" s="15">
        <f t="shared" si="5"/>
        <v>0</v>
      </c>
      <c r="M33" s="353">
        <f t="shared" si="6"/>
        <v>0</v>
      </c>
    </row>
    <row r="34" spans="6:13" ht="15" customHeight="1">
      <c r="F34" s="605"/>
      <c r="G34" s="678"/>
      <c r="H34" s="60" t="s">
        <v>1178</v>
      </c>
      <c r="I34" s="15">
        <f t="shared" si="2"/>
        <v>0</v>
      </c>
      <c r="J34" s="15">
        <f t="shared" si="3"/>
        <v>0</v>
      </c>
      <c r="K34" s="15">
        <f t="shared" si="4"/>
        <v>11.166853897304577</v>
      </c>
      <c r="L34" s="15">
        <f t="shared" si="5"/>
        <v>13.351043318051332</v>
      </c>
      <c r="M34" s="353">
        <f t="shared" si="6"/>
        <v>8.3779911224843016</v>
      </c>
    </row>
    <row r="35" spans="6:13" ht="15" customHeight="1">
      <c r="F35" s="605"/>
      <c r="G35" s="678"/>
      <c r="H35" s="60" t="s">
        <v>791</v>
      </c>
      <c r="I35" s="15">
        <f t="shared" si="2"/>
        <v>0</v>
      </c>
      <c r="J35" s="15">
        <f t="shared" si="3"/>
        <v>0</v>
      </c>
      <c r="K35" s="15">
        <f t="shared" si="4"/>
        <v>66.317324532330417</v>
      </c>
      <c r="L35" s="15">
        <f t="shared" si="5"/>
        <v>86.190496593684401</v>
      </c>
      <c r="M35" s="353">
        <f t="shared" si="6"/>
        <v>50.460745693791431</v>
      </c>
    </row>
    <row r="36" spans="6:13" ht="15" customHeight="1">
      <c r="F36" s="605"/>
      <c r="G36" s="487" t="s">
        <v>1177</v>
      </c>
      <c r="H36" s="487"/>
      <c r="I36" s="15">
        <f t="shared" si="2"/>
        <v>99.548693586698334</v>
      </c>
      <c r="J36" s="15">
        <f t="shared" si="3"/>
        <v>0</v>
      </c>
      <c r="K36" s="15">
        <f t="shared" si="4"/>
        <v>0</v>
      </c>
      <c r="L36" s="15">
        <f t="shared" si="5"/>
        <v>0</v>
      </c>
      <c r="M36" s="353">
        <f t="shared" si="6"/>
        <v>3.6728201667710993</v>
      </c>
    </row>
    <row r="37" spans="6:13" ht="15" customHeight="1">
      <c r="F37" s="605"/>
      <c r="G37" s="678" t="s">
        <v>644</v>
      </c>
      <c r="H37" s="60" t="s">
        <v>1176</v>
      </c>
      <c r="I37" s="15">
        <f t="shared" si="2"/>
        <v>99.548693586698334</v>
      </c>
      <c r="J37" s="15">
        <f t="shared" si="3"/>
        <v>0</v>
      </c>
      <c r="K37" s="15">
        <f t="shared" si="4"/>
        <v>0</v>
      </c>
      <c r="L37" s="15">
        <f t="shared" si="5"/>
        <v>0</v>
      </c>
      <c r="M37" s="353">
        <f t="shared" si="6"/>
        <v>3.6728201667710993</v>
      </c>
    </row>
    <row r="38" spans="6:13" ht="15" customHeight="1">
      <c r="F38" s="605"/>
      <c r="G38" s="678"/>
      <c r="H38" s="60" t="s">
        <v>1175</v>
      </c>
      <c r="I38" s="15">
        <f t="shared" si="2"/>
        <v>0</v>
      </c>
      <c r="J38" s="15">
        <f t="shared" si="3"/>
        <v>0</v>
      </c>
      <c r="K38" s="15">
        <f t="shared" si="4"/>
        <v>0</v>
      </c>
      <c r="L38" s="15">
        <f t="shared" si="5"/>
        <v>0</v>
      </c>
      <c r="M38" s="353">
        <f t="shared" si="6"/>
        <v>0</v>
      </c>
    </row>
    <row r="39" spans="6:13" ht="15" customHeight="1">
      <c r="F39" s="605"/>
      <c r="G39" s="678"/>
      <c r="H39" s="60" t="s">
        <v>1174</v>
      </c>
      <c r="I39" s="15">
        <f t="shared" si="2"/>
        <v>0</v>
      </c>
      <c r="J39" s="15">
        <f t="shared" si="3"/>
        <v>0</v>
      </c>
      <c r="K39" s="15">
        <f t="shared" si="4"/>
        <v>0</v>
      </c>
      <c r="L39" s="15">
        <f t="shared" si="5"/>
        <v>0</v>
      </c>
      <c r="M39" s="353">
        <f t="shared" si="6"/>
        <v>0</v>
      </c>
    </row>
    <row r="40" spans="6:13" ht="15" customHeight="1">
      <c r="F40" s="605"/>
      <c r="G40" s="487" t="s">
        <v>1173</v>
      </c>
      <c r="H40" s="487"/>
      <c r="I40" s="15">
        <f t="shared" si="2"/>
        <v>0</v>
      </c>
      <c r="J40" s="15">
        <f t="shared" si="3"/>
        <v>9.8323328503415439</v>
      </c>
      <c r="K40" s="15">
        <f t="shared" si="4"/>
        <v>3.1064004968007981</v>
      </c>
      <c r="L40" s="15">
        <f t="shared" si="5"/>
        <v>0.72839453275633059</v>
      </c>
      <c r="M40" s="353">
        <f t="shared" si="6"/>
        <v>4.3147530639698184</v>
      </c>
    </row>
    <row r="41" spans="6:13" ht="15" customHeight="1">
      <c r="F41" s="605"/>
      <c r="G41" s="487" t="s">
        <v>1172</v>
      </c>
      <c r="H41" s="487"/>
      <c r="I41" s="15">
        <f t="shared" si="2"/>
        <v>0</v>
      </c>
      <c r="J41" s="15">
        <f t="shared" si="3"/>
        <v>0.2088782672512749</v>
      </c>
      <c r="K41" s="15">
        <f t="shared" si="4"/>
        <v>4.4656251526336718E-2</v>
      </c>
      <c r="L41" s="15">
        <f t="shared" si="5"/>
        <v>1.0711684305240154</v>
      </c>
      <c r="M41" s="353">
        <f t="shared" si="6"/>
        <v>0.18622626710543036</v>
      </c>
    </row>
    <row r="42" spans="6:13" ht="15" customHeight="1">
      <c r="F42" s="605"/>
      <c r="G42" s="487" t="s">
        <v>1171</v>
      </c>
      <c r="H42" s="487"/>
      <c r="I42" s="15">
        <f t="shared" si="2"/>
        <v>0</v>
      </c>
      <c r="J42" s="15">
        <f t="shared" si="3"/>
        <v>1.0744999153196215</v>
      </c>
      <c r="K42" s="15">
        <f t="shared" si="4"/>
        <v>1.1840884193780221</v>
      </c>
      <c r="L42" s="15">
        <f t="shared" si="5"/>
        <v>1.1954239684648014</v>
      </c>
      <c r="M42" s="353">
        <f t="shared" si="6"/>
        <v>1.116043064276544</v>
      </c>
    </row>
    <row r="43" spans="6:13" ht="15" customHeight="1">
      <c r="F43" s="605"/>
      <c r="G43" s="487" t="s">
        <v>1170</v>
      </c>
      <c r="H43" s="487"/>
      <c r="I43" s="15">
        <f t="shared" si="2"/>
        <v>0</v>
      </c>
      <c r="J43" s="15">
        <f t="shared" si="3"/>
        <v>0</v>
      </c>
      <c r="K43" s="15">
        <f t="shared" si="4"/>
        <v>0</v>
      </c>
      <c r="L43" s="15">
        <f>L17/$L$25*100</f>
        <v>2.5708042332576373E-2</v>
      </c>
      <c r="M43" s="353">
        <f t="shared" si="6"/>
        <v>2.6290767120766638E-3</v>
      </c>
    </row>
    <row r="44" spans="6:13" ht="15" customHeight="1">
      <c r="F44" s="605"/>
      <c r="G44" s="487" t="s">
        <v>1169</v>
      </c>
      <c r="H44" s="487"/>
      <c r="I44" s="15">
        <f t="shared" si="2"/>
        <v>0</v>
      </c>
      <c r="J44" s="15">
        <f t="shared" si="3"/>
        <v>87.228317118608985</v>
      </c>
      <c r="K44" s="15">
        <f t="shared" si="4"/>
        <v>9.5717884130982362</v>
      </c>
      <c r="L44" s="15">
        <f t="shared" si="5"/>
        <v>0</v>
      </c>
      <c r="M44" s="353">
        <f t="shared" si="6"/>
        <v>26.322316041311559</v>
      </c>
    </row>
    <row r="45" spans="6:13" ht="15" customHeight="1">
      <c r="F45" s="605"/>
      <c r="G45" s="604" t="s">
        <v>1168</v>
      </c>
      <c r="H45" s="62" t="s">
        <v>1167</v>
      </c>
      <c r="I45" s="15">
        <f t="shared" si="2"/>
        <v>0</v>
      </c>
      <c r="J45" s="15">
        <f t="shared" si="3"/>
        <v>0</v>
      </c>
      <c r="K45" s="15">
        <f t="shared" si="4"/>
        <v>1.3969033680582206</v>
      </c>
      <c r="L45" s="15">
        <f t="shared" si="5"/>
        <v>0</v>
      </c>
      <c r="M45" s="353">
        <f t="shared" si="6"/>
        <v>0.87723526292958021</v>
      </c>
    </row>
    <row r="46" spans="6:13" ht="15" customHeight="1">
      <c r="F46" s="605"/>
      <c r="G46" s="605"/>
      <c r="H46" s="62" t="s">
        <v>1166</v>
      </c>
      <c r="I46" s="15">
        <f t="shared" si="2"/>
        <v>0</v>
      </c>
      <c r="J46" s="15">
        <f t="shared" si="3"/>
        <v>0</v>
      </c>
      <c r="K46" s="15">
        <f t="shared" si="4"/>
        <v>1.1666445711255469</v>
      </c>
      <c r="L46" s="15">
        <f t="shared" si="5"/>
        <v>2.1423368610480314E-2</v>
      </c>
      <c r="M46" s="353">
        <f t="shared" si="6"/>
        <v>0.73482694102542756</v>
      </c>
    </row>
    <row r="47" spans="6:13" ht="15" customHeight="1">
      <c r="F47" s="605"/>
      <c r="G47" s="605"/>
      <c r="H47" s="62" t="s">
        <v>1165</v>
      </c>
      <c r="I47" s="15">
        <f t="shared" si="2"/>
        <v>0</v>
      </c>
      <c r="J47" s="15">
        <f t="shared" si="3"/>
        <v>0</v>
      </c>
      <c r="K47" s="15">
        <f t="shared" si="4"/>
        <v>2.7337998981279261</v>
      </c>
      <c r="L47" s="15">
        <f t="shared" si="5"/>
        <v>0</v>
      </c>
      <c r="M47" s="353">
        <f t="shared" si="6"/>
        <v>1.7167870929860614</v>
      </c>
    </row>
    <row r="48" spans="6:13" ht="15" customHeight="1">
      <c r="F48" s="605"/>
      <c r="G48" s="606"/>
      <c r="H48" s="62" t="s">
        <v>791</v>
      </c>
      <c r="I48" s="15">
        <f t="shared" si="2"/>
        <v>0</v>
      </c>
      <c r="J48" s="15">
        <f t="shared" si="3"/>
        <v>0</v>
      </c>
      <c r="K48" s="15">
        <f t="shared" si="4"/>
        <v>5.297347837311694</v>
      </c>
      <c r="L48" s="15">
        <f t="shared" si="5"/>
        <v>2.1423368610480314E-2</v>
      </c>
      <c r="M48" s="353">
        <f t="shared" si="6"/>
        <v>3.3288492969410695</v>
      </c>
    </row>
    <row r="49" spans="6:13" ht="15" customHeight="1">
      <c r="F49" s="605"/>
      <c r="G49" s="496" t="s">
        <v>1164</v>
      </c>
      <c r="H49" s="510"/>
      <c r="I49" s="15">
        <f t="shared" si="2"/>
        <v>0</v>
      </c>
      <c r="J49" s="15">
        <f t="shared" si="3"/>
        <v>0</v>
      </c>
      <c r="K49" s="15">
        <f t="shared" si="4"/>
        <v>0</v>
      </c>
      <c r="L49" s="15">
        <f t="shared" si="5"/>
        <v>0</v>
      </c>
      <c r="M49" s="353">
        <f t="shared" si="6"/>
        <v>0</v>
      </c>
    </row>
    <row r="50" spans="6:13" ht="15" customHeight="1">
      <c r="F50" s="605"/>
      <c r="G50" s="487" t="s">
        <v>731</v>
      </c>
      <c r="H50" s="487"/>
      <c r="I50" s="15">
        <f t="shared" si="2"/>
        <v>0.45130641330166271</v>
      </c>
      <c r="J50" s="15">
        <f t="shared" si="3"/>
        <v>1.6559718484785757</v>
      </c>
      <c r="K50" s="15">
        <f t="shared" si="4"/>
        <v>14.478394049554485</v>
      </c>
      <c r="L50" s="15">
        <f t="shared" si="5"/>
        <v>10.767385063627405</v>
      </c>
      <c r="M50" s="353">
        <f t="shared" si="6"/>
        <v>10.595617329120968</v>
      </c>
    </row>
    <row r="51" spans="6:13" ht="15" customHeight="1">
      <c r="F51" s="606"/>
      <c r="G51" s="487" t="s">
        <v>1163</v>
      </c>
      <c r="H51" s="487"/>
      <c r="I51" s="15">
        <f t="shared" si="2"/>
        <v>100</v>
      </c>
      <c r="J51" s="15">
        <f t="shared" si="3"/>
        <v>100</v>
      </c>
      <c r="K51" s="15">
        <f t="shared" si="4"/>
        <v>100</v>
      </c>
      <c r="L51" s="15">
        <f t="shared" si="5"/>
        <v>100</v>
      </c>
      <c r="M51" s="353">
        <f t="shared" si="6"/>
        <v>100</v>
      </c>
    </row>
    <row r="54" spans="6:13">
      <c r="I54" s="115" t="str">
        <f>+I55&amp;I57</f>
        <v>262129001</v>
      </c>
      <c r="J54" s="115" t="str">
        <f>+J55&amp;J57</f>
        <v>262129002</v>
      </c>
      <c r="K54" s="115" t="str">
        <f>+K55&amp;K57</f>
        <v>264075001</v>
      </c>
      <c r="L54" s="115" t="str">
        <f>+L55&amp;L57</f>
        <v>264636001</v>
      </c>
    </row>
    <row r="55" spans="6:13">
      <c r="I55" s="115" t="s">
        <v>585</v>
      </c>
      <c r="J55" s="115" t="s">
        <v>585</v>
      </c>
      <c r="K55" s="301" t="s">
        <v>591</v>
      </c>
      <c r="L55" s="115" t="s">
        <v>593</v>
      </c>
    </row>
    <row r="56" spans="6:13">
      <c r="I56" s="114" t="s">
        <v>586</v>
      </c>
      <c r="J56" s="114" t="s">
        <v>586</v>
      </c>
      <c r="K56" s="301" t="s">
        <v>592</v>
      </c>
      <c r="L56" s="114" t="s">
        <v>478</v>
      </c>
    </row>
    <row r="57" spans="6:13">
      <c r="I57" s="114" t="s">
        <v>746</v>
      </c>
      <c r="J57" s="171" t="s">
        <v>139</v>
      </c>
      <c r="K57" s="301" t="s">
        <v>746</v>
      </c>
      <c r="L57" s="114" t="s">
        <v>746</v>
      </c>
    </row>
    <row r="58" spans="6:13" ht="43.2">
      <c r="I58" s="145" t="s">
        <v>753</v>
      </c>
      <c r="J58" s="145" t="s">
        <v>752</v>
      </c>
      <c r="K58" s="364" t="s">
        <v>361</v>
      </c>
      <c r="L58" s="145" t="s">
        <v>748</v>
      </c>
    </row>
  </sheetData>
  <customSheetViews>
    <customSheetView guid="{247A5D4D-80F1-4466-92F7-7A3BC78E450F}" printArea="1">
      <selection activeCell="C43" sqref="C43"/>
      <pageMargins left="0.78740157480314965" right="0.78740157480314965" top="0.78740157480314965" bottom="0.78740157480314965" header="0.51181102362204722" footer="0.51181102362204722"/>
      <pageSetup paperSize="9" scale="62" orientation="landscape" blackAndWhite="1" errors="blank" horizontalDpi="300" verticalDpi="300"/>
      <headerFooter alignWithMargins="0"/>
    </customSheetView>
  </customSheetViews>
  <mergeCells count="33">
    <mergeCell ref="F2:H2"/>
    <mergeCell ref="G4:G9"/>
    <mergeCell ref="G10:H10"/>
    <mergeCell ref="G11:G13"/>
    <mergeCell ref="F3:H3"/>
    <mergeCell ref="F4:F25"/>
    <mergeCell ref="G19:G22"/>
    <mergeCell ref="G17:H17"/>
    <mergeCell ref="G18:H18"/>
    <mergeCell ref="G23:H23"/>
    <mergeCell ref="G14:H14"/>
    <mergeCell ref="G15:H15"/>
    <mergeCell ref="G16:H16"/>
    <mergeCell ref="G24:H24"/>
    <mergeCell ref="G25:H25"/>
    <mergeCell ref="F30:F51"/>
    <mergeCell ref="G45:G48"/>
    <mergeCell ref="G49:H49"/>
    <mergeCell ref="G50:H50"/>
    <mergeCell ref="G51:H51"/>
    <mergeCell ref="G43:H43"/>
    <mergeCell ref="G30:G35"/>
    <mergeCell ref="G41:H41"/>
    <mergeCell ref="G42:H42"/>
    <mergeCell ref="G36:H36"/>
    <mergeCell ref="G37:G39"/>
    <mergeCell ref="G40:H40"/>
    <mergeCell ref="G44:H44"/>
    <mergeCell ref="F26:F29"/>
    <mergeCell ref="G29:H29"/>
    <mergeCell ref="G28:H28"/>
    <mergeCell ref="G26:H26"/>
    <mergeCell ref="G27:H27"/>
  </mergeCells>
  <phoneticPr fontId="3"/>
  <pageMargins left="0.78740157480314965" right="0.78740157480314965" top="0.78740157480314965" bottom="0.78740157480314965" header="0.51181102362204722" footer="0.51181102362204722"/>
  <pageSetup paperSize="9" scale="99" fitToWidth="0" orientation="portrait" blackAndWhite="1" errors="blank"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M84"/>
  <sheetViews>
    <sheetView view="pageBreakPreview" zoomScale="70" zoomScaleNormal="80" zoomScaleSheetLayoutView="70" workbookViewId="0">
      <pane ySplit="2" topLeftCell="A3" activePane="bottomLeft" state="frozen"/>
      <selection pane="bottomLeft"/>
    </sheetView>
  </sheetViews>
  <sheetFormatPr defaultColWidth="9" defaultRowHeight="14.4"/>
  <cols>
    <col min="1" max="1" width="9.69921875" style="1" customWidth="1"/>
    <col min="2" max="2" width="4.296875" style="1" customWidth="1"/>
    <col min="3" max="4" width="3.296875" style="1" customWidth="1"/>
    <col min="5" max="5" width="6.296875" style="24" customWidth="1"/>
    <col min="6" max="6" width="3.69921875" style="1" customWidth="1"/>
    <col min="7" max="7" width="3.796875" style="1" customWidth="1"/>
    <col min="8" max="8" width="3.5" style="1" customWidth="1"/>
    <col min="9" max="9" width="25.19921875" style="1" customWidth="1"/>
    <col min="10" max="13" width="11.69921875" style="152" customWidth="1"/>
    <col min="14" max="16384" width="9" style="1"/>
  </cols>
  <sheetData>
    <row r="1" spans="1:13">
      <c r="F1" s="1" t="s">
        <v>1332</v>
      </c>
      <c r="M1" s="161" t="s">
        <v>529</v>
      </c>
    </row>
    <row r="2" spans="1:13" ht="34.5" customHeight="1">
      <c r="A2" s="26"/>
      <c r="B2" s="67" t="s">
        <v>778</v>
      </c>
      <c r="C2" s="26" t="s">
        <v>779</v>
      </c>
      <c r="D2" s="26" t="s">
        <v>780</v>
      </c>
      <c r="E2" s="30" t="s">
        <v>781</v>
      </c>
      <c r="F2" s="681"/>
      <c r="G2" s="682"/>
      <c r="H2" s="682"/>
      <c r="I2" s="683"/>
      <c r="J2" s="165" t="s">
        <v>750</v>
      </c>
      <c r="K2" s="165" t="s">
        <v>474</v>
      </c>
      <c r="L2" s="165" t="s">
        <v>1311</v>
      </c>
      <c r="M2" s="191" t="s">
        <v>1331</v>
      </c>
    </row>
    <row r="3" spans="1:13" ht="18" customHeight="1">
      <c r="A3" s="27" t="str">
        <f>+B3&amp;C3&amp;D3</f>
        <v>1713201</v>
      </c>
      <c r="B3" s="28" t="s">
        <v>133</v>
      </c>
      <c r="C3" s="29">
        <v>32</v>
      </c>
      <c r="D3" s="28" t="s">
        <v>782</v>
      </c>
      <c r="E3" s="24">
        <v>1</v>
      </c>
      <c r="F3" s="596" t="s">
        <v>1330</v>
      </c>
      <c r="G3" s="596" t="s">
        <v>1329</v>
      </c>
      <c r="H3" s="176" t="s">
        <v>854</v>
      </c>
      <c r="I3" s="192"/>
      <c r="J3" s="43">
        <f>VLOOKUP($A3&amp;J$82,決統データ!$A$3:$DE$365,$E3+19,FALSE)</f>
        <v>4215</v>
      </c>
      <c r="K3" s="43">
        <f>VLOOKUP($A3&amp;K$82,決統データ!$A$3:$DE$365,$E3+19,FALSE)</f>
        <v>0</v>
      </c>
      <c r="L3" s="43">
        <f>VLOOKUP($A3&amp;L$82,決統データ!$A$3:$DE$365,$E3+19,FALSE)</f>
        <v>0</v>
      </c>
      <c r="M3" s="167">
        <f t="shared" ref="M3:M34" si="0">SUM(J3:L3)</f>
        <v>4215</v>
      </c>
    </row>
    <row r="4" spans="1:13" ht="18" customHeight="1">
      <c r="A4" s="27" t="str">
        <f t="shared" ref="A4:A75" si="1">+B4&amp;C4&amp;D4</f>
        <v>1713201</v>
      </c>
      <c r="B4" s="28" t="s">
        <v>133</v>
      </c>
      <c r="C4" s="29">
        <v>32</v>
      </c>
      <c r="D4" s="28" t="s">
        <v>782</v>
      </c>
      <c r="E4" s="24">
        <v>2</v>
      </c>
      <c r="F4" s="596"/>
      <c r="G4" s="596"/>
      <c r="H4" s="176" t="s">
        <v>1171</v>
      </c>
      <c r="I4" s="192"/>
      <c r="J4" s="43">
        <f>VLOOKUP($A4&amp;J$82,決統データ!$A$3:$DE$365,$E4+19,FALSE)</f>
        <v>5543</v>
      </c>
      <c r="K4" s="43">
        <f>VLOOKUP($A4&amp;K$82,決統データ!$A$3:$DE$365,$E4+19,FALSE)</f>
        <v>0</v>
      </c>
      <c r="L4" s="43">
        <f>VLOOKUP($A4&amp;L$82,決統データ!$A$3:$DE$365,$E4+19,FALSE)</f>
        <v>0</v>
      </c>
      <c r="M4" s="167">
        <f t="shared" si="0"/>
        <v>5543</v>
      </c>
    </row>
    <row r="5" spans="1:13" ht="18" customHeight="1">
      <c r="A5" s="27" t="str">
        <f t="shared" si="1"/>
        <v>1713201</v>
      </c>
      <c r="B5" s="28" t="s">
        <v>133</v>
      </c>
      <c r="C5" s="29">
        <v>32</v>
      </c>
      <c r="D5" s="28" t="s">
        <v>782</v>
      </c>
      <c r="E5" s="24">
        <v>3</v>
      </c>
      <c r="F5" s="596"/>
      <c r="G5" s="596"/>
      <c r="H5" s="176" t="s">
        <v>1168</v>
      </c>
      <c r="I5" s="192"/>
      <c r="J5" s="43">
        <f>VLOOKUP($A5&amp;J$82,決統データ!$A$3:$DE$365,$E5+19,FALSE)</f>
        <v>1073</v>
      </c>
      <c r="K5" s="43">
        <f>VLOOKUP($A5&amp;K$82,決統データ!$A$3:$DE$365,$E5+19,FALSE)</f>
        <v>0</v>
      </c>
      <c r="L5" s="43">
        <f>VLOOKUP($A5&amp;L$82,決統データ!$A$3:$DE$365,$E5+19,FALSE)</f>
        <v>0</v>
      </c>
      <c r="M5" s="167">
        <f t="shared" si="0"/>
        <v>1073</v>
      </c>
    </row>
    <row r="6" spans="1:13" ht="18" customHeight="1">
      <c r="A6" s="27" t="str">
        <f t="shared" si="1"/>
        <v>1713201</v>
      </c>
      <c r="B6" s="28" t="s">
        <v>133</v>
      </c>
      <c r="C6" s="29">
        <v>32</v>
      </c>
      <c r="D6" s="28" t="s">
        <v>782</v>
      </c>
      <c r="E6" s="24">
        <v>4</v>
      </c>
      <c r="F6" s="596"/>
      <c r="G6" s="596"/>
      <c r="H6" s="176" t="s">
        <v>1328</v>
      </c>
      <c r="I6" s="192"/>
      <c r="J6" s="43">
        <f>VLOOKUP($A6&amp;J$82,決統データ!$A$3:$DE$365,$E6+19,FALSE)</f>
        <v>0</v>
      </c>
      <c r="K6" s="43">
        <f>VLOOKUP($A6&amp;K$82,決統データ!$A$3:$DE$365,$E6+19,FALSE)</f>
        <v>0</v>
      </c>
      <c r="L6" s="43">
        <f>VLOOKUP($A6&amp;L$82,決統データ!$A$3:$DE$365,$E6+19,FALSE)</f>
        <v>0</v>
      </c>
      <c r="M6" s="167">
        <f t="shared" si="0"/>
        <v>0</v>
      </c>
    </row>
    <row r="7" spans="1:13" ht="18" customHeight="1">
      <c r="A7" s="27" t="str">
        <f t="shared" si="1"/>
        <v>1713201</v>
      </c>
      <c r="B7" s="28" t="s">
        <v>133</v>
      </c>
      <c r="C7" s="29">
        <v>32</v>
      </c>
      <c r="D7" s="28" t="s">
        <v>782</v>
      </c>
      <c r="E7" s="24">
        <v>5</v>
      </c>
      <c r="F7" s="596"/>
      <c r="G7" s="596"/>
      <c r="H7" s="176" t="s">
        <v>1169</v>
      </c>
      <c r="I7" s="192"/>
      <c r="J7" s="43">
        <f>VLOOKUP($A7&amp;J$82,決統データ!$A$3:$DE$365,$E7+19,FALSE)</f>
        <v>1474</v>
      </c>
      <c r="K7" s="43">
        <f>VLOOKUP($A7&amp;K$82,決統データ!$A$3:$DE$365,$E7+19,FALSE)</f>
        <v>0</v>
      </c>
      <c r="L7" s="43">
        <f>VLOOKUP($A7&amp;L$82,決統データ!$A$3:$DE$365,$E7+19,FALSE)</f>
        <v>2561</v>
      </c>
      <c r="M7" s="167">
        <f t="shared" si="0"/>
        <v>4035</v>
      </c>
    </row>
    <row r="8" spans="1:13" ht="18" customHeight="1">
      <c r="A8" s="27" t="str">
        <f t="shared" si="1"/>
        <v>1713201</v>
      </c>
      <c r="B8" s="28" t="s">
        <v>133</v>
      </c>
      <c r="C8" s="29">
        <v>32</v>
      </c>
      <c r="D8" s="28" t="s">
        <v>782</v>
      </c>
      <c r="E8" s="24">
        <v>6</v>
      </c>
      <c r="F8" s="596"/>
      <c r="G8" s="596"/>
      <c r="H8" s="176" t="s">
        <v>731</v>
      </c>
      <c r="I8" s="192"/>
      <c r="J8" s="43">
        <f>VLOOKUP($A8&amp;J$82,決統データ!$A$3:$DE$365,$E8+19,FALSE)</f>
        <v>2483</v>
      </c>
      <c r="K8" s="43">
        <f>VLOOKUP($A8&amp;K$82,決統データ!$A$3:$DE$365,$E8+19,FALSE)</f>
        <v>0</v>
      </c>
      <c r="L8" s="43">
        <f>VLOOKUP($A8&amp;L$82,決統データ!$A$3:$DE$365,$E8+19,FALSE)</f>
        <v>2299</v>
      </c>
      <c r="M8" s="167">
        <f t="shared" si="0"/>
        <v>4782</v>
      </c>
    </row>
    <row r="9" spans="1:13" ht="18" customHeight="1">
      <c r="A9" s="27" t="str">
        <f t="shared" si="1"/>
        <v>1713201</v>
      </c>
      <c r="B9" s="28" t="s">
        <v>133</v>
      </c>
      <c r="C9" s="29">
        <v>32</v>
      </c>
      <c r="D9" s="28" t="s">
        <v>782</v>
      </c>
      <c r="E9" s="24">
        <v>7</v>
      </c>
      <c r="F9" s="596"/>
      <c r="G9" s="596"/>
      <c r="H9" s="176" t="s">
        <v>791</v>
      </c>
      <c r="I9" s="192"/>
      <c r="J9" s="43">
        <f>VLOOKUP($A9&amp;J$82,決統データ!$A$3:$DE$365,$E9+19,FALSE)</f>
        <v>14788</v>
      </c>
      <c r="K9" s="43">
        <f>VLOOKUP($A9&amp;K$82,決統データ!$A$3:$DE$365,$E9+19,FALSE)</f>
        <v>0</v>
      </c>
      <c r="L9" s="43">
        <f>VLOOKUP($A9&amp;L$82,決統データ!$A$3:$DE$365,$E9+19,FALSE)</f>
        <v>4860</v>
      </c>
      <c r="M9" s="167">
        <f t="shared" si="0"/>
        <v>19648</v>
      </c>
    </row>
    <row r="10" spans="1:13" ht="18" customHeight="1">
      <c r="A10" s="27" t="str">
        <f t="shared" si="1"/>
        <v>1713201</v>
      </c>
      <c r="B10" s="28" t="s">
        <v>133</v>
      </c>
      <c r="C10" s="29">
        <v>32</v>
      </c>
      <c r="D10" s="28" t="s">
        <v>782</v>
      </c>
      <c r="E10" s="24">
        <v>8</v>
      </c>
      <c r="F10" s="596"/>
      <c r="G10" s="596"/>
      <c r="H10" s="596" t="s">
        <v>644</v>
      </c>
      <c r="I10" s="175" t="s">
        <v>1314</v>
      </c>
      <c r="J10" s="43">
        <f>VLOOKUP($A10&amp;J$82,決統データ!$A$3:$DE$365,$E10+19,FALSE)</f>
        <v>14552</v>
      </c>
      <c r="K10" s="43">
        <f>VLOOKUP($A10&amp;K$82,決統データ!$A$3:$DE$365,$E10+19,FALSE)</f>
        <v>0</v>
      </c>
      <c r="L10" s="43">
        <f>VLOOKUP($A10&amp;L$82,決統データ!$A$3:$DE$365,$E10+19,FALSE)</f>
        <v>4860</v>
      </c>
      <c r="M10" s="167">
        <f t="shared" si="0"/>
        <v>19412</v>
      </c>
    </row>
    <row r="11" spans="1:13" ht="18" customHeight="1">
      <c r="A11" s="27" t="str">
        <f t="shared" si="1"/>
        <v>1713201</v>
      </c>
      <c r="B11" s="28" t="s">
        <v>133</v>
      </c>
      <c r="C11" s="29">
        <v>32</v>
      </c>
      <c r="D11" s="28" t="s">
        <v>782</v>
      </c>
      <c r="E11" s="24">
        <v>9</v>
      </c>
      <c r="F11" s="596"/>
      <c r="G11" s="596"/>
      <c r="H11" s="596"/>
      <c r="I11" s="175" t="s">
        <v>1313</v>
      </c>
      <c r="J11" s="43">
        <f>VLOOKUP($A11&amp;J$82,決統データ!$A$3:$DE$365,$E11+19,FALSE)</f>
        <v>0</v>
      </c>
      <c r="K11" s="43">
        <f>VLOOKUP($A11&amp;K$82,決統データ!$A$3:$DE$365,$E11+19,FALSE)</f>
        <v>0</v>
      </c>
      <c r="L11" s="43">
        <f>VLOOKUP($A11&amp;L$82,決統データ!$A$3:$DE$365,$E11+19,FALSE)</f>
        <v>0</v>
      </c>
      <c r="M11" s="167">
        <f t="shared" si="0"/>
        <v>0</v>
      </c>
    </row>
    <row r="12" spans="1:13" ht="18" customHeight="1">
      <c r="A12" s="27" t="str">
        <f t="shared" si="1"/>
        <v>1713201</v>
      </c>
      <c r="B12" s="28" t="s">
        <v>133</v>
      </c>
      <c r="C12" s="29">
        <v>32</v>
      </c>
      <c r="D12" s="28" t="s">
        <v>782</v>
      </c>
      <c r="E12" s="24">
        <v>10</v>
      </c>
      <c r="F12" s="596"/>
      <c r="G12" s="596"/>
      <c r="H12" s="596"/>
      <c r="I12" s="175" t="s">
        <v>731</v>
      </c>
      <c r="J12" s="43">
        <f>VLOOKUP($A12&amp;J$82,決統データ!$A$3:$DE$365,$E12+19,FALSE)</f>
        <v>236</v>
      </c>
      <c r="K12" s="43">
        <f>VLOOKUP($A12&amp;K$82,決統データ!$A$3:$DE$365,$E12+19,FALSE)</f>
        <v>0</v>
      </c>
      <c r="L12" s="43">
        <f>VLOOKUP($A12&amp;L$82,決統データ!$A$3:$DE$365,$E12+19,FALSE)</f>
        <v>0</v>
      </c>
      <c r="M12" s="167">
        <f t="shared" si="0"/>
        <v>236</v>
      </c>
    </row>
    <row r="13" spans="1:13" ht="18" customHeight="1">
      <c r="A13" s="27" t="str">
        <f t="shared" si="1"/>
        <v>1713201</v>
      </c>
      <c r="B13" s="28" t="s">
        <v>133</v>
      </c>
      <c r="C13" s="29">
        <v>32</v>
      </c>
      <c r="D13" s="28" t="s">
        <v>782</v>
      </c>
      <c r="E13" s="24">
        <v>11</v>
      </c>
      <c r="F13" s="596"/>
      <c r="G13" s="596" t="s">
        <v>1300</v>
      </c>
      <c r="H13" s="175" t="s">
        <v>854</v>
      </c>
      <c r="I13" s="175"/>
      <c r="J13" s="43">
        <f>VLOOKUP($A13&amp;J$82,決統データ!$A$3:$DE$365,$E13+19,FALSE)</f>
        <v>0</v>
      </c>
      <c r="K13" s="43">
        <f>VLOOKUP($A13&amp;K$82,決統データ!$A$3:$DE$365,$E13+19,FALSE)</f>
        <v>0</v>
      </c>
      <c r="L13" s="43">
        <f>VLOOKUP($A13&amp;L$82,決統データ!$A$3:$DE$365,$E13+19,FALSE)</f>
        <v>0</v>
      </c>
      <c r="M13" s="167">
        <f t="shared" si="0"/>
        <v>0</v>
      </c>
    </row>
    <row r="14" spans="1:13" ht="18" customHeight="1">
      <c r="A14" s="27" t="str">
        <f t="shared" si="1"/>
        <v>1713201</v>
      </c>
      <c r="B14" s="28" t="s">
        <v>133</v>
      </c>
      <c r="C14" s="29">
        <v>32</v>
      </c>
      <c r="D14" s="28" t="s">
        <v>782</v>
      </c>
      <c r="E14" s="24">
        <v>12</v>
      </c>
      <c r="F14" s="596"/>
      <c r="G14" s="596"/>
      <c r="H14" s="175" t="s">
        <v>1327</v>
      </c>
      <c r="I14" s="175"/>
      <c r="J14" s="43">
        <f>VLOOKUP($A14&amp;J$82,決統データ!$A$3:$DE$365,$E14+19,FALSE)</f>
        <v>2276</v>
      </c>
      <c r="K14" s="43">
        <f>VLOOKUP($A14&amp;K$82,決統データ!$A$3:$DE$365,$E14+19,FALSE)</f>
        <v>0</v>
      </c>
      <c r="L14" s="43">
        <f>VLOOKUP($A14&amp;L$82,決統データ!$A$3:$DE$365,$E14+19,FALSE)</f>
        <v>0</v>
      </c>
      <c r="M14" s="167">
        <f t="shared" si="0"/>
        <v>2276</v>
      </c>
    </row>
    <row r="15" spans="1:13" ht="18" customHeight="1">
      <c r="A15" s="27" t="str">
        <f t="shared" si="1"/>
        <v>1713201</v>
      </c>
      <c r="B15" s="28" t="s">
        <v>133</v>
      </c>
      <c r="C15" s="29">
        <v>32</v>
      </c>
      <c r="D15" s="28" t="s">
        <v>782</v>
      </c>
      <c r="E15" s="24">
        <v>13</v>
      </c>
      <c r="F15" s="596"/>
      <c r="G15" s="596"/>
      <c r="H15" s="176"/>
      <c r="I15" s="192" t="s">
        <v>1326</v>
      </c>
      <c r="J15" s="43">
        <f>VLOOKUP($A15&amp;J$82,決統データ!$A$3:$DE$365,$E15+19,FALSE)</f>
        <v>2276</v>
      </c>
      <c r="K15" s="43">
        <f>VLOOKUP($A15&amp;K$82,決統データ!$A$3:$DE$365,$E15+19,FALSE)</f>
        <v>0</v>
      </c>
      <c r="L15" s="43">
        <f>VLOOKUP($A15&amp;L$82,決統データ!$A$3:$DE$365,$E15+19,FALSE)</f>
        <v>0</v>
      </c>
      <c r="M15" s="167">
        <f t="shared" si="0"/>
        <v>2276</v>
      </c>
    </row>
    <row r="16" spans="1:13" ht="18" customHeight="1">
      <c r="A16" s="27" t="str">
        <f t="shared" si="1"/>
        <v>1713201</v>
      </c>
      <c r="B16" s="28" t="s">
        <v>133</v>
      </c>
      <c r="C16" s="29">
        <v>32</v>
      </c>
      <c r="D16" s="28" t="s">
        <v>782</v>
      </c>
      <c r="E16" s="24">
        <v>14</v>
      </c>
      <c r="F16" s="596"/>
      <c r="G16" s="596"/>
      <c r="H16" s="175" t="s">
        <v>1171</v>
      </c>
      <c r="I16" s="175"/>
      <c r="J16" s="43">
        <f>VLOOKUP($A16&amp;J$82,決統データ!$A$3:$DE$365,$E16+19,FALSE)</f>
        <v>0</v>
      </c>
      <c r="K16" s="43">
        <f>VLOOKUP($A16&amp;K$82,決統データ!$A$3:$DE$365,$E16+19,FALSE)</f>
        <v>0</v>
      </c>
      <c r="L16" s="43">
        <f>VLOOKUP($A16&amp;L$82,決統データ!$A$3:$DE$365,$E16+19,FALSE)</f>
        <v>0</v>
      </c>
      <c r="M16" s="167">
        <f t="shared" si="0"/>
        <v>0</v>
      </c>
    </row>
    <row r="17" spans="1:13" ht="18" customHeight="1">
      <c r="A17" s="27" t="str">
        <f t="shared" si="1"/>
        <v>1713201</v>
      </c>
      <c r="B17" s="28" t="s">
        <v>133</v>
      </c>
      <c r="C17" s="29">
        <v>32</v>
      </c>
      <c r="D17" s="28" t="s">
        <v>782</v>
      </c>
      <c r="E17" s="24">
        <v>15</v>
      </c>
      <c r="F17" s="596"/>
      <c r="G17" s="596"/>
      <c r="H17" s="175" t="s">
        <v>1168</v>
      </c>
      <c r="I17" s="175"/>
      <c r="J17" s="43">
        <f>VLOOKUP($A17&amp;J$82,決統データ!$A$3:$DE$365,$E17+19,FALSE)</f>
        <v>0</v>
      </c>
      <c r="K17" s="43">
        <f>VLOOKUP($A17&amp;K$82,決統データ!$A$3:$DE$365,$E17+19,FALSE)</f>
        <v>0</v>
      </c>
      <c r="L17" s="43">
        <f>VLOOKUP($A17&amp;L$82,決統データ!$A$3:$DE$365,$E17+19,FALSE)</f>
        <v>0</v>
      </c>
      <c r="M17" s="167">
        <f t="shared" si="0"/>
        <v>0</v>
      </c>
    </row>
    <row r="18" spans="1:13" ht="18" customHeight="1">
      <c r="A18" s="27" t="str">
        <f t="shared" si="1"/>
        <v>1713201</v>
      </c>
      <c r="B18" s="28" t="s">
        <v>133</v>
      </c>
      <c r="C18" s="29">
        <v>32</v>
      </c>
      <c r="D18" s="28" t="s">
        <v>782</v>
      </c>
      <c r="E18" s="24">
        <v>16</v>
      </c>
      <c r="F18" s="596"/>
      <c r="G18" s="596"/>
      <c r="H18" s="175" t="s">
        <v>1308</v>
      </c>
      <c r="I18" s="175"/>
      <c r="J18" s="43">
        <f>VLOOKUP($A18&amp;J$82,決統データ!$A$3:$DE$365,$E18+19,FALSE)</f>
        <v>0</v>
      </c>
      <c r="K18" s="43">
        <f>VLOOKUP($A18&amp;K$82,決統データ!$A$3:$DE$365,$E18+19,FALSE)</f>
        <v>0</v>
      </c>
      <c r="L18" s="43">
        <f>VLOOKUP($A18&amp;L$82,決統データ!$A$3:$DE$365,$E18+19,FALSE)</f>
        <v>0</v>
      </c>
      <c r="M18" s="167">
        <f t="shared" si="0"/>
        <v>0</v>
      </c>
    </row>
    <row r="19" spans="1:13" ht="18" customHeight="1">
      <c r="A19" s="27" t="str">
        <f t="shared" si="1"/>
        <v>1713201</v>
      </c>
      <c r="B19" s="28" t="s">
        <v>133</v>
      </c>
      <c r="C19" s="29">
        <v>32</v>
      </c>
      <c r="D19" s="28" t="s">
        <v>782</v>
      </c>
      <c r="E19" s="24">
        <v>17</v>
      </c>
      <c r="F19" s="596"/>
      <c r="G19" s="596"/>
      <c r="H19" s="175" t="s">
        <v>1169</v>
      </c>
      <c r="I19" s="175"/>
      <c r="J19" s="43">
        <f>VLOOKUP($A19&amp;J$82,決統データ!$A$3:$DE$365,$E19+19,FALSE)</f>
        <v>7556</v>
      </c>
      <c r="K19" s="43">
        <f>VLOOKUP($A19&amp;K$82,決統データ!$A$3:$DE$365,$E19+19,FALSE)</f>
        <v>0</v>
      </c>
      <c r="L19" s="43">
        <f>VLOOKUP($A19&amp;L$82,決統データ!$A$3:$DE$365,$E19+19,FALSE)</f>
        <v>0</v>
      </c>
      <c r="M19" s="167">
        <f t="shared" si="0"/>
        <v>7556</v>
      </c>
    </row>
    <row r="20" spans="1:13" ht="18" customHeight="1">
      <c r="A20" s="27" t="str">
        <f t="shared" si="1"/>
        <v>1713201</v>
      </c>
      <c r="B20" s="28" t="s">
        <v>133</v>
      </c>
      <c r="C20" s="29">
        <v>32</v>
      </c>
      <c r="D20" s="28" t="s">
        <v>782</v>
      </c>
      <c r="E20" s="24">
        <v>18</v>
      </c>
      <c r="F20" s="596"/>
      <c r="G20" s="596"/>
      <c r="H20" s="175" t="s">
        <v>731</v>
      </c>
      <c r="I20" s="175"/>
      <c r="J20" s="43">
        <f>VLOOKUP($A20&amp;J$82,決統データ!$A$3:$DE$365,$E20+19,FALSE)</f>
        <v>3154</v>
      </c>
      <c r="K20" s="43">
        <f>VLOOKUP($A20&amp;K$82,決統データ!$A$3:$DE$365,$E20+19,FALSE)</f>
        <v>0</v>
      </c>
      <c r="L20" s="43">
        <f>VLOOKUP($A20&amp;L$82,決統データ!$A$3:$DE$365,$E20+19,FALSE)</f>
        <v>0</v>
      </c>
      <c r="M20" s="167">
        <f t="shared" si="0"/>
        <v>3154</v>
      </c>
    </row>
    <row r="21" spans="1:13" ht="18" customHeight="1">
      <c r="A21" s="27" t="str">
        <f t="shared" si="1"/>
        <v>1713201</v>
      </c>
      <c r="B21" s="28" t="s">
        <v>133</v>
      </c>
      <c r="C21" s="29">
        <v>32</v>
      </c>
      <c r="D21" s="28" t="s">
        <v>782</v>
      </c>
      <c r="E21" s="24">
        <v>19</v>
      </c>
      <c r="F21" s="596"/>
      <c r="G21" s="596"/>
      <c r="H21" s="176" t="s">
        <v>791</v>
      </c>
      <c r="I21" s="192"/>
      <c r="J21" s="43">
        <f>VLOOKUP($A21&amp;J$82,決統データ!$A$3:$DE$365,$E21+19,FALSE)</f>
        <v>12986</v>
      </c>
      <c r="K21" s="43">
        <f>VLOOKUP($A21&amp;K$82,決統データ!$A$3:$DE$365,$E21+19,FALSE)</f>
        <v>0</v>
      </c>
      <c r="L21" s="43">
        <f>VLOOKUP($A21&amp;L$82,決統データ!$A$3:$DE$365,$E21+19,FALSE)</f>
        <v>0</v>
      </c>
      <c r="M21" s="167">
        <f t="shared" si="0"/>
        <v>12986</v>
      </c>
    </row>
    <row r="22" spans="1:13" ht="18" customHeight="1">
      <c r="A22" s="27" t="str">
        <f t="shared" si="1"/>
        <v>1713201</v>
      </c>
      <c r="B22" s="28" t="s">
        <v>133</v>
      </c>
      <c r="C22" s="29">
        <v>32</v>
      </c>
      <c r="D22" s="28" t="s">
        <v>782</v>
      </c>
      <c r="E22" s="24">
        <v>20</v>
      </c>
      <c r="F22" s="596"/>
      <c r="G22" s="596"/>
      <c r="H22" s="596" t="s">
        <v>644</v>
      </c>
      <c r="I22" s="175" t="s">
        <v>1314</v>
      </c>
      <c r="J22" s="43">
        <f>VLOOKUP($A22&amp;J$82,決統データ!$A$3:$DE$365,$E22+19,FALSE)</f>
        <v>12986</v>
      </c>
      <c r="K22" s="43">
        <f>VLOOKUP($A22&amp;K$82,決統データ!$A$3:$DE$365,$E22+19,FALSE)</f>
        <v>0</v>
      </c>
      <c r="L22" s="43">
        <f>VLOOKUP($A22&amp;L$82,決統データ!$A$3:$DE$365,$E22+19,FALSE)</f>
        <v>0</v>
      </c>
      <c r="M22" s="167">
        <f t="shared" si="0"/>
        <v>12986</v>
      </c>
    </row>
    <row r="23" spans="1:13" ht="18" customHeight="1">
      <c r="A23" s="27" t="str">
        <f t="shared" si="1"/>
        <v>1713201</v>
      </c>
      <c r="B23" s="28" t="s">
        <v>133</v>
      </c>
      <c r="C23" s="29">
        <v>32</v>
      </c>
      <c r="D23" s="28" t="s">
        <v>782</v>
      </c>
      <c r="E23" s="24">
        <v>21</v>
      </c>
      <c r="F23" s="596"/>
      <c r="G23" s="596"/>
      <c r="H23" s="596"/>
      <c r="I23" s="175" t="s">
        <v>1313</v>
      </c>
      <c r="J23" s="43">
        <f>VLOOKUP($A23&amp;J$82,決統データ!$A$3:$DE$365,$E23+19,FALSE)</f>
        <v>0</v>
      </c>
      <c r="K23" s="43">
        <f>VLOOKUP($A23&amp;K$82,決統データ!$A$3:$DE$365,$E23+19,FALSE)</f>
        <v>0</v>
      </c>
      <c r="L23" s="43">
        <f>VLOOKUP($A23&amp;L$82,決統データ!$A$3:$DE$365,$E23+19,FALSE)</f>
        <v>0</v>
      </c>
      <c r="M23" s="167">
        <f t="shared" si="0"/>
        <v>0</v>
      </c>
    </row>
    <row r="24" spans="1:13" ht="18" customHeight="1">
      <c r="A24" s="27" t="str">
        <f t="shared" si="1"/>
        <v>1713201</v>
      </c>
      <c r="B24" s="28" t="s">
        <v>133</v>
      </c>
      <c r="C24" s="29">
        <v>32</v>
      </c>
      <c r="D24" s="28" t="s">
        <v>782</v>
      </c>
      <c r="E24" s="24">
        <v>22</v>
      </c>
      <c r="F24" s="596"/>
      <c r="G24" s="596"/>
      <c r="H24" s="596"/>
      <c r="I24" s="175" t="s">
        <v>731</v>
      </c>
      <c r="J24" s="43">
        <f>VLOOKUP($A24&amp;J$82,決統データ!$A$3:$DE$365,$E24+19,FALSE)</f>
        <v>0</v>
      </c>
      <c r="K24" s="43">
        <f>VLOOKUP($A24&amp;K$82,決統データ!$A$3:$DE$365,$E24+19,FALSE)</f>
        <v>0</v>
      </c>
      <c r="L24" s="43">
        <f>VLOOKUP($A24&amp;L$82,決統データ!$A$3:$DE$365,$E24+19,FALSE)</f>
        <v>0</v>
      </c>
      <c r="M24" s="167">
        <f t="shared" si="0"/>
        <v>0</v>
      </c>
    </row>
    <row r="25" spans="1:13" ht="18" customHeight="1">
      <c r="A25" s="27" t="str">
        <f t="shared" si="1"/>
        <v>1713201</v>
      </c>
      <c r="B25" s="28" t="s">
        <v>133</v>
      </c>
      <c r="C25" s="29">
        <v>32</v>
      </c>
      <c r="D25" s="28" t="s">
        <v>782</v>
      </c>
      <c r="E25" s="24">
        <v>23</v>
      </c>
      <c r="F25" s="596"/>
      <c r="G25" s="596" t="s">
        <v>1299</v>
      </c>
      <c r="H25" s="175" t="s">
        <v>854</v>
      </c>
      <c r="I25" s="175"/>
      <c r="J25" s="43">
        <f>VLOOKUP($A25&amp;J$82,決統データ!$A$3:$DE$365,$E25+19,FALSE)</f>
        <v>0</v>
      </c>
      <c r="K25" s="43">
        <f>VLOOKUP($A25&amp;K$82,決統データ!$A$3:$DE$365,$E25+19,FALSE)</f>
        <v>0</v>
      </c>
      <c r="L25" s="43">
        <f>VLOOKUP($A25&amp;L$82,決統データ!$A$3:$DE$365,$E25+19,FALSE)</f>
        <v>0</v>
      </c>
      <c r="M25" s="167">
        <f t="shared" si="0"/>
        <v>0</v>
      </c>
    </row>
    <row r="26" spans="1:13" ht="18" customHeight="1">
      <c r="A26" s="27" t="str">
        <f t="shared" si="1"/>
        <v>1713201</v>
      </c>
      <c r="B26" s="28" t="s">
        <v>133</v>
      </c>
      <c r="C26" s="29">
        <v>32</v>
      </c>
      <c r="D26" s="28" t="s">
        <v>782</v>
      </c>
      <c r="E26" s="24">
        <v>24</v>
      </c>
      <c r="F26" s="596"/>
      <c r="G26" s="596"/>
      <c r="H26" s="175" t="s">
        <v>1327</v>
      </c>
      <c r="I26" s="175"/>
      <c r="J26" s="43">
        <f>VLOOKUP($A26&amp;J$82,決統データ!$A$3:$DE$365,$E26+19,FALSE)</f>
        <v>0</v>
      </c>
      <c r="K26" s="43">
        <f>VLOOKUP($A26&amp;K$82,決統データ!$A$3:$DE$365,$E26+19,FALSE)</f>
        <v>0</v>
      </c>
      <c r="L26" s="43">
        <f>VLOOKUP($A26&amp;L$82,決統データ!$A$3:$DE$365,$E26+19,FALSE)</f>
        <v>0</v>
      </c>
      <c r="M26" s="167">
        <f t="shared" si="0"/>
        <v>0</v>
      </c>
    </row>
    <row r="27" spans="1:13" ht="18" customHeight="1">
      <c r="A27" s="27" t="str">
        <f t="shared" si="1"/>
        <v>1713201</v>
      </c>
      <c r="B27" s="28" t="s">
        <v>133</v>
      </c>
      <c r="C27" s="29">
        <v>32</v>
      </c>
      <c r="D27" s="28" t="s">
        <v>782</v>
      </c>
      <c r="E27" s="24">
        <v>25</v>
      </c>
      <c r="F27" s="596"/>
      <c r="G27" s="596"/>
      <c r="H27" s="176"/>
      <c r="I27" s="192" t="s">
        <v>1326</v>
      </c>
      <c r="J27" s="43">
        <f>VLOOKUP($A27&amp;J$82,決統データ!$A$3:$DE$365,$E27+19,FALSE)</f>
        <v>0</v>
      </c>
      <c r="K27" s="43">
        <f>VLOOKUP($A27&amp;K$82,決統データ!$A$3:$DE$365,$E27+19,FALSE)</f>
        <v>0</v>
      </c>
      <c r="L27" s="43">
        <f>VLOOKUP($A27&amp;L$82,決統データ!$A$3:$DE$365,$E27+19,FALSE)</f>
        <v>0</v>
      </c>
      <c r="M27" s="167">
        <f t="shared" si="0"/>
        <v>0</v>
      </c>
    </row>
    <row r="28" spans="1:13" ht="18" customHeight="1">
      <c r="A28" s="27" t="str">
        <f t="shared" si="1"/>
        <v>1713201</v>
      </c>
      <c r="B28" s="28" t="s">
        <v>133</v>
      </c>
      <c r="C28" s="29">
        <v>32</v>
      </c>
      <c r="D28" s="28" t="s">
        <v>782</v>
      </c>
      <c r="E28" s="24">
        <v>26</v>
      </c>
      <c r="F28" s="596"/>
      <c r="G28" s="596"/>
      <c r="H28" s="175" t="s">
        <v>1171</v>
      </c>
      <c r="I28" s="175"/>
      <c r="J28" s="43">
        <f>VLOOKUP($A28&amp;J$82,決統データ!$A$3:$DE$365,$E28+19,FALSE)</f>
        <v>0</v>
      </c>
      <c r="K28" s="43">
        <f>VLOOKUP($A28&amp;K$82,決統データ!$A$3:$DE$365,$E28+19,FALSE)</f>
        <v>0</v>
      </c>
      <c r="L28" s="43">
        <f>VLOOKUP($A28&amp;L$82,決統データ!$A$3:$DE$365,$E28+19,FALSE)</f>
        <v>0</v>
      </c>
      <c r="M28" s="167">
        <f t="shared" si="0"/>
        <v>0</v>
      </c>
    </row>
    <row r="29" spans="1:13" ht="18" customHeight="1">
      <c r="A29" s="27" t="str">
        <f t="shared" si="1"/>
        <v>1713201</v>
      </c>
      <c r="B29" s="28" t="s">
        <v>133</v>
      </c>
      <c r="C29" s="29">
        <v>32</v>
      </c>
      <c r="D29" s="28" t="s">
        <v>782</v>
      </c>
      <c r="E29" s="24">
        <v>27</v>
      </c>
      <c r="F29" s="596"/>
      <c r="G29" s="596"/>
      <c r="H29" s="175" t="s">
        <v>1168</v>
      </c>
      <c r="I29" s="175"/>
      <c r="J29" s="43">
        <f>VLOOKUP($A29&amp;J$82,決統データ!$A$3:$DE$365,$E29+19,FALSE)</f>
        <v>0</v>
      </c>
      <c r="K29" s="43">
        <f>VLOOKUP($A29&amp;K$82,決統データ!$A$3:$DE$365,$E29+19,FALSE)</f>
        <v>0</v>
      </c>
      <c r="L29" s="43">
        <f>VLOOKUP($A29&amp;L$82,決統データ!$A$3:$DE$365,$E29+19,FALSE)</f>
        <v>0</v>
      </c>
      <c r="M29" s="167">
        <f t="shared" si="0"/>
        <v>0</v>
      </c>
    </row>
    <row r="30" spans="1:13" ht="18" customHeight="1">
      <c r="A30" s="27" t="str">
        <f t="shared" si="1"/>
        <v>1713201</v>
      </c>
      <c r="B30" s="28" t="s">
        <v>133</v>
      </c>
      <c r="C30" s="29">
        <v>32</v>
      </c>
      <c r="D30" s="28" t="s">
        <v>782</v>
      </c>
      <c r="E30" s="24">
        <v>28</v>
      </c>
      <c r="F30" s="596"/>
      <c r="G30" s="596"/>
      <c r="H30" s="175" t="s">
        <v>1308</v>
      </c>
      <c r="I30" s="175"/>
      <c r="J30" s="43">
        <f>VLOOKUP($A30&amp;J$82,決統データ!$A$3:$DE$365,$E30+19,FALSE)</f>
        <v>0</v>
      </c>
      <c r="K30" s="43">
        <f>VLOOKUP($A30&amp;K$82,決統データ!$A$3:$DE$365,$E30+19,FALSE)</f>
        <v>0</v>
      </c>
      <c r="L30" s="43">
        <f>VLOOKUP($A30&amp;L$82,決統データ!$A$3:$DE$365,$E30+19,FALSE)</f>
        <v>0</v>
      </c>
      <c r="M30" s="167">
        <f t="shared" si="0"/>
        <v>0</v>
      </c>
    </row>
    <row r="31" spans="1:13" ht="18" customHeight="1">
      <c r="A31" s="27" t="str">
        <f t="shared" si="1"/>
        <v>1713201</v>
      </c>
      <c r="B31" s="28" t="s">
        <v>133</v>
      </c>
      <c r="C31" s="29">
        <v>32</v>
      </c>
      <c r="D31" s="28" t="s">
        <v>782</v>
      </c>
      <c r="E31" s="24">
        <v>29</v>
      </c>
      <c r="F31" s="596"/>
      <c r="G31" s="596"/>
      <c r="H31" s="175" t="s">
        <v>1169</v>
      </c>
      <c r="I31" s="175"/>
      <c r="J31" s="43">
        <f>VLOOKUP($A31&amp;J$82,決統データ!$A$3:$DE$365,$E31+19,FALSE)</f>
        <v>0</v>
      </c>
      <c r="K31" s="43">
        <f>VLOOKUP($A31&amp;K$82,決統データ!$A$3:$DE$365,$E31+19,FALSE)</f>
        <v>0</v>
      </c>
      <c r="L31" s="43">
        <f>VLOOKUP($A31&amp;L$82,決統データ!$A$3:$DE$365,$E31+19,FALSE)</f>
        <v>0</v>
      </c>
      <c r="M31" s="167">
        <f t="shared" si="0"/>
        <v>0</v>
      </c>
    </row>
    <row r="32" spans="1:13" ht="18" customHeight="1">
      <c r="A32" s="27" t="str">
        <f t="shared" si="1"/>
        <v>1713201</v>
      </c>
      <c r="B32" s="28" t="s">
        <v>133</v>
      </c>
      <c r="C32" s="29">
        <v>32</v>
      </c>
      <c r="D32" s="28" t="s">
        <v>782</v>
      </c>
      <c r="E32" s="24">
        <v>30</v>
      </c>
      <c r="F32" s="596"/>
      <c r="G32" s="596"/>
      <c r="H32" s="175" t="s">
        <v>731</v>
      </c>
      <c r="I32" s="175"/>
      <c r="J32" s="43">
        <f>VLOOKUP($A32&amp;J$82,決統データ!$A$3:$DE$365,$E32+19,FALSE)</f>
        <v>0</v>
      </c>
      <c r="K32" s="43">
        <f>VLOOKUP($A32&amp;K$82,決統データ!$A$3:$DE$365,$E32+19,FALSE)</f>
        <v>0</v>
      </c>
      <c r="L32" s="43">
        <f>VLOOKUP($A32&amp;L$82,決統データ!$A$3:$DE$365,$E32+19,FALSE)</f>
        <v>0</v>
      </c>
      <c r="M32" s="167">
        <f t="shared" si="0"/>
        <v>0</v>
      </c>
    </row>
    <row r="33" spans="1:13" ht="18" customHeight="1">
      <c r="A33" s="27" t="str">
        <f t="shared" si="1"/>
        <v>1713201</v>
      </c>
      <c r="B33" s="28" t="s">
        <v>133</v>
      </c>
      <c r="C33" s="29">
        <v>32</v>
      </c>
      <c r="D33" s="28" t="s">
        <v>782</v>
      </c>
      <c r="E33" s="24">
        <v>31</v>
      </c>
      <c r="F33" s="596"/>
      <c r="G33" s="596"/>
      <c r="H33" s="176" t="s">
        <v>791</v>
      </c>
      <c r="I33" s="192"/>
      <c r="J33" s="43">
        <f>VLOOKUP($A33&amp;J$82,決統データ!$A$3:$DE$365,$E33+19,FALSE)</f>
        <v>0</v>
      </c>
      <c r="K33" s="43">
        <f>VLOOKUP($A33&amp;K$82,決統データ!$A$3:$DE$365,$E33+19,FALSE)</f>
        <v>0</v>
      </c>
      <c r="L33" s="43">
        <f>VLOOKUP($A33&amp;L$82,決統データ!$A$3:$DE$365,$E33+19,FALSE)</f>
        <v>0</v>
      </c>
      <c r="M33" s="167">
        <f t="shared" si="0"/>
        <v>0</v>
      </c>
    </row>
    <row r="34" spans="1:13" ht="18" customHeight="1">
      <c r="A34" s="27" t="str">
        <f t="shared" si="1"/>
        <v>1713201</v>
      </c>
      <c r="B34" s="28" t="s">
        <v>133</v>
      </c>
      <c r="C34" s="29">
        <v>32</v>
      </c>
      <c r="D34" s="28" t="s">
        <v>782</v>
      </c>
      <c r="E34" s="24">
        <v>32</v>
      </c>
      <c r="F34" s="596"/>
      <c r="G34" s="596"/>
      <c r="H34" s="596" t="s">
        <v>644</v>
      </c>
      <c r="I34" s="175" t="s">
        <v>1314</v>
      </c>
      <c r="J34" s="43">
        <f>VLOOKUP($A34&amp;J$82,決統データ!$A$3:$DE$365,$E34+19,FALSE)</f>
        <v>0</v>
      </c>
      <c r="K34" s="43">
        <f>VLOOKUP($A34&amp;K$82,決統データ!$A$3:$DE$365,$E34+19,FALSE)</f>
        <v>0</v>
      </c>
      <c r="L34" s="43">
        <f>VLOOKUP($A34&amp;L$82,決統データ!$A$3:$DE$365,$E34+19,FALSE)</f>
        <v>0</v>
      </c>
      <c r="M34" s="167">
        <f t="shared" si="0"/>
        <v>0</v>
      </c>
    </row>
    <row r="35" spans="1:13" ht="18" customHeight="1">
      <c r="A35" s="27" t="str">
        <f t="shared" si="1"/>
        <v>1713201</v>
      </c>
      <c r="B35" s="28" t="s">
        <v>133</v>
      </c>
      <c r="C35" s="29">
        <v>32</v>
      </c>
      <c r="D35" s="28" t="s">
        <v>782</v>
      </c>
      <c r="E35" s="24">
        <v>33</v>
      </c>
      <c r="F35" s="596"/>
      <c r="G35" s="596"/>
      <c r="H35" s="596"/>
      <c r="I35" s="175" t="s">
        <v>1313</v>
      </c>
      <c r="J35" s="43">
        <f>VLOOKUP($A35&amp;J$82,決統データ!$A$3:$DE$365,$E35+19,FALSE)</f>
        <v>0</v>
      </c>
      <c r="K35" s="43">
        <f>VLOOKUP($A35&amp;K$82,決統データ!$A$3:$DE$365,$E35+19,FALSE)</f>
        <v>0</v>
      </c>
      <c r="L35" s="43">
        <f>VLOOKUP($A35&amp;L$82,決統データ!$A$3:$DE$365,$E35+19,FALSE)</f>
        <v>0</v>
      </c>
      <c r="M35" s="167">
        <f t="shared" ref="M35:M66" si="2">SUM(J35:L35)</f>
        <v>0</v>
      </c>
    </row>
    <row r="36" spans="1:13" ht="18" customHeight="1">
      <c r="A36" s="27" t="str">
        <f t="shared" si="1"/>
        <v>1713201</v>
      </c>
      <c r="B36" s="28" t="s">
        <v>133</v>
      </c>
      <c r="C36" s="29">
        <v>32</v>
      </c>
      <c r="D36" s="28" t="s">
        <v>782</v>
      </c>
      <c r="E36" s="24">
        <v>34</v>
      </c>
      <c r="F36" s="596"/>
      <c r="G36" s="596"/>
      <c r="H36" s="596"/>
      <c r="I36" s="175" t="s">
        <v>731</v>
      </c>
      <c r="J36" s="43">
        <f>VLOOKUP($A36&amp;J$82,決統データ!$A$3:$DE$365,$E36+19,FALSE)</f>
        <v>0</v>
      </c>
      <c r="K36" s="43">
        <f>VLOOKUP($A36&amp;K$82,決統データ!$A$3:$DE$365,$E36+19,FALSE)</f>
        <v>0</v>
      </c>
      <c r="L36" s="43">
        <f>VLOOKUP($A36&amp;L$82,決統データ!$A$3:$DE$365,$E36+19,FALSE)</f>
        <v>0</v>
      </c>
      <c r="M36" s="167">
        <f t="shared" si="2"/>
        <v>0</v>
      </c>
    </row>
    <row r="37" spans="1:13" ht="18" customHeight="1">
      <c r="A37" s="27" t="str">
        <f t="shared" si="1"/>
        <v>1713201</v>
      </c>
      <c r="B37" s="28" t="s">
        <v>133</v>
      </c>
      <c r="C37" s="29">
        <v>32</v>
      </c>
      <c r="D37" s="28" t="s">
        <v>782</v>
      </c>
      <c r="E37" s="24">
        <v>35</v>
      </c>
      <c r="F37" s="596"/>
      <c r="G37" s="596" t="s">
        <v>731</v>
      </c>
      <c r="H37" s="175" t="s">
        <v>854</v>
      </c>
      <c r="I37" s="175"/>
      <c r="J37" s="43">
        <f>VLOOKUP($A37&amp;J$82,決統データ!$A$3:$DE$365,$E37+19,FALSE)</f>
        <v>5850</v>
      </c>
      <c r="K37" s="43">
        <f>VLOOKUP($A37&amp;K$82,決統データ!$A$3:$DE$365,$E37+19,FALSE)</f>
        <v>7455</v>
      </c>
      <c r="L37" s="43">
        <f>VLOOKUP($A37&amp;L$82,決統データ!$A$3:$DE$365,$E37+19,FALSE)</f>
        <v>8440</v>
      </c>
      <c r="M37" s="167">
        <f t="shared" si="2"/>
        <v>21745</v>
      </c>
    </row>
    <row r="38" spans="1:13" ht="18" customHeight="1">
      <c r="A38" s="27" t="str">
        <f t="shared" si="1"/>
        <v>1713201</v>
      </c>
      <c r="B38" s="28" t="s">
        <v>133</v>
      </c>
      <c r="C38" s="29">
        <v>32</v>
      </c>
      <c r="D38" s="28" t="s">
        <v>782</v>
      </c>
      <c r="E38" s="24">
        <v>36</v>
      </c>
      <c r="F38" s="596"/>
      <c r="G38" s="596"/>
      <c r="H38" s="684" t="s">
        <v>1306</v>
      </c>
      <c r="I38" s="684"/>
      <c r="J38" s="43">
        <f>VLOOKUP($A38&amp;J$82,決統データ!$A$3:$DE$365,$E38+19,FALSE)</f>
        <v>89352</v>
      </c>
      <c r="K38" s="43">
        <f>VLOOKUP($A38&amp;K$82,決統データ!$A$3:$DE$365,$E38+19,FALSE)</f>
        <v>51303</v>
      </c>
      <c r="L38" s="43">
        <f>VLOOKUP($A38&amp;L$82,決統データ!$A$3:$DE$365,$E38+19,FALSE)</f>
        <v>138642</v>
      </c>
      <c r="M38" s="167">
        <f t="shared" si="2"/>
        <v>279297</v>
      </c>
    </row>
    <row r="39" spans="1:13" ht="18" customHeight="1">
      <c r="A39" s="27" t="str">
        <f t="shared" si="1"/>
        <v>1713201</v>
      </c>
      <c r="B39" s="28" t="s">
        <v>133</v>
      </c>
      <c r="C39" s="29">
        <v>32</v>
      </c>
      <c r="D39" s="28" t="s">
        <v>782</v>
      </c>
      <c r="E39" s="24">
        <v>37</v>
      </c>
      <c r="F39" s="596"/>
      <c r="G39" s="596"/>
      <c r="H39" s="175" t="s">
        <v>1325</v>
      </c>
      <c r="I39" s="175"/>
      <c r="J39" s="43">
        <f>VLOOKUP($A39&amp;J$82,決統データ!$A$3:$DE$365,$E39+19,FALSE)</f>
        <v>14993</v>
      </c>
      <c r="K39" s="43">
        <f>VLOOKUP($A39&amp;K$82,決統データ!$A$3:$DE$365,$E39+19,FALSE)</f>
        <v>19095</v>
      </c>
      <c r="L39" s="43">
        <f>VLOOKUP($A39&amp;L$82,決統データ!$A$3:$DE$365,$E39+19,FALSE)</f>
        <v>0</v>
      </c>
      <c r="M39" s="167">
        <f t="shared" si="2"/>
        <v>34088</v>
      </c>
    </row>
    <row r="40" spans="1:13" ht="18" customHeight="1">
      <c r="A40" s="27" t="str">
        <f t="shared" si="1"/>
        <v>1713201</v>
      </c>
      <c r="B40" s="28" t="s">
        <v>133</v>
      </c>
      <c r="C40" s="29">
        <v>32</v>
      </c>
      <c r="D40" s="28" t="s">
        <v>782</v>
      </c>
      <c r="E40" s="24">
        <v>38</v>
      </c>
      <c r="F40" s="596"/>
      <c r="G40" s="596"/>
      <c r="H40" s="175" t="s">
        <v>731</v>
      </c>
      <c r="I40" s="175"/>
      <c r="J40" s="43">
        <f>VLOOKUP($A40&amp;J$82,決統データ!$A$3:$DE$365,$E40+19,FALSE)</f>
        <v>8585</v>
      </c>
      <c r="K40" s="43">
        <f>VLOOKUP($A40&amp;K$82,決統データ!$A$3:$DE$365,$E40+19,FALSE)</f>
        <v>9531</v>
      </c>
      <c r="L40" s="43">
        <f>VLOOKUP($A40&amp;L$82,決統データ!$A$3:$DE$365,$E40+19,FALSE)</f>
        <v>10072</v>
      </c>
      <c r="M40" s="167">
        <f t="shared" si="2"/>
        <v>28188</v>
      </c>
    </row>
    <row r="41" spans="1:13" ht="18" customHeight="1">
      <c r="A41" s="27" t="str">
        <f t="shared" si="1"/>
        <v>1713201</v>
      </c>
      <c r="B41" s="28" t="s">
        <v>133</v>
      </c>
      <c r="C41" s="29">
        <v>32</v>
      </c>
      <c r="D41" s="28" t="s">
        <v>782</v>
      </c>
      <c r="E41" s="24">
        <v>39</v>
      </c>
      <c r="F41" s="596"/>
      <c r="G41" s="596"/>
      <c r="H41" s="176" t="s">
        <v>791</v>
      </c>
      <c r="I41" s="192"/>
      <c r="J41" s="43">
        <f>VLOOKUP($A41&amp;J$82,決統データ!$A$3:$DE$365,$E41+19,FALSE)</f>
        <v>118780</v>
      </c>
      <c r="K41" s="43">
        <f>VLOOKUP($A41&amp;K$82,決統データ!$A$3:$DE$365,$E41+19,FALSE)</f>
        <v>87384</v>
      </c>
      <c r="L41" s="43">
        <f>VLOOKUP($A41&amp;L$82,決統データ!$A$3:$DE$365,$E41+19,FALSE)</f>
        <v>157154</v>
      </c>
      <c r="M41" s="167">
        <f t="shared" si="2"/>
        <v>363318</v>
      </c>
    </row>
    <row r="42" spans="1:13" ht="18" customHeight="1">
      <c r="A42" s="27" t="str">
        <f t="shared" si="1"/>
        <v>1713201</v>
      </c>
      <c r="B42" s="28" t="s">
        <v>133</v>
      </c>
      <c r="C42" s="29">
        <v>32</v>
      </c>
      <c r="D42" s="28" t="s">
        <v>782</v>
      </c>
      <c r="E42" s="24">
        <v>40</v>
      </c>
      <c r="F42" s="596"/>
      <c r="G42" s="596"/>
      <c r="H42" s="596" t="s">
        <v>644</v>
      </c>
      <c r="I42" s="175" t="s">
        <v>1314</v>
      </c>
      <c r="J42" s="43">
        <f>VLOOKUP($A42&amp;J$82,決統データ!$A$3:$DE$365,$E42+19,FALSE)</f>
        <v>115609</v>
      </c>
      <c r="K42" s="43">
        <f>VLOOKUP($A42&amp;K$82,決統データ!$A$3:$DE$365,$E42+19,FALSE)</f>
        <v>86663</v>
      </c>
      <c r="L42" s="43">
        <f>VLOOKUP($A42&amp;L$82,決統データ!$A$3:$DE$365,$E42+19,FALSE)</f>
        <v>151154</v>
      </c>
      <c r="M42" s="167">
        <f t="shared" si="2"/>
        <v>353426</v>
      </c>
    </row>
    <row r="43" spans="1:13" ht="18" customHeight="1">
      <c r="A43" s="27" t="str">
        <f t="shared" si="1"/>
        <v>1713201</v>
      </c>
      <c r="B43" s="28" t="s">
        <v>133</v>
      </c>
      <c r="C43" s="29">
        <v>32</v>
      </c>
      <c r="D43" s="28" t="s">
        <v>782</v>
      </c>
      <c r="E43" s="24">
        <v>41</v>
      </c>
      <c r="F43" s="596"/>
      <c r="G43" s="596"/>
      <c r="H43" s="596"/>
      <c r="I43" s="175" t="s">
        <v>1313</v>
      </c>
      <c r="J43" s="43">
        <f>VLOOKUP($A43&amp;J$82,決統データ!$A$3:$DE$365,$E43+19,FALSE)</f>
        <v>0</v>
      </c>
      <c r="K43" s="43">
        <f>VLOOKUP($A43&amp;K$82,決統データ!$A$3:$DE$365,$E43+19,FALSE)</f>
        <v>0</v>
      </c>
      <c r="L43" s="43">
        <f>VLOOKUP($A43&amp;L$82,決統データ!$A$3:$DE$365,$E43+19,FALSE)</f>
        <v>0</v>
      </c>
      <c r="M43" s="167">
        <f t="shared" si="2"/>
        <v>0</v>
      </c>
    </row>
    <row r="44" spans="1:13" ht="18" customHeight="1">
      <c r="A44" s="27" t="str">
        <f t="shared" si="1"/>
        <v>1713201</v>
      </c>
      <c r="B44" s="28" t="s">
        <v>133</v>
      </c>
      <c r="C44" s="29">
        <v>32</v>
      </c>
      <c r="D44" s="28" t="s">
        <v>782</v>
      </c>
      <c r="E44" s="24">
        <v>42</v>
      </c>
      <c r="F44" s="596"/>
      <c r="G44" s="596"/>
      <c r="H44" s="596"/>
      <c r="I44" s="175" t="s">
        <v>731</v>
      </c>
      <c r="J44" s="43">
        <f>VLOOKUP($A44&amp;J$82,決統データ!$A$3:$DE$365,$E44+19,FALSE)</f>
        <v>3171</v>
      </c>
      <c r="K44" s="43">
        <f>VLOOKUP($A44&amp;K$82,決統データ!$A$3:$DE$365,$E44+19,FALSE)</f>
        <v>721</v>
      </c>
      <c r="L44" s="43">
        <f>VLOOKUP($A44&amp;L$82,決統データ!$A$3:$DE$365,$E44+19,FALSE)</f>
        <v>6000</v>
      </c>
      <c r="M44" s="167">
        <f t="shared" si="2"/>
        <v>9892</v>
      </c>
    </row>
    <row r="45" spans="1:13" ht="18" customHeight="1">
      <c r="A45" s="27" t="str">
        <f t="shared" si="1"/>
        <v>1713201</v>
      </c>
      <c r="B45" s="28" t="s">
        <v>133</v>
      </c>
      <c r="C45" s="29">
        <v>32</v>
      </c>
      <c r="D45" s="28" t="s">
        <v>782</v>
      </c>
      <c r="E45" s="24">
        <v>43</v>
      </c>
      <c r="F45" s="596"/>
      <c r="G45" s="175" t="s">
        <v>1318</v>
      </c>
      <c r="H45" s="176"/>
      <c r="I45" s="192"/>
      <c r="J45" s="43">
        <f>VLOOKUP($A45&amp;J$82,決統データ!$A$3:$DE$365,$E45+19,FALSE)</f>
        <v>146554</v>
      </c>
      <c r="K45" s="43">
        <f>VLOOKUP($A45&amp;K$82,決統データ!$A$3:$DE$365,$E45+19,FALSE)</f>
        <v>87384</v>
      </c>
      <c r="L45" s="43">
        <f>VLOOKUP($A45&amp;L$82,決統データ!$A$3:$DE$365,$E45+19,FALSE)</f>
        <v>162014</v>
      </c>
      <c r="M45" s="167">
        <f t="shared" si="2"/>
        <v>395952</v>
      </c>
    </row>
    <row r="46" spans="1:13" ht="18" customHeight="1">
      <c r="A46" s="27" t="str">
        <f t="shared" si="1"/>
        <v>1713201</v>
      </c>
      <c r="B46" s="28" t="s">
        <v>133</v>
      </c>
      <c r="C46" s="29">
        <v>32</v>
      </c>
      <c r="D46" s="28" t="s">
        <v>782</v>
      </c>
      <c r="E46" s="24">
        <v>44</v>
      </c>
      <c r="F46" s="596"/>
      <c r="G46" s="596" t="s">
        <v>644</v>
      </c>
      <c r="H46" s="175" t="s">
        <v>1314</v>
      </c>
      <c r="I46" s="175"/>
      <c r="J46" s="43">
        <f>VLOOKUP($A46&amp;J$82,決統データ!$A$3:$DE$365,$E46+19,FALSE)</f>
        <v>143147</v>
      </c>
      <c r="K46" s="43">
        <f>VLOOKUP($A46&amp;K$82,決統データ!$A$3:$DE$365,$E46+19,FALSE)</f>
        <v>86663</v>
      </c>
      <c r="L46" s="43">
        <f>VLOOKUP($A46&amp;L$82,決統データ!$A$3:$DE$365,$E46+19,FALSE)</f>
        <v>156014</v>
      </c>
      <c r="M46" s="167">
        <f t="shared" si="2"/>
        <v>385824</v>
      </c>
    </row>
    <row r="47" spans="1:13" ht="18" customHeight="1">
      <c r="A47" s="27" t="str">
        <f t="shared" si="1"/>
        <v>1713201</v>
      </c>
      <c r="B47" s="28" t="s">
        <v>133</v>
      </c>
      <c r="C47" s="29">
        <v>32</v>
      </c>
      <c r="D47" s="28" t="s">
        <v>782</v>
      </c>
      <c r="E47" s="24">
        <v>45</v>
      </c>
      <c r="F47" s="596"/>
      <c r="G47" s="596"/>
      <c r="H47" s="175" t="s">
        <v>1313</v>
      </c>
      <c r="I47" s="175"/>
      <c r="J47" s="43">
        <f>VLOOKUP($A47&amp;J$82,決統データ!$A$3:$DE$365,$E47+19,FALSE)</f>
        <v>0</v>
      </c>
      <c r="K47" s="43">
        <f>VLOOKUP($A47&amp;K$82,決統データ!$A$3:$DE$365,$E47+19,FALSE)</f>
        <v>0</v>
      </c>
      <c r="L47" s="43">
        <f>VLOOKUP($A47&amp;L$82,決統データ!$A$3:$DE$365,$E47+19,FALSE)</f>
        <v>0</v>
      </c>
      <c r="M47" s="167">
        <f t="shared" si="2"/>
        <v>0</v>
      </c>
    </row>
    <row r="48" spans="1:13" ht="18" customHeight="1">
      <c r="A48" s="27" t="str">
        <f t="shared" si="1"/>
        <v>1713201</v>
      </c>
      <c r="B48" s="28" t="s">
        <v>133</v>
      </c>
      <c r="C48" s="29">
        <v>32</v>
      </c>
      <c r="D48" s="28" t="s">
        <v>782</v>
      </c>
      <c r="E48" s="24">
        <v>46</v>
      </c>
      <c r="F48" s="596"/>
      <c r="G48" s="596"/>
      <c r="H48" s="175" t="s">
        <v>1324</v>
      </c>
      <c r="I48" s="175"/>
      <c r="J48" s="43">
        <f>VLOOKUP($A48&amp;J$82,決統データ!$A$3:$DE$365,$E48+19,FALSE)</f>
        <v>236</v>
      </c>
      <c r="K48" s="43">
        <f>VLOOKUP($A48&amp;K$82,決統データ!$A$3:$DE$365,$E48+19,FALSE)</f>
        <v>113</v>
      </c>
      <c r="L48" s="43">
        <f>VLOOKUP($A48&amp;L$82,決統データ!$A$3:$DE$365,$E48+19,FALSE)</f>
        <v>0</v>
      </c>
      <c r="M48" s="167">
        <f t="shared" si="2"/>
        <v>349</v>
      </c>
    </row>
    <row r="49" spans="1:13" ht="18" customHeight="1">
      <c r="A49" s="27" t="str">
        <f t="shared" si="1"/>
        <v>1713201</v>
      </c>
      <c r="B49" s="28" t="s">
        <v>133</v>
      </c>
      <c r="C49" s="29">
        <v>32</v>
      </c>
      <c r="D49" s="28" t="s">
        <v>782</v>
      </c>
      <c r="E49" s="24">
        <v>47</v>
      </c>
      <c r="F49" s="596"/>
      <c r="G49" s="596"/>
      <c r="H49" s="175" t="s">
        <v>1323</v>
      </c>
      <c r="I49" s="175"/>
      <c r="J49" s="43">
        <f>VLOOKUP($A49&amp;J$82,決統データ!$A$3:$DE$365,$E49+19,FALSE)</f>
        <v>850</v>
      </c>
      <c r="K49" s="43">
        <f>VLOOKUP($A49&amp;K$82,決統データ!$A$3:$DE$365,$E49+19,FALSE)</f>
        <v>0</v>
      </c>
      <c r="L49" s="43">
        <f>VLOOKUP($A49&amp;L$82,決統データ!$A$3:$DE$365,$E49+19,FALSE)</f>
        <v>0</v>
      </c>
      <c r="M49" s="167">
        <f t="shared" si="2"/>
        <v>850</v>
      </c>
    </row>
    <row r="50" spans="1:13" ht="18" customHeight="1">
      <c r="A50" s="27" t="str">
        <f t="shared" si="1"/>
        <v>1713201</v>
      </c>
      <c r="B50" s="28" t="s">
        <v>133</v>
      </c>
      <c r="C50" s="29">
        <v>32</v>
      </c>
      <c r="D50" s="28" t="s">
        <v>782</v>
      </c>
      <c r="E50" s="24">
        <v>48</v>
      </c>
      <c r="F50" s="596"/>
      <c r="G50" s="596"/>
      <c r="H50" s="175" t="s">
        <v>1322</v>
      </c>
      <c r="I50" s="175"/>
      <c r="J50" s="43">
        <f>VLOOKUP($A50&amp;J$82,決統データ!$A$3:$DE$365,$E50+19,FALSE)</f>
        <v>0</v>
      </c>
      <c r="K50" s="43">
        <f>VLOOKUP($A50&amp;K$82,決統データ!$A$3:$DE$365,$E50+19,FALSE)</f>
        <v>0</v>
      </c>
      <c r="L50" s="43">
        <f>VLOOKUP($A50&amp;L$82,決統データ!$A$3:$DE$365,$E50+19,FALSE)</f>
        <v>0</v>
      </c>
      <c r="M50" s="167">
        <f t="shared" si="2"/>
        <v>0</v>
      </c>
    </row>
    <row r="51" spans="1:13" ht="18" customHeight="1">
      <c r="A51" s="27" t="str">
        <f t="shared" si="1"/>
        <v>1713201</v>
      </c>
      <c r="B51" s="28" t="s">
        <v>133</v>
      </c>
      <c r="C51" s="29">
        <v>32</v>
      </c>
      <c r="D51" s="28" t="s">
        <v>782</v>
      </c>
      <c r="E51" s="24">
        <v>49</v>
      </c>
      <c r="F51" s="596"/>
      <c r="G51" s="596"/>
      <c r="H51" s="175" t="s">
        <v>1317</v>
      </c>
      <c r="I51" s="175"/>
      <c r="J51" s="43">
        <f>VLOOKUP($A51&amp;J$82,決統データ!$A$3:$DE$365,$E51+19,FALSE)</f>
        <v>2321</v>
      </c>
      <c r="K51" s="43">
        <f>VLOOKUP($A51&amp;K$82,決統データ!$A$3:$DE$365,$E51+19,FALSE)</f>
        <v>608</v>
      </c>
      <c r="L51" s="43">
        <f>VLOOKUP($A51&amp;L$82,決統データ!$A$3:$DE$365,$E51+19,FALSE)</f>
        <v>0</v>
      </c>
      <c r="M51" s="167">
        <f t="shared" si="2"/>
        <v>2929</v>
      </c>
    </row>
    <row r="52" spans="1:13" ht="18" customHeight="1">
      <c r="A52" s="27" t="str">
        <f t="shared" si="1"/>
        <v>1713201</v>
      </c>
      <c r="B52" s="28" t="s">
        <v>133</v>
      </c>
      <c r="C52" s="29">
        <v>32</v>
      </c>
      <c r="D52" s="28" t="s">
        <v>782</v>
      </c>
      <c r="E52" s="24">
        <v>50</v>
      </c>
      <c r="F52" s="596"/>
      <c r="G52" s="596"/>
      <c r="H52" s="175" t="s">
        <v>731</v>
      </c>
      <c r="I52" s="175"/>
      <c r="J52" s="43">
        <f>VLOOKUP($A52&amp;J$82,決統データ!$A$3:$DE$365,$E52+19,FALSE)</f>
        <v>0</v>
      </c>
      <c r="K52" s="43">
        <f>VLOOKUP($A52&amp;K$82,決統データ!$A$3:$DE$365,$E52+19,FALSE)</f>
        <v>0</v>
      </c>
      <c r="L52" s="43">
        <f>VLOOKUP($A52&amp;L$82,決統データ!$A$3:$DE$365,$E52+19,FALSE)</f>
        <v>6000</v>
      </c>
      <c r="M52" s="167">
        <f t="shared" si="2"/>
        <v>6000</v>
      </c>
    </row>
    <row r="53" spans="1:13" ht="18" customHeight="1">
      <c r="A53" s="27" t="str">
        <f t="shared" si="1"/>
        <v>1713201</v>
      </c>
      <c r="B53" s="28" t="s">
        <v>133</v>
      </c>
      <c r="C53" s="29">
        <v>32</v>
      </c>
      <c r="D53" s="28" t="s">
        <v>782</v>
      </c>
      <c r="E53" s="24">
        <v>51</v>
      </c>
      <c r="F53" s="596" t="s">
        <v>1321</v>
      </c>
      <c r="G53" s="175" t="s">
        <v>370</v>
      </c>
      <c r="H53" s="175"/>
      <c r="I53" s="175"/>
      <c r="J53" s="43">
        <f>VLOOKUP($A53&amp;J$82,決統データ!$A$3:$DE$365,$E53+19,FALSE)</f>
        <v>22523</v>
      </c>
      <c r="K53" s="43">
        <f>VLOOKUP($A53&amp;K$82,決統データ!$A$3:$DE$365,$E53+19,FALSE)</f>
        <v>32201</v>
      </c>
      <c r="L53" s="43">
        <f>VLOOKUP($A53&amp;L$82,決統データ!$A$3:$DE$365,$E53+19,FALSE)</f>
        <v>28020</v>
      </c>
      <c r="M53" s="167">
        <f t="shared" si="2"/>
        <v>82744</v>
      </c>
    </row>
    <row r="54" spans="1:13" ht="18" customHeight="1">
      <c r="A54" s="27" t="str">
        <f t="shared" si="1"/>
        <v>1713201</v>
      </c>
      <c r="B54" s="28" t="s">
        <v>133</v>
      </c>
      <c r="C54" s="29">
        <v>32</v>
      </c>
      <c r="D54" s="28" t="s">
        <v>782</v>
      </c>
      <c r="E54" s="24">
        <v>52</v>
      </c>
      <c r="F54" s="596"/>
      <c r="G54" s="596" t="s">
        <v>644</v>
      </c>
      <c r="H54" s="175" t="s">
        <v>1314</v>
      </c>
      <c r="I54" s="175"/>
      <c r="J54" s="43">
        <f>VLOOKUP($A54&amp;J$82,決統データ!$A$3:$DE$365,$E54+19,FALSE)</f>
        <v>11493</v>
      </c>
      <c r="K54" s="43">
        <f>VLOOKUP($A54&amp;K$82,決統データ!$A$3:$DE$365,$E54+19,FALSE)</f>
        <v>23231</v>
      </c>
      <c r="L54" s="43">
        <f>VLOOKUP($A54&amp;L$82,決統データ!$A$3:$DE$365,$E54+19,FALSE)</f>
        <v>230</v>
      </c>
      <c r="M54" s="167">
        <f t="shared" si="2"/>
        <v>34954</v>
      </c>
    </row>
    <row r="55" spans="1:13" ht="18" customHeight="1">
      <c r="A55" s="27" t="str">
        <f t="shared" si="1"/>
        <v>1713201</v>
      </c>
      <c r="B55" s="28" t="s">
        <v>133</v>
      </c>
      <c r="C55" s="29">
        <v>32</v>
      </c>
      <c r="D55" s="28" t="s">
        <v>782</v>
      </c>
      <c r="E55" s="24">
        <v>53</v>
      </c>
      <c r="F55" s="596"/>
      <c r="G55" s="596"/>
      <c r="H55" s="175" t="s">
        <v>1313</v>
      </c>
      <c r="I55" s="175"/>
      <c r="J55" s="43">
        <f>VLOOKUP($A55&amp;J$82,決統データ!$A$3:$DE$365,$E55+19,FALSE)</f>
        <v>8039</v>
      </c>
      <c r="K55" s="43">
        <f>VLOOKUP($A55&amp;K$82,決統データ!$A$3:$DE$365,$E55+19,FALSE)</f>
        <v>1817</v>
      </c>
      <c r="L55" s="43">
        <f>VLOOKUP($A55&amp;L$82,決統データ!$A$3:$DE$365,$E55+19,FALSE)</f>
        <v>2788</v>
      </c>
      <c r="M55" s="167">
        <f t="shared" si="2"/>
        <v>12644</v>
      </c>
    </row>
    <row r="56" spans="1:13" ht="18" customHeight="1">
      <c r="A56" s="27" t="str">
        <f t="shared" si="1"/>
        <v>1713201</v>
      </c>
      <c r="B56" s="28" t="s">
        <v>133</v>
      </c>
      <c r="C56" s="29">
        <v>32</v>
      </c>
      <c r="D56" s="28" t="s">
        <v>782</v>
      </c>
      <c r="E56" s="24">
        <v>54</v>
      </c>
      <c r="F56" s="596"/>
      <c r="G56" s="596"/>
      <c r="H56" s="175" t="s">
        <v>1317</v>
      </c>
      <c r="I56" s="175"/>
      <c r="J56" s="43">
        <f>VLOOKUP($A56&amp;J$82,決統データ!$A$3:$DE$365,$E56+19,FALSE)</f>
        <v>343</v>
      </c>
      <c r="K56" s="43">
        <f>VLOOKUP($A56&amp;K$82,決統データ!$A$3:$DE$365,$E56+19,FALSE)</f>
        <v>111</v>
      </c>
      <c r="L56" s="43">
        <f>VLOOKUP($A56&amp;L$82,決統データ!$A$3:$DE$365,$E56+19,FALSE)</f>
        <v>0</v>
      </c>
      <c r="M56" s="167">
        <f t="shared" si="2"/>
        <v>454</v>
      </c>
    </row>
    <row r="57" spans="1:13" ht="18" customHeight="1">
      <c r="A57" s="27" t="str">
        <f>+B57&amp;C57&amp;D57</f>
        <v>1713201</v>
      </c>
      <c r="B57" s="28" t="s">
        <v>133</v>
      </c>
      <c r="C57" s="29">
        <v>32</v>
      </c>
      <c r="D57" s="28" t="s">
        <v>782</v>
      </c>
      <c r="E57" s="24">
        <v>55</v>
      </c>
      <c r="F57" s="596"/>
      <c r="G57" s="596"/>
      <c r="H57" s="175" t="s">
        <v>1316</v>
      </c>
      <c r="I57" s="175"/>
      <c r="J57" s="43">
        <f>VLOOKUP($A57&amp;J$82,決統データ!$A$3:$DE$365,$E57+19,FALSE)</f>
        <v>0</v>
      </c>
      <c r="K57" s="43">
        <f>VLOOKUP($A57&amp;K$82,決統データ!$A$3:$DE$365,$E57+19,FALSE)</f>
        <v>0</v>
      </c>
      <c r="L57" s="43">
        <f>VLOOKUP($A57&amp;L$82,決統データ!$A$3:$DE$365,$E57+19,FALSE)</f>
        <v>5484</v>
      </c>
      <c r="M57" s="167">
        <f t="shared" si="2"/>
        <v>5484</v>
      </c>
    </row>
    <row r="58" spans="1:13" ht="18" customHeight="1">
      <c r="A58" s="27" t="str">
        <f>+B58&amp;C58&amp;D58</f>
        <v>1713201</v>
      </c>
      <c r="B58" s="28" t="s">
        <v>133</v>
      </c>
      <c r="C58" s="29">
        <v>32</v>
      </c>
      <c r="D58" s="28" t="s">
        <v>782</v>
      </c>
      <c r="E58" s="24">
        <v>56</v>
      </c>
      <c r="F58" s="596"/>
      <c r="G58" s="596"/>
      <c r="H58" s="175" t="s">
        <v>1312</v>
      </c>
      <c r="I58" s="175"/>
      <c r="J58" s="43">
        <f>VLOOKUP($A58&amp;J$82,決統データ!$A$3:$DE$365,$E58+19,FALSE)</f>
        <v>0</v>
      </c>
      <c r="K58" s="43">
        <f>VLOOKUP($A58&amp;K$82,決統データ!$A$3:$DE$365,$E58+19,FALSE)</f>
        <v>6709</v>
      </c>
      <c r="L58" s="43">
        <f>VLOOKUP($A58&amp;L$82,決統データ!$A$3:$DE$365,$E58+19,FALSE)</f>
        <v>15189</v>
      </c>
      <c r="M58" s="167">
        <f t="shared" si="2"/>
        <v>21898</v>
      </c>
    </row>
    <row r="59" spans="1:13" ht="18" customHeight="1">
      <c r="A59" s="27" t="str">
        <f t="shared" si="1"/>
        <v>1713201</v>
      </c>
      <c r="B59" s="28" t="s">
        <v>133</v>
      </c>
      <c r="C59" s="29">
        <v>32</v>
      </c>
      <c r="D59" s="28" t="s">
        <v>782</v>
      </c>
      <c r="E59" s="24">
        <v>57</v>
      </c>
      <c r="F59" s="596"/>
      <c r="G59" s="596"/>
      <c r="H59" s="175" t="s">
        <v>731</v>
      </c>
      <c r="I59" s="175"/>
      <c r="J59" s="43">
        <f>VLOOKUP($A59&amp;J$82,決統データ!$A$3:$DE$365,$E59+19,FALSE)</f>
        <v>2648</v>
      </c>
      <c r="K59" s="43">
        <f>VLOOKUP($A59&amp;K$82,決統データ!$A$3:$DE$365,$E59+19,FALSE)</f>
        <v>333</v>
      </c>
      <c r="L59" s="43">
        <f>VLOOKUP($A59&amp;L$82,決統データ!$A$3:$DE$365,$E59+19,FALSE)</f>
        <v>4329</v>
      </c>
      <c r="M59" s="167">
        <f t="shared" si="2"/>
        <v>7310</v>
      </c>
    </row>
    <row r="60" spans="1:13" ht="18" customHeight="1">
      <c r="A60" s="27" t="str">
        <f t="shared" si="1"/>
        <v>1713201</v>
      </c>
      <c r="B60" s="28" t="s">
        <v>133</v>
      </c>
      <c r="C60" s="29">
        <v>32</v>
      </c>
      <c r="D60" s="28" t="s">
        <v>782</v>
      </c>
      <c r="E60" s="24">
        <v>58</v>
      </c>
      <c r="F60" s="596"/>
      <c r="G60" s="175" t="s">
        <v>1319</v>
      </c>
      <c r="H60" s="175"/>
      <c r="I60" s="175"/>
      <c r="J60" s="43">
        <f>VLOOKUP($A60&amp;J$82,決統データ!$A$3:$DE$365,$E60+19,FALSE)</f>
        <v>122403</v>
      </c>
      <c r="K60" s="43">
        <f>VLOOKUP($A60&amp;K$82,決統データ!$A$3:$DE$365,$E60+19,FALSE)</f>
        <v>192532</v>
      </c>
      <c r="L60" s="43">
        <f>VLOOKUP($A60&amp;L$82,決統データ!$A$3:$DE$365,$E60+19,FALSE)</f>
        <v>247399</v>
      </c>
      <c r="M60" s="167">
        <f t="shared" si="2"/>
        <v>562334</v>
      </c>
    </row>
    <row r="61" spans="1:13" ht="18" customHeight="1">
      <c r="A61" s="27" t="str">
        <f t="shared" si="1"/>
        <v>1713201</v>
      </c>
      <c r="B61" s="28" t="s">
        <v>133</v>
      </c>
      <c r="C61" s="29">
        <v>32</v>
      </c>
      <c r="D61" s="28" t="s">
        <v>782</v>
      </c>
      <c r="E61" s="24">
        <v>59</v>
      </c>
      <c r="F61" s="596"/>
      <c r="G61" s="596" t="s">
        <v>644</v>
      </c>
      <c r="H61" s="175" t="s">
        <v>1314</v>
      </c>
      <c r="I61" s="175"/>
      <c r="J61" s="43">
        <f>VLOOKUP($A61&amp;J$82,決統データ!$A$3:$DE$365,$E61+19,FALSE)</f>
        <v>68067</v>
      </c>
      <c r="K61" s="43">
        <f>VLOOKUP($A61&amp;K$82,決統データ!$A$3:$DE$365,$E61+19,FALSE)</f>
        <v>147021</v>
      </c>
      <c r="L61" s="43">
        <f>VLOOKUP($A61&amp;L$82,決統データ!$A$3:$DE$365,$E61+19,FALSE)</f>
        <v>2023</v>
      </c>
      <c r="M61" s="167">
        <f t="shared" si="2"/>
        <v>217111</v>
      </c>
    </row>
    <row r="62" spans="1:13" ht="18" customHeight="1">
      <c r="A62" s="27" t="str">
        <f t="shared" si="1"/>
        <v>1713201</v>
      </c>
      <c r="B62" s="28" t="s">
        <v>133</v>
      </c>
      <c r="C62" s="29">
        <v>32</v>
      </c>
      <c r="D62" s="28" t="s">
        <v>782</v>
      </c>
      <c r="E62" s="24">
        <v>60</v>
      </c>
      <c r="F62" s="596"/>
      <c r="G62" s="596"/>
      <c r="H62" s="175" t="s">
        <v>1313</v>
      </c>
      <c r="I62" s="175"/>
      <c r="J62" s="43">
        <f>VLOOKUP($A62&amp;J$82,決統データ!$A$3:$DE$365,$E62+19,FALSE)</f>
        <v>42512</v>
      </c>
      <c r="K62" s="43">
        <f>VLOOKUP($A62&amp;K$82,決統データ!$A$3:$DE$365,$E62+19,FALSE)</f>
        <v>6918</v>
      </c>
      <c r="L62" s="43">
        <f>VLOOKUP($A62&amp;L$82,決統データ!$A$3:$DE$365,$E62+19,FALSE)</f>
        <v>21087</v>
      </c>
      <c r="M62" s="167">
        <f t="shared" si="2"/>
        <v>70517</v>
      </c>
    </row>
    <row r="63" spans="1:13" ht="18" customHeight="1">
      <c r="A63" s="27" t="str">
        <f>+B63&amp;C63&amp;D63</f>
        <v>1713202</v>
      </c>
      <c r="B63" s="28" t="s">
        <v>133</v>
      </c>
      <c r="C63" s="29">
        <v>32</v>
      </c>
      <c r="D63" s="28" t="s">
        <v>144</v>
      </c>
      <c r="E63" s="24">
        <v>1</v>
      </c>
      <c r="F63" s="596"/>
      <c r="G63" s="596"/>
      <c r="H63" s="175" t="s">
        <v>1317</v>
      </c>
      <c r="I63" s="175"/>
      <c r="J63" s="43">
        <f>VLOOKUP($A63&amp;J$82,決統データ!$A$3:$DE$365,$E63+19,FALSE)</f>
        <v>1771</v>
      </c>
      <c r="K63" s="43">
        <f>VLOOKUP($A63&amp;K$82,決統データ!$A$3:$DE$365,$E63+19,FALSE)</f>
        <v>777</v>
      </c>
      <c r="L63" s="43">
        <f>VLOOKUP($A63&amp;L$82,決統データ!$A$3:$DE$365,$E63+19,FALSE)</f>
        <v>0</v>
      </c>
      <c r="M63" s="167">
        <f t="shared" si="2"/>
        <v>2548</v>
      </c>
    </row>
    <row r="64" spans="1:13" ht="18" customHeight="1">
      <c r="A64" s="27" t="str">
        <f>+B64&amp;C64&amp;D64</f>
        <v>1713202</v>
      </c>
      <c r="B64" s="28" t="s">
        <v>133</v>
      </c>
      <c r="C64" s="29">
        <v>32</v>
      </c>
      <c r="D64" s="28" t="s">
        <v>144</v>
      </c>
      <c r="E64" s="24">
        <v>2</v>
      </c>
      <c r="F64" s="596"/>
      <c r="G64" s="596"/>
      <c r="H64" s="175" t="s">
        <v>1316</v>
      </c>
      <c r="I64" s="175"/>
      <c r="J64" s="43">
        <f>VLOOKUP($A64&amp;J$82,決統データ!$A$3:$DE$365,$E64+19,FALSE)</f>
        <v>0</v>
      </c>
      <c r="K64" s="43">
        <f>VLOOKUP($A64&amp;K$82,決統データ!$A$3:$DE$365,$E64+19,FALSE)</f>
        <v>0</v>
      </c>
      <c r="L64" s="43">
        <f>VLOOKUP($A64&amp;L$82,決統データ!$A$3:$DE$365,$E64+19,FALSE)</f>
        <v>48420</v>
      </c>
      <c r="M64" s="167">
        <f t="shared" si="2"/>
        <v>48420</v>
      </c>
    </row>
    <row r="65" spans="1:13" ht="18" customHeight="1">
      <c r="A65" s="27" t="str">
        <f>+B65&amp;C65&amp;D65</f>
        <v>1713202</v>
      </c>
      <c r="B65" s="28" t="s">
        <v>133</v>
      </c>
      <c r="C65" s="29">
        <v>32</v>
      </c>
      <c r="D65" s="28" t="s">
        <v>144</v>
      </c>
      <c r="E65" s="24">
        <v>3</v>
      </c>
      <c r="F65" s="596"/>
      <c r="G65" s="596"/>
      <c r="H65" s="175" t="s">
        <v>1312</v>
      </c>
      <c r="I65" s="175"/>
      <c r="J65" s="43">
        <f>VLOOKUP($A65&amp;J$82,決統データ!$A$3:$DE$365,$E65+19,FALSE)</f>
        <v>0</v>
      </c>
      <c r="K65" s="43">
        <f>VLOOKUP($A65&amp;K$82,決統データ!$A$3:$DE$365,$E65+19,FALSE)</f>
        <v>35486</v>
      </c>
      <c r="L65" s="43">
        <f>VLOOKUP($A65&amp;L$82,決統データ!$A$3:$DE$365,$E65+19,FALSE)</f>
        <v>134103</v>
      </c>
      <c r="M65" s="167">
        <f t="shared" si="2"/>
        <v>169589</v>
      </c>
    </row>
    <row r="66" spans="1:13" ht="18" customHeight="1">
      <c r="A66" s="27" t="str">
        <f t="shared" si="1"/>
        <v>1713202</v>
      </c>
      <c r="B66" s="28" t="s">
        <v>133</v>
      </c>
      <c r="C66" s="29">
        <v>32</v>
      </c>
      <c r="D66" s="28" t="s">
        <v>144</v>
      </c>
      <c r="E66" s="24">
        <v>4</v>
      </c>
      <c r="F66" s="596"/>
      <c r="G66" s="596"/>
      <c r="H66" s="176" t="s">
        <v>731</v>
      </c>
      <c r="I66" s="192"/>
      <c r="J66" s="43">
        <f>VLOOKUP($A66&amp;J$82,決統データ!$A$3:$DE$365,$E66+19,FALSE)</f>
        <v>10053</v>
      </c>
      <c r="K66" s="43">
        <f>VLOOKUP($A66&amp;K$82,決統データ!$A$3:$DE$365,$E66+19,FALSE)</f>
        <v>2330</v>
      </c>
      <c r="L66" s="43">
        <f>VLOOKUP($A66&amp;L$82,決統データ!$A$3:$DE$365,$E66+19,FALSE)</f>
        <v>41766</v>
      </c>
      <c r="M66" s="167">
        <f t="shared" si="2"/>
        <v>54149</v>
      </c>
    </row>
    <row r="67" spans="1:13" ht="18" customHeight="1">
      <c r="A67" s="27" t="str">
        <f>+B67&amp;C67&amp;D67</f>
        <v>1713202</v>
      </c>
      <c r="B67" s="28" t="s">
        <v>133</v>
      </c>
      <c r="C67" s="29">
        <v>32</v>
      </c>
      <c r="D67" s="28" t="s">
        <v>566</v>
      </c>
      <c r="E67" s="24">
        <v>6</v>
      </c>
      <c r="F67" s="596"/>
      <c r="G67" s="175" t="s">
        <v>371</v>
      </c>
      <c r="H67" s="176"/>
      <c r="I67" s="192"/>
      <c r="J67" s="43">
        <f>VLOOKUP($A67&amp;J$82,決統データ!$A$3:$DE$365,$E67+19,FALSE)</f>
        <v>0</v>
      </c>
      <c r="K67" s="43">
        <f>VLOOKUP($A67&amp;K$82,決統データ!$A$3:$DE$365,$E67+19,FALSE)</f>
        <v>0</v>
      </c>
      <c r="L67" s="43">
        <f>VLOOKUP($A67&amp;L$82,決統データ!$A$3:$DE$365,$E67+19,FALSE)</f>
        <v>0</v>
      </c>
      <c r="M67" s="167">
        <f t="shared" ref="M67:M78" si="3">SUM(J67:L67)</f>
        <v>0</v>
      </c>
    </row>
    <row r="68" spans="1:13" ht="18" customHeight="1">
      <c r="A68" s="27" t="str">
        <f t="shared" si="1"/>
        <v>1713202</v>
      </c>
      <c r="B68" s="28" t="s">
        <v>133</v>
      </c>
      <c r="C68" s="29">
        <v>32</v>
      </c>
      <c r="D68" s="28" t="s">
        <v>566</v>
      </c>
      <c r="E68" s="24">
        <v>7</v>
      </c>
      <c r="F68" s="596"/>
      <c r="G68" s="175" t="s">
        <v>1318</v>
      </c>
      <c r="H68" s="176"/>
      <c r="I68" s="192"/>
      <c r="J68" s="43">
        <f>VLOOKUP($A68&amp;J$82,決統データ!$A$3:$DE$365,$E68+19,FALSE)</f>
        <v>144926</v>
      </c>
      <c r="K68" s="43">
        <f>VLOOKUP($A68&amp;K$82,決統データ!$A$3:$DE$365,$E68+19,FALSE)</f>
        <v>224733</v>
      </c>
      <c r="L68" s="43">
        <f>VLOOKUP($A68&amp;L$82,決統データ!$A$3:$DE$365,$E68+19,FALSE)</f>
        <v>275419</v>
      </c>
      <c r="M68" s="167">
        <f t="shared" si="3"/>
        <v>645078</v>
      </c>
    </row>
    <row r="69" spans="1:13" ht="18" customHeight="1">
      <c r="A69" s="27" t="str">
        <f t="shared" si="1"/>
        <v>1713202</v>
      </c>
      <c r="B69" s="28" t="s">
        <v>133</v>
      </c>
      <c r="C69" s="29">
        <v>32</v>
      </c>
      <c r="D69" s="28" t="s">
        <v>566</v>
      </c>
      <c r="E69" s="24">
        <v>8</v>
      </c>
      <c r="F69" s="596"/>
      <c r="G69" s="596" t="s">
        <v>644</v>
      </c>
      <c r="H69" s="176" t="s">
        <v>1314</v>
      </c>
      <c r="I69" s="192"/>
      <c r="J69" s="43">
        <f>VLOOKUP($A69&amp;J$82,決統データ!$A$3:$DE$365,$E69+19,FALSE)</f>
        <v>79560</v>
      </c>
      <c r="K69" s="43">
        <f>VLOOKUP($A69&amp;K$82,決統データ!$A$3:$DE$365,$E69+19,FALSE)</f>
        <v>170252</v>
      </c>
      <c r="L69" s="43">
        <f>VLOOKUP($A69&amp;L$82,決統データ!$A$3:$DE$365,$E69+19,FALSE)</f>
        <v>2253</v>
      </c>
      <c r="M69" s="167">
        <f t="shared" si="3"/>
        <v>252065</v>
      </c>
    </row>
    <row r="70" spans="1:13" ht="18" customHeight="1">
      <c r="A70" s="27" t="str">
        <f t="shared" si="1"/>
        <v>1713202</v>
      </c>
      <c r="B70" s="28" t="s">
        <v>133</v>
      </c>
      <c r="C70" s="29">
        <v>32</v>
      </c>
      <c r="D70" s="28" t="s">
        <v>566</v>
      </c>
      <c r="E70" s="24">
        <v>9</v>
      </c>
      <c r="F70" s="596"/>
      <c r="G70" s="596"/>
      <c r="H70" s="176" t="s">
        <v>1313</v>
      </c>
      <c r="I70" s="192"/>
      <c r="J70" s="43">
        <f>VLOOKUP($A70&amp;J$82,決統データ!$A$3:$DE$365,$E70+19,FALSE)</f>
        <v>50551</v>
      </c>
      <c r="K70" s="43">
        <f>VLOOKUP($A70&amp;K$82,決統データ!$A$3:$DE$365,$E70+19,FALSE)</f>
        <v>8735</v>
      </c>
      <c r="L70" s="43">
        <f>VLOOKUP($A70&amp;L$82,決統データ!$A$3:$DE$365,$E70+19,FALSE)</f>
        <v>23875</v>
      </c>
      <c r="M70" s="167">
        <f t="shared" si="3"/>
        <v>83161</v>
      </c>
    </row>
    <row r="71" spans="1:13" ht="18" customHeight="1">
      <c r="A71" s="27" t="str">
        <f t="shared" si="1"/>
        <v>1713202</v>
      </c>
      <c r="B71" s="28" t="s">
        <v>133</v>
      </c>
      <c r="C71" s="29">
        <v>32</v>
      </c>
      <c r="D71" s="28" t="s">
        <v>566</v>
      </c>
      <c r="E71" s="24">
        <v>10</v>
      </c>
      <c r="F71" s="596"/>
      <c r="G71" s="596"/>
      <c r="H71" s="176" t="s">
        <v>1317</v>
      </c>
      <c r="I71" s="192"/>
      <c r="J71" s="43">
        <f>VLOOKUP($A71&amp;J$82,決統データ!$A$3:$DE$365,$E71+19,FALSE)</f>
        <v>2114</v>
      </c>
      <c r="K71" s="43">
        <f>VLOOKUP($A71&amp;K$82,決統データ!$A$3:$DE$365,$E71+19,FALSE)</f>
        <v>888</v>
      </c>
      <c r="L71" s="43">
        <f>VLOOKUP($A71&amp;L$82,決統データ!$A$3:$DE$365,$E71+19,FALSE)</f>
        <v>0</v>
      </c>
      <c r="M71" s="167">
        <f t="shared" si="3"/>
        <v>3002</v>
      </c>
    </row>
    <row r="72" spans="1:13" ht="18" customHeight="1">
      <c r="A72" s="27" t="str">
        <f t="shared" si="1"/>
        <v>1713202</v>
      </c>
      <c r="B72" s="28" t="s">
        <v>133</v>
      </c>
      <c r="C72" s="29">
        <v>32</v>
      </c>
      <c r="D72" s="28" t="s">
        <v>566</v>
      </c>
      <c r="E72" s="24">
        <v>11</v>
      </c>
      <c r="F72" s="596"/>
      <c r="G72" s="596"/>
      <c r="H72" s="176" t="s">
        <v>1316</v>
      </c>
      <c r="I72" s="192"/>
      <c r="J72" s="43">
        <f>VLOOKUP($A72&amp;J$82,決統データ!$A$3:$DE$365,$E72+19,FALSE)</f>
        <v>0</v>
      </c>
      <c r="K72" s="43">
        <f>VLOOKUP($A72&amp;K$82,決統データ!$A$3:$DE$365,$E72+19,FALSE)</f>
        <v>0</v>
      </c>
      <c r="L72" s="43">
        <f>VLOOKUP($A72&amp;L$82,決統データ!$A$3:$DE$365,$E72+19,FALSE)</f>
        <v>53904</v>
      </c>
      <c r="M72" s="167">
        <f t="shared" si="3"/>
        <v>53904</v>
      </c>
    </row>
    <row r="73" spans="1:13" ht="18" customHeight="1">
      <c r="A73" s="27" t="str">
        <f>+B73&amp;C73&amp;D73</f>
        <v>1713202</v>
      </c>
      <c r="B73" s="28" t="s">
        <v>133</v>
      </c>
      <c r="C73" s="29">
        <v>32</v>
      </c>
      <c r="D73" s="28" t="s">
        <v>566</v>
      </c>
      <c r="E73" s="24">
        <v>12</v>
      </c>
      <c r="F73" s="596"/>
      <c r="G73" s="596"/>
      <c r="H73" s="176" t="s">
        <v>1312</v>
      </c>
      <c r="I73" s="192"/>
      <c r="J73" s="43">
        <f>VLOOKUP($A73&amp;J$82,決統データ!$A$3:$DE$365,$E73+19,FALSE)</f>
        <v>0</v>
      </c>
      <c r="K73" s="43">
        <f>VLOOKUP($A73&amp;K$82,決統データ!$A$3:$DE$365,$E73+19,FALSE)</f>
        <v>42195</v>
      </c>
      <c r="L73" s="43">
        <f>VLOOKUP($A73&amp;L$82,決統データ!$A$3:$DE$365,$E73+19,FALSE)</f>
        <v>149292</v>
      </c>
      <c r="M73" s="167">
        <f t="shared" si="3"/>
        <v>191487</v>
      </c>
    </row>
    <row r="74" spans="1:13" ht="18" customHeight="1">
      <c r="A74" s="27" t="str">
        <f t="shared" si="1"/>
        <v>1713202</v>
      </c>
      <c r="B74" s="28" t="s">
        <v>133</v>
      </c>
      <c r="C74" s="29">
        <v>32</v>
      </c>
      <c r="D74" s="28" t="s">
        <v>566</v>
      </c>
      <c r="E74" s="24">
        <v>13</v>
      </c>
      <c r="F74" s="596"/>
      <c r="G74" s="596"/>
      <c r="H74" s="176" t="s">
        <v>731</v>
      </c>
      <c r="I74" s="192"/>
      <c r="J74" s="43">
        <f>VLOOKUP($A74&amp;J$82,決統データ!$A$3:$DE$365,$E74+19,FALSE)</f>
        <v>12701</v>
      </c>
      <c r="K74" s="43">
        <f>VLOOKUP($A74&amp;K$82,決統データ!$A$3:$DE$365,$E74+19,FALSE)</f>
        <v>2663</v>
      </c>
      <c r="L74" s="43">
        <f>VLOOKUP($A74&amp;L$82,決統データ!$A$3:$DE$365,$E74+19,FALSE)</f>
        <v>46095</v>
      </c>
      <c r="M74" s="167">
        <f t="shared" si="3"/>
        <v>61459</v>
      </c>
    </row>
    <row r="75" spans="1:13" ht="18" customHeight="1">
      <c r="A75" s="27" t="str">
        <f t="shared" si="1"/>
        <v>1713202</v>
      </c>
      <c r="B75" s="28" t="s">
        <v>133</v>
      </c>
      <c r="C75" s="29">
        <v>32</v>
      </c>
      <c r="D75" s="28" t="s">
        <v>566</v>
      </c>
      <c r="E75" s="24">
        <v>15</v>
      </c>
      <c r="F75" s="175" t="s">
        <v>1315</v>
      </c>
      <c r="G75" s="175"/>
      <c r="H75" s="176"/>
      <c r="I75" s="192"/>
      <c r="J75" s="43">
        <f>VLOOKUP($A75&amp;J$82,決統データ!$A$3:$DE$365,$E75+19,FALSE)</f>
        <v>291480</v>
      </c>
      <c r="K75" s="43">
        <f>VLOOKUP($A75&amp;K$82,決統データ!$A$3:$DE$365,$E75+19,FALSE)</f>
        <v>312117</v>
      </c>
      <c r="L75" s="43">
        <f>VLOOKUP($A75&amp;L$82,決統データ!$A$3:$DE$365,$E75+19,FALSE)</f>
        <v>437433</v>
      </c>
      <c r="M75" s="167">
        <f t="shared" si="3"/>
        <v>1041030</v>
      </c>
    </row>
    <row r="76" spans="1:13" ht="18" customHeight="1">
      <c r="A76" s="27" t="str">
        <f>+B76&amp;C76&amp;D76</f>
        <v>1713202</v>
      </c>
      <c r="B76" s="28" t="s">
        <v>133</v>
      </c>
      <c r="C76" s="29">
        <v>32</v>
      </c>
      <c r="D76" s="28" t="s">
        <v>566</v>
      </c>
      <c r="E76" s="24">
        <v>16</v>
      </c>
      <c r="F76" s="621" t="s">
        <v>644</v>
      </c>
      <c r="G76" s="192" t="s">
        <v>1314</v>
      </c>
      <c r="H76" s="176"/>
      <c r="I76" s="192"/>
      <c r="J76" s="43">
        <f>VLOOKUP($A76&amp;J$82,決統データ!$A$3:$DE$365,$E76+19,FALSE)</f>
        <v>222707</v>
      </c>
      <c r="K76" s="43">
        <f>VLOOKUP($A76&amp;K$82,決統データ!$A$3:$DE$365,$E76+19,FALSE)</f>
        <v>256915</v>
      </c>
      <c r="L76" s="43">
        <f>VLOOKUP($A76&amp;L$82,決統データ!$A$3:$DE$365,$E76+19,FALSE)</f>
        <v>158267</v>
      </c>
      <c r="M76" s="167">
        <f t="shared" si="3"/>
        <v>637889</v>
      </c>
    </row>
    <row r="77" spans="1:13" ht="18" customHeight="1">
      <c r="A77" s="27" t="str">
        <f>+B77&amp;C77&amp;D77</f>
        <v>1713202</v>
      </c>
      <c r="B77" s="28" t="s">
        <v>133</v>
      </c>
      <c r="C77" s="29">
        <v>32</v>
      </c>
      <c r="D77" s="28" t="s">
        <v>566</v>
      </c>
      <c r="E77" s="24">
        <v>17</v>
      </c>
      <c r="F77" s="622"/>
      <c r="G77" s="192" t="s">
        <v>1313</v>
      </c>
      <c r="H77" s="176"/>
      <c r="I77" s="192"/>
      <c r="J77" s="43">
        <f>VLOOKUP($A77&amp;J$82,決統データ!$A$3:$DE$365,$E77+19,FALSE)</f>
        <v>50551</v>
      </c>
      <c r="K77" s="43">
        <f>VLOOKUP($A77&amp;K$82,決統データ!$A$3:$DE$365,$E77+19,FALSE)</f>
        <v>8735</v>
      </c>
      <c r="L77" s="43">
        <f>VLOOKUP($A77&amp;L$82,決統データ!$A$3:$DE$365,$E77+19,FALSE)</f>
        <v>23875</v>
      </c>
      <c r="M77" s="167">
        <f t="shared" si="3"/>
        <v>83161</v>
      </c>
    </row>
    <row r="78" spans="1:13" ht="18" customHeight="1">
      <c r="A78" s="27" t="str">
        <f>+B78&amp;C78&amp;D78</f>
        <v>1713202</v>
      </c>
      <c r="B78" s="28" t="s">
        <v>133</v>
      </c>
      <c r="C78" s="29">
        <v>32</v>
      </c>
      <c r="D78" s="28" t="s">
        <v>566</v>
      </c>
      <c r="E78" s="24">
        <v>18</v>
      </c>
      <c r="F78" s="623"/>
      <c r="G78" s="192" t="s">
        <v>731</v>
      </c>
      <c r="H78" s="176"/>
      <c r="I78" s="192"/>
      <c r="J78" s="43">
        <f>VLOOKUP($A78&amp;J$82,決統データ!$A$3:$DE$365,$E78+19,FALSE)</f>
        <v>18222</v>
      </c>
      <c r="K78" s="43">
        <f>VLOOKUP($A78&amp;K$82,決統データ!$A$3:$DE$365,$E78+19,FALSE)</f>
        <v>46467</v>
      </c>
      <c r="L78" s="43">
        <f>VLOOKUP($A78&amp;L$82,決統データ!$A$3:$DE$365,$E78+19,FALSE)</f>
        <v>255291</v>
      </c>
      <c r="M78" s="167">
        <f t="shared" si="3"/>
        <v>319980</v>
      </c>
    </row>
    <row r="79" spans="1:13">
      <c r="F79" s="152"/>
      <c r="G79" s="152"/>
      <c r="H79" s="152"/>
      <c r="I79" s="152"/>
    </row>
    <row r="80" spans="1:13">
      <c r="F80" s="152"/>
      <c r="G80" s="152"/>
      <c r="H80" s="152"/>
      <c r="I80" s="152"/>
    </row>
    <row r="81" spans="6:12">
      <c r="F81" s="152"/>
      <c r="G81" s="152"/>
      <c r="H81" s="152"/>
      <c r="I81" s="152"/>
    </row>
    <row r="82" spans="6:12">
      <c r="F82" s="152"/>
      <c r="G82" s="152"/>
      <c r="H82" s="152"/>
      <c r="I82" s="152"/>
      <c r="J82" s="170" t="str">
        <f t="shared" ref="J82:L82" si="4">+J83&amp;"000"</f>
        <v>263036000</v>
      </c>
      <c r="K82" s="170" t="str">
        <f t="shared" si="4"/>
        <v>263435000</v>
      </c>
      <c r="L82" s="170" t="str">
        <f t="shared" si="4"/>
        <v>264652000</v>
      </c>
    </row>
    <row r="83" spans="6:12">
      <c r="J83" s="170" t="s">
        <v>751</v>
      </c>
      <c r="K83" s="170" t="s">
        <v>587</v>
      </c>
      <c r="L83" s="170" t="s">
        <v>594</v>
      </c>
    </row>
    <row r="84" spans="6:12">
      <c r="J84" s="170" t="s">
        <v>750</v>
      </c>
      <c r="K84" s="170" t="s">
        <v>474</v>
      </c>
      <c r="L84" s="170" t="s">
        <v>595</v>
      </c>
    </row>
  </sheetData>
  <customSheetViews>
    <customSheetView guid="{247A5D4D-80F1-4466-92F7-7A3BC78E450F}" showPageBreaks="1" fitToPage="1" printArea="1">
      <selection activeCell="C43" sqref="C43"/>
      <pageMargins left="0.78740157480314965" right="0.78740157480314965" top="0.78740157480314965" bottom="0.78740157480314965" header="0.51181102362204722" footer="0.51181102362204722"/>
      <pageSetup paperSize="9" scale="54" fitToWidth="3" orientation="portrait" blackAndWhite="1" horizontalDpi="300" verticalDpi="300"/>
      <headerFooter alignWithMargins="0"/>
    </customSheetView>
  </customSheetViews>
  <mergeCells count="17">
    <mergeCell ref="F2:I2"/>
    <mergeCell ref="F3:F52"/>
    <mergeCell ref="G3:G12"/>
    <mergeCell ref="H10:H12"/>
    <mergeCell ref="G13:G24"/>
    <mergeCell ref="H22:H24"/>
    <mergeCell ref="G25:G36"/>
    <mergeCell ref="H34:H36"/>
    <mergeCell ref="G37:G44"/>
    <mergeCell ref="H38:I38"/>
    <mergeCell ref="F76:F78"/>
    <mergeCell ref="H42:H44"/>
    <mergeCell ref="G46:G52"/>
    <mergeCell ref="F53:F74"/>
    <mergeCell ref="G54:G59"/>
    <mergeCell ref="G61:G66"/>
    <mergeCell ref="G69:G74"/>
  </mergeCells>
  <phoneticPr fontId="3"/>
  <pageMargins left="0.78740157480314965" right="0.78740157480314965" top="0.78740157480314965" bottom="0.78740157480314965" header="0.51181102362204722" footer="0.51181102362204722"/>
  <pageSetup paperSize="9" scale="55" fitToWidth="0" orientation="portrait" blackAndWhite="1" r:id="rId1"/>
  <headerFooter alignWithMargins="0"/>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rgb="FF7030A0"/>
  </sheetPr>
  <dimension ref="A1:DN368"/>
  <sheetViews>
    <sheetView zoomScaleNormal="100" workbookViewId="0">
      <pane xSplit="11" ySplit="1" topLeftCell="L350" activePane="bottomRight" state="frozen"/>
      <selection activeCell="A371" sqref="A371"/>
      <selection pane="topRight" activeCell="A371" sqref="A371"/>
      <selection pane="bottomLeft" activeCell="A371" sqref="A371"/>
      <selection pane="bottomRight" activeCell="A371" sqref="A371"/>
    </sheetView>
  </sheetViews>
  <sheetFormatPr defaultColWidth="9" defaultRowHeight="14.4"/>
  <cols>
    <col min="1" max="1" width="20" style="368" customWidth="1"/>
    <col min="2" max="8" width="9" style="368"/>
    <col min="9" max="9" width="19.3984375" style="368" customWidth="1"/>
    <col min="10" max="16384" width="9" style="368"/>
  </cols>
  <sheetData>
    <row r="1" spans="1:118">
      <c r="B1" s="367" t="s">
        <v>551</v>
      </c>
      <c r="C1" s="367" t="s">
        <v>552</v>
      </c>
      <c r="D1" s="367" t="s">
        <v>553</v>
      </c>
      <c r="E1" s="367" t="s">
        <v>554</v>
      </c>
      <c r="F1" s="367" t="s">
        <v>555</v>
      </c>
      <c r="G1" s="367" t="s">
        <v>404</v>
      </c>
      <c r="H1" s="367" t="s">
        <v>556</v>
      </c>
      <c r="I1" s="367" t="s">
        <v>557</v>
      </c>
      <c r="J1" s="367" t="s">
        <v>405</v>
      </c>
      <c r="K1" s="367" t="s">
        <v>558</v>
      </c>
      <c r="L1" s="367" t="s">
        <v>406</v>
      </c>
      <c r="M1" s="367" t="s">
        <v>407</v>
      </c>
      <c r="N1" s="367" t="s">
        <v>408</v>
      </c>
      <c r="O1" s="367" t="s">
        <v>479</v>
      </c>
      <c r="P1" s="367" t="s">
        <v>480</v>
      </c>
      <c r="Q1" s="367" t="s">
        <v>481</v>
      </c>
      <c r="R1" s="367" t="s">
        <v>482</v>
      </c>
      <c r="S1" s="367" t="s">
        <v>483</v>
      </c>
      <c r="T1" s="368" t="s">
        <v>409</v>
      </c>
      <c r="U1" s="368" t="s">
        <v>410</v>
      </c>
      <c r="V1" s="368" t="s">
        <v>411</v>
      </c>
      <c r="W1" s="368" t="s">
        <v>412</v>
      </c>
      <c r="X1" s="368" t="s">
        <v>413</v>
      </c>
      <c r="Y1" s="368" t="s">
        <v>414</v>
      </c>
      <c r="Z1" s="368" t="s">
        <v>415</v>
      </c>
      <c r="AA1" s="368" t="s">
        <v>416</v>
      </c>
      <c r="AB1" s="368" t="s">
        <v>417</v>
      </c>
      <c r="AC1" s="368" t="s">
        <v>418</v>
      </c>
      <c r="AD1" s="368" t="s">
        <v>419</v>
      </c>
      <c r="AE1" s="368" t="s">
        <v>420</v>
      </c>
      <c r="AF1" s="368" t="s">
        <v>421</v>
      </c>
      <c r="AG1" s="368" t="s">
        <v>422</v>
      </c>
      <c r="AH1" s="368" t="s">
        <v>423</v>
      </c>
      <c r="AI1" s="368" t="s">
        <v>424</v>
      </c>
      <c r="AJ1" s="368" t="s">
        <v>425</v>
      </c>
      <c r="AK1" s="368" t="s">
        <v>426</v>
      </c>
      <c r="AL1" s="368" t="s">
        <v>427</v>
      </c>
      <c r="AM1" s="368" t="s">
        <v>428</v>
      </c>
      <c r="AN1" s="368" t="s">
        <v>429</v>
      </c>
      <c r="AO1" s="368" t="s">
        <v>430</v>
      </c>
      <c r="AP1" s="368" t="s">
        <v>431</v>
      </c>
      <c r="AQ1" s="368" t="s">
        <v>432</v>
      </c>
      <c r="AR1" s="368" t="s">
        <v>433</v>
      </c>
      <c r="AS1" s="368" t="s">
        <v>434</v>
      </c>
      <c r="AT1" s="368" t="s">
        <v>435</v>
      </c>
      <c r="AU1" s="368" t="s">
        <v>436</v>
      </c>
      <c r="AV1" s="368" t="s">
        <v>437</v>
      </c>
      <c r="AW1" s="368" t="s">
        <v>438</v>
      </c>
      <c r="AX1" s="368" t="s">
        <v>439</v>
      </c>
      <c r="AY1" s="368" t="s">
        <v>440</v>
      </c>
      <c r="AZ1" s="368" t="s">
        <v>441</v>
      </c>
      <c r="BA1" s="368" t="s">
        <v>442</v>
      </c>
      <c r="BB1" s="368" t="s">
        <v>443</v>
      </c>
      <c r="BC1" s="368" t="s">
        <v>444</v>
      </c>
      <c r="BD1" s="368" t="s">
        <v>445</v>
      </c>
      <c r="BE1" s="368" t="s">
        <v>446</v>
      </c>
      <c r="BF1" s="368" t="s">
        <v>447</v>
      </c>
      <c r="BG1" s="368" t="s">
        <v>448</v>
      </c>
      <c r="BH1" s="368" t="s">
        <v>449</v>
      </c>
      <c r="BI1" s="368" t="s">
        <v>450</v>
      </c>
      <c r="BJ1" s="368" t="s">
        <v>451</v>
      </c>
      <c r="BK1" s="368" t="s">
        <v>452</v>
      </c>
      <c r="BL1" s="368" t="s">
        <v>453</v>
      </c>
      <c r="BM1" s="368" t="s">
        <v>454</v>
      </c>
      <c r="BN1" s="368" t="s">
        <v>455</v>
      </c>
      <c r="BO1" s="368" t="s">
        <v>456</v>
      </c>
      <c r="BP1" s="368" t="s">
        <v>457</v>
      </c>
      <c r="BQ1" s="368" t="s">
        <v>458</v>
      </c>
      <c r="BR1" s="368" t="s">
        <v>459</v>
      </c>
      <c r="BS1" s="368" t="s">
        <v>460</v>
      </c>
      <c r="BT1" s="368" t="s">
        <v>461</v>
      </c>
      <c r="BU1" s="368" t="s">
        <v>462</v>
      </c>
      <c r="BV1" s="368" t="s">
        <v>463</v>
      </c>
      <c r="BW1" s="368" t="s">
        <v>464</v>
      </c>
      <c r="BX1" s="368" t="s">
        <v>465</v>
      </c>
      <c r="BY1" s="368" t="s">
        <v>466</v>
      </c>
      <c r="BZ1" s="368" t="s">
        <v>467</v>
      </c>
      <c r="CA1" s="368" t="s">
        <v>468</v>
      </c>
      <c r="CB1" s="368" t="s">
        <v>608</v>
      </c>
      <c r="CC1" s="368" t="s">
        <v>609</v>
      </c>
      <c r="CD1" s="368" t="s">
        <v>610</v>
      </c>
      <c r="CE1" s="368" t="s">
        <v>611</v>
      </c>
      <c r="CF1" s="368" t="s">
        <v>612</v>
      </c>
      <c r="CG1" s="368" t="s">
        <v>613</v>
      </c>
      <c r="CH1" s="368" t="s">
        <v>614</v>
      </c>
      <c r="CI1" s="368" t="s">
        <v>615</v>
      </c>
      <c r="CJ1" s="368" t="s">
        <v>616</v>
      </c>
      <c r="CK1" s="368" t="s">
        <v>617</v>
      </c>
      <c r="CL1" s="368" t="s">
        <v>618</v>
      </c>
      <c r="CM1" s="368" t="s">
        <v>619</v>
      </c>
      <c r="CN1" s="368" t="s">
        <v>620</v>
      </c>
      <c r="CO1" s="368" t="s">
        <v>621</v>
      </c>
      <c r="CP1" s="368" t="s">
        <v>622</v>
      </c>
      <c r="CQ1" s="368" t="s">
        <v>623</v>
      </c>
      <c r="CR1" s="368" t="s">
        <v>624</v>
      </c>
      <c r="CS1" s="368" t="s">
        <v>625</v>
      </c>
      <c r="CT1" s="368" t="s">
        <v>626</v>
      </c>
      <c r="CU1" s="368" t="s">
        <v>627</v>
      </c>
      <c r="CV1" s="368" t="s">
        <v>1535</v>
      </c>
      <c r="CW1" s="368" t="s">
        <v>1536</v>
      </c>
      <c r="CX1" s="368" t="s">
        <v>1537</v>
      </c>
      <c r="CY1" s="368" t="s">
        <v>1538</v>
      </c>
      <c r="CZ1" s="368" t="s">
        <v>1539</v>
      </c>
      <c r="DA1" s="368" t="s">
        <v>1540</v>
      </c>
      <c r="DB1" s="368" t="s">
        <v>1541</v>
      </c>
      <c r="DC1" s="368" t="s">
        <v>1542</v>
      </c>
      <c r="DD1" s="368" t="s">
        <v>1543</v>
      </c>
      <c r="DE1" s="368" t="s">
        <v>1544</v>
      </c>
      <c r="DF1" s="368" t="s">
        <v>1545</v>
      </c>
      <c r="DG1" s="368" t="s">
        <v>1546</v>
      </c>
      <c r="DH1" s="368" t="s">
        <v>1547</v>
      </c>
      <c r="DI1" s="368" t="s">
        <v>1548</v>
      </c>
      <c r="DJ1" s="368" t="s">
        <v>1549</v>
      </c>
      <c r="DK1" s="368" t="s">
        <v>1550</v>
      </c>
      <c r="DL1" s="368" t="s">
        <v>1551</v>
      </c>
      <c r="DM1" s="368" t="s">
        <v>1552</v>
      </c>
      <c r="DN1" s="368" t="s">
        <v>1553</v>
      </c>
    </row>
    <row r="2" spans="1:118">
      <c r="A2" s="461" t="str">
        <f>+D2&amp;E2&amp;J2&amp;K2&amp;F2&amp;H2</f>
        <v>1751001262013000</v>
      </c>
      <c r="B2" s="367" t="s">
        <v>1588</v>
      </c>
      <c r="C2" s="367" t="s">
        <v>559</v>
      </c>
      <c r="D2" s="367" t="s">
        <v>575</v>
      </c>
      <c r="E2" s="367" t="s">
        <v>737</v>
      </c>
      <c r="F2" s="367" t="s">
        <v>580</v>
      </c>
      <c r="G2" s="367" t="s">
        <v>469</v>
      </c>
      <c r="H2" s="367" t="s">
        <v>562</v>
      </c>
      <c r="J2" s="367" t="s">
        <v>570</v>
      </c>
      <c r="K2" s="367" t="s">
        <v>564</v>
      </c>
      <c r="L2" s="367" t="s">
        <v>737</v>
      </c>
      <c r="M2" s="367" t="s">
        <v>732</v>
      </c>
      <c r="N2" s="367" t="s">
        <v>733</v>
      </c>
      <c r="O2" s="367" t="s">
        <v>732</v>
      </c>
      <c r="P2" s="367" t="s">
        <v>738</v>
      </c>
      <c r="Q2" s="367" t="s">
        <v>734</v>
      </c>
      <c r="R2" s="367" t="s">
        <v>735</v>
      </c>
      <c r="S2" s="367" t="s">
        <v>734</v>
      </c>
      <c r="T2" s="368">
        <v>3550218</v>
      </c>
      <c r="U2" s="368">
        <v>3580601</v>
      </c>
      <c r="V2" s="368">
        <v>3610401</v>
      </c>
      <c r="W2" s="368">
        <v>22</v>
      </c>
      <c r="X2" s="368">
        <v>0</v>
      </c>
      <c r="Y2" s="368">
        <v>0</v>
      </c>
      <c r="Z2" s="368">
        <v>75471</v>
      </c>
      <c r="AA2" s="368">
        <v>31882</v>
      </c>
      <c r="AB2" s="368">
        <v>16400</v>
      </c>
      <c r="AC2" s="368">
        <v>7441</v>
      </c>
      <c r="AD2" s="368">
        <v>7441</v>
      </c>
      <c r="AE2" s="368">
        <v>7122</v>
      </c>
      <c r="AF2" s="368">
        <v>55257</v>
      </c>
      <c r="AG2" s="368">
        <v>1226</v>
      </c>
      <c r="AH2" s="368">
        <v>656</v>
      </c>
      <c r="AI2" s="368">
        <v>656</v>
      </c>
      <c r="AJ2" s="368">
        <v>656</v>
      </c>
      <c r="AK2" s="368">
        <v>10945450</v>
      </c>
      <c r="AL2" s="368">
        <v>23728717</v>
      </c>
      <c r="AM2" s="368">
        <v>7871228</v>
      </c>
      <c r="AN2" s="368">
        <v>10074621</v>
      </c>
      <c r="AO2" s="368">
        <v>1567519</v>
      </c>
      <c r="AP2" s="368">
        <v>0</v>
      </c>
      <c r="AQ2" s="368">
        <v>4215349</v>
      </c>
      <c r="AR2" s="368">
        <v>17128145</v>
      </c>
      <c r="AS2" s="368">
        <v>561780</v>
      </c>
      <c r="AT2" s="368">
        <v>5906525</v>
      </c>
      <c r="AU2" s="368">
        <v>0</v>
      </c>
      <c r="AV2" s="368">
        <v>132267</v>
      </c>
      <c r="AW2" s="368">
        <v>16900912</v>
      </c>
      <c r="AX2" s="368">
        <v>203</v>
      </c>
      <c r="AY2" s="368">
        <v>203</v>
      </c>
      <c r="AZ2" s="368">
        <v>0</v>
      </c>
      <c r="BA2" s="368">
        <v>0</v>
      </c>
      <c r="BB2" s="368">
        <v>0</v>
      </c>
      <c r="BC2" s="368">
        <v>0</v>
      </c>
      <c r="BD2" s="368">
        <v>0</v>
      </c>
      <c r="BE2" s="368">
        <v>17</v>
      </c>
      <c r="BF2" s="368">
        <v>0</v>
      </c>
      <c r="BG2" s="368">
        <v>17</v>
      </c>
      <c r="BH2" s="368">
        <v>0</v>
      </c>
      <c r="BI2" s="368">
        <v>0</v>
      </c>
      <c r="BJ2" s="368">
        <v>4952</v>
      </c>
      <c r="BK2" s="368">
        <v>4952</v>
      </c>
      <c r="BL2" s="368">
        <v>0</v>
      </c>
      <c r="BM2" s="368">
        <v>4729</v>
      </c>
      <c r="BN2" s="368">
        <v>0</v>
      </c>
      <c r="BO2" s="368">
        <v>2448</v>
      </c>
      <c r="BP2" s="368">
        <v>943018</v>
      </c>
      <c r="BQ2" s="368">
        <v>943018</v>
      </c>
      <c r="BR2" s="368">
        <v>0</v>
      </c>
      <c r="BS2" s="368">
        <v>741917</v>
      </c>
      <c r="BT2" s="368">
        <v>1</v>
      </c>
      <c r="BU2" s="368">
        <v>99</v>
      </c>
      <c r="BV2" s="368">
        <v>2762</v>
      </c>
      <c r="BW2" s="368">
        <v>0</v>
      </c>
      <c r="BX2" s="368">
        <v>0</v>
      </c>
      <c r="BY2" s="368">
        <v>0</v>
      </c>
      <c r="BZ2" s="368">
        <v>4</v>
      </c>
      <c r="CA2" s="368">
        <v>1</v>
      </c>
    </row>
    <row r="3" spans="1:118">
      <c r="A3" s="461" t="str">
        <f t="shared" ref="A3:A66" si="0">+D3&amp;E3&amp;J3&amp;K3&amp;F3&amp;H3</f>
        <v>1781001262013000</v>
      </c>
      <c r="B3" s="367" t="s">
        <v>1588</v>
      </c>
      <c r="C3" s="367" t="s">
        <v>559</v>
      </c>
      <c r="D3" s="367" t="s">
        <v>575</v>
      </c>
      <c r="E3" s="367" t="s">
        <v>747</v>
      </c>
      <c r="F3" s="367" t="s">
        <v>580</v>
      </c>
      <c r="G3" s="367" t="s">
        <v>469</v>
      </c>
      <c r="H3" s="367" t="s">
        <v>562</v>
      </c>
      <c r="J3" s="367" t="s">
        <v>570</v>
      </c>
      <c r="K3" s="367" t="s">
        <v>564</v>
      </c>
      <c r="L3" s="367" t="s">
        <v>737</v>
      </c>
      <c r="M3" s="367" t="s">
        <v>732</v>
      </c>
      <c r="N3" s="367" t="s">
        <v>733</v>
      </c>
      <c r="O3" s="367" t="s">
        <v>749</v>
      </c>
      <c r="P3" s="367" t="s">
        <v>733</v>
      </c>
      <c r="Q3" s="367" t="s">
        <v>734</v>
      </c>
      <c r="R3" s="367" t="s">
        <v>736</v>
      </c>
      <c r="S3" s="367" t="s">
        <v>734</v>
      </c>
      <c r="T3" s="368">
        <v>4070324</v>
      </c>
      <c r="U3" s="368">
        <v>4080415</v>
      </c>
      <c r="V3" s="368">
        <v>4060401</v>
      </c>
      <c r="W3" s="368">
        <v>22</v>
      </c>
      <c r="X3" s="368">
        <v>0</v>
      </c>
      <c r="Y3" s="368">
        <v>0</v>
      </c>
      <c r="Z3" s="368">
        <v>75471</v>
      </c>
      <c r="AA3" s="368">
        <v>31882</v>
      </c>
      <c r="AB3" s="368">
        <v>100</v>
      </c>
      <c r="AC3" s="368">
        <v>28</v>
      </c>
      <c r="AD3" s="368">
        <v>28</v>
      </c>
      <c r="AE3" s="368">
        <v>28</v>
      </c>
      <c r="AF3" s="368">
        <v>55257</v>
      </c>
      <c r="AG3" s="368">
        <v>1226</v>
      </c>
      <c r="AH3" s="368">
        <v>5</v>
      </c>
      <c r="AI3" s="368">
        <v>5</v>
      </c>
      <c r="AJ3" s="368">
        <v>5</v>
      </c>
      <c r="AK3" s="368">
        <v>12375197</v>
      </c>
      <c r="AL3" s="368">
        <v>130721</v>
      </c>
      <c r="AM3" s="368">
        <v>62894</v>
      </c>
      <c r="AN3" s="368">
        <v>0</v>
      </c>
      <c r="AO3" s="368">
        <v>8500</v>
      </c>
      <c r="AP3" s="368">
        <v>0</v>
      </c>
      <c r="AQ3" s="368">
        <v>59327</v>
      </c>
      <c r="AR3" s="368">
        <v>89023</v>
      </c>
      <c r="AS3" s="368">
        <v>0</v>
      </c>
      <c r="AT3" s="368">
        <v>41698</v>
      </c>
      <c r="AU3" s="368">
        <v>0</v>
      </c>
      <c r="AV3" s="368">
        <v>0</v>
      </c>
      <c r="AW3" s="368">
        <v>125810</v>
      </c>
      <c r="AX3" s="368">
        <v>1</v>
      </c>
      <c r="AY3" s="368">
        <v>1</v>
      </c>
      <c r="AZ3" s="368">
        <v>0</v>
      </c>
      <c r="BA3" s="368">
        <v>0</v>
      </c>
      <c r="BB3" s="368">
        <v>0</v>
      </c>
      <c r="BC3" s="368">
        <v>0</v>
      </c>
      <c r="BD3" s="368">
        <v>0</v>
      </c>
      <c r="BE3" s="368">
        <v>1</v>
      </c>
      <c r="BF3" s="368">
        <v>0</v>
      </c>
      <c r="BG3" s="368">
        <v>0</v>
      </c>
      <c r="BH3" s="368">
        <v>1</v>
      </c>
      <c r="BI3" s="368">
        <v>0</v>
      </c>
      <c r="BJ3" s="368">
        <v>30</v>
      </c>
      <c r="BK3" s="368">
        <v>30</v>
      </c>
      <c r="BL3" s="368">
        <v>0</v>
      </c>
      <c r="BM3" s="368">
        <v>12</v>
      </c>
      <c r="BN3" s="368">
        <v>0</v>
      </c>
      <c r="BO3" s="368">
        <v>6</v>
      </c>
      <c r="BP3" s="368">
        <v>3656</v>
      </c>
      <c r="BQ3" s="368">
        <v>3656</v>
      </c>
      <c r="BR3" s="368">
        <v>0</v>
      </c>
      <c r="BS3" s="368">
        <v>3656</v>
      </c>
      <c r="BT3" s="368">
        <v>1</v>
      </c>
      <c r="BU3" s="368">
        <v>98</v>
      </c>
      <c r="BV3" s="368">
        <v>40</v>
      </c>
      <c r="BW3" s="368">
        <v>0</v>
      </c>
      <c r="BX3" s="368">
        <v>0</v>
      </c>
      <c r="BY3" s="368">
        <v>0</v>
      </c>
      <c r="BZ3" s="368">
        <v>0</v>
      </c>
      <c r="CA3" s="368">
        <v>0</v>
      </c>
    </row>
    <row r="4" spans="1:118">
      <c r="A4" s="461" t="str">
        <f t="shared" si="0"/>
        <v>1751002262013000</v>
      </c>
      <c r="B4" s="367" t="s">
        <v>1588</v>
      </c>
      <c r="C4" s="367" t="s">
        <v>559</v>
      </c>
      <c r="D4" s="367" t="s">
        <v>575</v>
      </c>
      <c r="E4" s="367" t="s">
        <v>737</v>
      </c>
      <c r="F4" s="367" t="s">
        <v>580</v>
      </c>
      <c r="G4" s="367" t="s">
        <v>469</v>
      </c>
      <c r="H4" s="367" t="s">
        <v>562</v>
      </c>
      <c r="J4" s="367" t="s">
        <v>570</v>
      </c>
      <c r="K4" s="367" t="s">
        <v>566</v>
      </c>
      <c r="L4" s="367" t="s">
        <v>737</v>
      </c>
      <c r="M4" s="367" t="s">
        <v>732</v>
      </c>
      <c r="N4" s="367" t="s">
        <v>733</v>
      </c>
      <c r="O4" s="367" t="s">
        <v>732</v>
      </c>
      <c r="P4" s="367" t="s">
        <v>738</v>
      </c>
      <c r="Q4" s="367" t="s">
        <v>734</v>
      </c>
      <c r="R4" s="367" t="s">
        <v>735</v>
      </c>
      <c r="S4" s="367" t="s">
        <v>734</v>
      </c>
      <c r="T4" s="368">
        <v>0</v>
      </c>
      <c r="U4" s="368">
        <v>3</v>
      </c>
      <c r="V4" s="368">
        <v>0</v>
      </c>
      <c r="W4" s="368">
        <v>0</v>
      </c>
      <c r="X4" s="368">
        <v>4</v>
      </c>
      <c r="Y4" s="368">
        <v>0</v>
      </c>
      <c r="Z4" s="368">
        <v>113</v>
      </c>
      <c r="AA4" s="368">
        <v>0</v>
      </c>
      <c r="AB4" s="368">
        <v>0</v>
      </c>
      <c r="AC4" s="368">
        <v>0</v>
      </c>
      <c r="AD4" s="368">
        <v>0</v>
      </c>
      <c r="AE4" s="368">
        <v>0</v>
      </c>
      <c r="AF4" s="368">
        <v>0</v>
      </c>
      <c r="AG4" s="368">
        <v>0</v>
      </c>
      <c r="AH4" s="368">
        <v>4</v>
      </c>
      <c r="AI4" s="368">
        <v>0</v>
      </c>
      <c r="AJ4" s="368">
        <v>0</v>
      </c>
      <c r="AK4" s="368">
        <v>0</v>
      </c>
      <c r="AL4" s="368">
        <v>0</v>
      </c>
      <c r="AM4" s="368">
        <v>0</v>
      </c>
    </row>
    <row r="5" spans="1:118">
      <c r="A5" s="461" t="str">
        <f t="shared" si="0"/>
        <v>1781002262013000</v>
      </c>
      <c r="B5" s="367" t="s">
        <v>1588</v>
      </c>
      <c r="C5" s="367" t="s">
        <v>559</v>
      </c>
      <c r="D5" s="367" t="s">
        <v>575</v>
      </c>
      <c r="E5" s="367" t="s">
        <v>747</v>
      </c>
      <c r="F5" s="367" t="s">
        <v>580</v>
      </c>
      <c r="G5" s="367" t="s">
        <v>469</v>
      </c>
      <c r="H5" s="367" t="s">
        <v>562</v>
      </c>
      <c r="J5" s="367" t="s">
        <v>570</v>
      </c>
      <c r="K5" s="367" t="s">
        <v>566</v>
      </c>
      <c r="L5" s="367" t="s">
        <v>737</v>
      </c>
      <c r="M5" s="367" t="s">
        <v>732</v>
      </c>
      <c r="N5" s="367" t="s">
        <v>733</v>
      </c>
      <c r="O5" s="367" t="s">
        <v>749</v>
      </c>
      <c r="P5" s="367" t="s">
        <v>733</v>
      </c>
      <c r="Q5" s="367" t="s">
        <v>734</v>
      </c>
      <c r="R5" s="367" t="s">
        <v>736</v>
      </c>
      <c r="S5" s="367" t="s">
        <v>734</v>
      </c>
      <c r="T5" s="368">
        <v>0</v>
      </c>
      <c r="U5" s="368">
        <v>0</v>
      </c>
      <c r="V5" s="368">
        <v>0</v>
      </c>
      <c r="W5" s="368">
        <v>0</v>
      </c>
      <c r="X5" s="368">
        <v>0</v>
      </c>
      <c r="Y5" s="368">
        <v>0</v>
      </c>
      <c r="Z5" s="368">
        <v>56</v>
      </c>
      <c r="AA5" s="368">
        <v>0</v>
      </c>
      <c r="AB5" s="368">
        <v>0</v>
      </c>
      <c r="AC5" s="368">
        <v>0</v>
      </c>
      <c r="AD5" s="368">
        <v>0</v>
      </c>
      <c r="AE5" s="368">
        <v>0</v>
      </c>
      <c r="AF5" s="368">
        <v>0</v>
      </c>
      <c r="AG5" s="368">
        <v>0</v>
      </c>
      <c r="AH5" s="368">
        <v>0</v>
      </c>
      <c r="AI5" s="368">
        <v>0</v>
      </c>
      <c r="AJ5" s="368">
        <v>0</v>
      </c>
      <c r="AK5" s="368">
        <v>0</v>
      </c>
      <c r="AL5" s="368">
        <v>0</v>
      </c>
      <c r="AM5" s="368">
        <v>0</v>
      </c>
    </row>
    <row r="6" spans="1:118">
      <c r="A6" s="461" t="str">
        <f t="shared" si="0"/>
        <v>0901301262013001</v>
      </c>
      <c r="B6" s="367" t="s">
        <v>1588</v>
      </c>
      <c r="C6" s="367" t="s">
        <v>559</v>
      </c>
      <c r="D6" s="367" t="s">
        <v>569</v>
      </c>
      <c r="E6" s="367" t="s">
        <v>561</v>
      </c>
      <c r="F6" s="367" t="s">
        <v>580</v>
      </c>
      <c r="G6" s="367" t="s">
        <v>469</v>
      </c>
      <c r="H6" s="367" t="s">
        <v>746</v>
      </c>
      <c r="I6" s="368" t="s">
        <v>777</v>
      </c>
      <c r="J6" s="367" t="s">
        <v>572</v>
      </c>
      <c r="K6" s="367" t="s">
        <v>564</v>
      </c>
      <c r="L6" s="367" t="s">
        <v>561</v>
      </c>
      <c r="M6" s="367" t="s">
        <v>732</v>
      </c>
      <c r="N6" s="367" t="s">
        <v>733</v>
      </c>
      <c r="O6" s="367" t="s">
        <v>561</v>
      </c>
      <c r="P6" s="367" t="s">
        <v>734</v>
      </c>
      <c r="Q6" s="367" t="s">
        <v>561</v>
      </c>
      <c r="R6" s="367" t="s">
        <v>561</v>
      </c>
      <c r="S6" s="367" t="s">
        <v>561</v>
      </c>
      <c r="T6" s="368">
        <v>3560601</v>
      </c>
      <c r="U6" s="368">
        <v>0</v>
      </c>
      <c r="V6" s="368">
        <v>0</v>
      </c>
      <c r="W6" s="368">
        <v>0</v>
      </c>
      <c r="X6" s="368">
        <v>0</v>
      </c>
      <c r="Y6" s="368">
        <v>9033</v>
      </c>
      <c r="Z6" s="368">
        <v>2771</v>
      </c>
      <c r="AA6" s="368">
        <v>0</v>
      </c>
      <c r="AB6" s="368">
        <v>0</v>
      </c>
      <c r="AC6" s="368">
        <v>169</v>
      </c>
      <c r="AD6" s="368">
        <v>532</v>
      </c>
      <c r="AE6" s="368">
        <v>0</v>
      </c>
      <c r="AF6" s="368">
        <v>322</v>
      </c>
      <c r="AG6" s="368">
        <v>0</v>
      </c>
      <c r="AH6" s="368">
        <v>0</v>
      </c>
      <c r="AI6" s="368">
        <v>406</v>
      </c>
      <c r="AJ6" s="368">
        <v>21</v>
      </c>
      <c r="AK6" s="368">
        <v>0</v>
      </c>
      <c r="AL6" s="368">
        <v>1097</v>
      </c>
      <c r="AM6" s="368">
        <v>1391</v>
      </c>
      <c r="AN6" s="368">
        <v>378</v>
      </c>
      <c r="AO6" s="368">
        <v>819</v>
      </c>
      <c r="AP6" s="368">
        <v>338</v>
      </c>
      <c r="AQ6" s="368">
        <v>0</v>
      </c>
      <c r="AR6" s="368">
        <v>0</v>
      </c>
      <c r="AS6" s="368">
        <v>0</v>
      </c>
      <c r="AT6" s="368">
        <v>0</v>
      </c>
      <c r="AU6" s="368">
        <v>1</v>
      </c>
      <c r="AV6" s="368">
        <v>2</v>
      </c>
      <c r="AW6" s="368">
        <v>0</v>
      </c>
      <c r="AX6" s="368">
        <v>5011001</v>
      </c>
      <c r="AY6" s="368">
        <v>5011001</v>
      </c>
      <c r="AZ6" s="368">
        <v>30</v>
      </c>
      <c r="BA6" s="368">
        <v>0</v>
      </c>
      <c r="BB6" s="368">
        <v>0</v>
      </c>
      <c r="BC6" s="368">
        <v>165</v>
      </c>
      <c r="BD6" s="368">
        <v>0</v>
      </c>
      <c r="BE6" s="368">
        <v>0</v>
      </c>
      <c r="BF6" s="368">
        <v>330</v>
      </c>
      <c r="BG6" s="368">
        <v>1375</v>
      </c>
      <c r="BH6" s="368">
        <v>1375</v>
      </c>
      <c r="BI6" s="368">
        <v>1210</v>
      </c>
      <c r="BJ6" s="368">
        <v>715</v>
      </c>
      <c r="BK6" s="368">
        <v>0</v>
      </c>
      <c r="BL6" s="368">
        <v>0</v>
      </c>
      <c r="BM6" s="368">
        <v>1</v>
      </c>
      <c r="BN6" s="368">
        <v>0</v>
      </c>
      <c r="BO6" s="368">
        <v>0</v>
      </c>
      <c r="BP6" s="368">
        <v>0</v>
      </c>
      <c r="BQ6" s="368">
        <v>0</v>
      </c>
      <c r="BR6" s="368">
        <v>0</v>
      </c>
      <c r="BS6" s="368">
        <v>51</v>
      </c>
      <c r="BT6" s="368">
        <v>0</v>
      </c>
      <c r="BU6" s="368">
        <v>0</v>
      </c>
      <c r="BV6" s="368">
        <v>4</v>
      </c>
      <c r="BW6" s="368">
        <v>1</v>
      </c>
      <c r="BX6" s="368">
        <v>0</v>
      </c>
      <c r="BY6" s="368">
        <v>0</v>
      </c>
      <c r="BZ6" s="368">
        <v>0</v>
      </c>
      <c r="CA6" s="368">
        <v>0</v>
      </c>
      <c r="CB6" s="368">
        <v>2</v>
      </c>
      <c r="CC6" s="368">
        <v>0</v>
      </c>
      <c r="CD6" s="368">
        <v>0</v>
      </c>
      <c r="CE6" s="368">
        <v>0</v>
      </c>
      <c r="CF6" s="368">
        <v>0</v>
      </c>
      <c r="CG6" s="368">
        <v>0</v>
      </c>
      <c r="CH6" s="368">
        <v>0</v>
      </c>
      <c r="CI6" s="368" t="s">
        <v>1589</v>
      </c>
    </row>
    <row r="7" spans="1:118">
      <c r="A7" s="461" t="str">
        <f t="shared" si="0"/>
        <v>1001401262013001</v>
      </c>
      <c r="B7" s="367" t="s">
        <v>1588</v>
      </c>
      <c r="C7" s="367" t="s">
        <v>559</v>
      </c>
      <c r="D7" s="367" t="s">
        <v>570</v>
      </c>
      <c r="E7" s="367" t="s">
        <v>561</v>
      </c>
      <c r="F7" s="367" t="s">
        <v>580</v>
      </c>
      <c r="G7" s="367" t="s">
        <v>469</v>
      </c>
      <c r="H7" s="367" t="s">
        <v>746</v>
      </c>
      <c r="I7" s="368" t="s">
        <v>1512</v>
      </c>
      <c r="J7" s="367" t="s">
        <v>573</v>
      </c>
      <c r="K7" s="367" t="s">
        <v>564</v>
      </c>
      <c r="L7" s="367" t="s">
        <v>561</v>
      </c>
      <c r="M7" s="367" t="s">
        <v>732</v>
      </c>
      <c r="N7" s="367" t="s">
        <v>733</v>
      </c>
      <c r="O7" s="367" t="s">
        <v>561</v>
      </c>
      <c r="P7" s="367" t="s">
        <v>561</v>
      </c>
      <c r="Q7" s="367" t="s">
        <v>561</v>
      </c>
      <c r="R7" s="367" t="s">
        <v>561</v>
      </c>
      <c r="S7" s="367" t="s">
        <v>561</v>
      </c>
      <c r="T7" s="368">
        <v>2140506</v>
      </c>
      <c r="U7" s="368">
        <v>0</v>
      </c>
      <c r="V7" s="368">
        <v>0</v>
      </c>
      <c r="W7" s="368">
        <v>0</v>
      </c>
      <c r="X7" s="368">
        <v>0</v>
      </c>
      <c r="Y7" s="368">
        <v>13891</v>
      </c>
      <c r="Z7" s="368">
        <v>0</v>
      </c>
      <c r="AA7" s="368">
        <v>0</v>
      </c>
      <c r="AB7" s="368">
        <v>0</v>
      </c>
      <c r="AC7" s="368">
        <v>0</v>
      </c>
      <c r="AD7" s="368">
        <v>0</v>
      </c>
      <c r="AE7" s="368">
        <v>0</v>
      </c>
      <c r="AF7" s="368">
        <v>0</v>
      </c>
      <c r="AG7" s="368">
        <v>6270</v>
      </c>
      <c r="AH7" s="368">
        <v>6270</v>
      </c>
      <c r="AI7" s="368">
        <v>3630</v>
      </c>
      <c r="AJ7" s="368">
        <v>3630</v>
      </c>
      <c r="AK7" s="368">
        <v>1050</v>
      </c>
      <c r="AL7" s="368">
        <v>0</v>
      </c>
      <c r="AM7" s="368">
        <v>0</v>
      </c>
      <c r="AN7" s="368">
        <v>0</v>
      </c>
      <c r="AO7" s="368">
        <v>0</v>
      </c>
      <c r="AP7" s="368">
        <v>0</v>
      </c>
      <c r="AQ7" s="368">
        <v>0</v>
      </c>
      <c r="AR7" s="368">
        <v>0</v>
      </c>
      <c r="AS7" s="368">
        <v>1050</v>
      </c>
      <c r="AT7" s="368">
        <v>1050</v>
      </c>
      <c r="AU7" s="368">
        <v>1050</v>
      </c>
      <c r="AV7" s="368">
        <v>1050</v>
      </c>
      <c r="AW7" s="368">
        <v>1050</v>
      </c>
      <c r="AX7" s="368">
        <v>0</v>
      </c>
      <c r="AY7" s="368">
        <v>0</v>
      </c>
      <c r="AZ7" s="368">
        <v>0</v>
      </c>
      <c r="BA7" s="368">
        <v>0</v>
      </c>
      <c r="BB7" s="368">
        <v>3</v>
      </c>
      <c r="BC7" s="368">
        <v>0</v>
      </c>
      <c r="BD7" s="368">
        <v>0</v>
      </c>
      <c r="BE7" s="368">
        <v>0</v>
      </c>
      <c r="BF7" s="368">
        <v>0</v>
      </c>
      <c r="BG7" s="368">
        <v>0</v>
      </c>
      <c r="BH7" s="368">
        <v>0</v>
      </c>
    </row>
    <row r="8" spans="1:118">
      <c r="A8" s="461" t="str">
        <f t="shared" si="0"/>
        <v>1221801262013000</v>
      </c>
      <c r="B8" s="367" t="s">
        <v>1588</v>
      </c>
      <c r="C8" s="367" t="s">
        <v>559</v>
      </c>
      <c r="D8" s="367" t="s">
        <v>563</v>
      </c>
      <c r="E8" s="367" t="s">
        <v>734</v>
      </c>
      <c r="F8" s="367" t="s">
        <v>580</v>
      </c>
      <c r="G8" s="367" t="s">
        <v>469</v>
      </c>
      <c r="H8" s="367" t="s">
        <v>562</v>
      </c>
      <c r="I8" s="367"/>
      <c r="J8" s="367" t="s">
        <v>576</v>
      </c>
      <c r="K8" s="367" t="s">
        <v>564</v>
      </c>
      <c r="L8" s="367" t="s">
        <v>561</v>
      </c>
      <c r="M8" s="367" t="s">
        <v>732</v>
      </c>
      <c r="N8" s="367" t="s">
        <v>733</v>
      </c>
      <c r="O8" s="367" t="s">
        <v>561</v>
      </c>
      <c r="P8" s="367" t="s">
        <v>561</v>
      </c>
      <c r="Q8" s="367" t="s">
        <v>561</v>
      </c>
      <c r="R8" s="367" t="s">
        <v>561</v>
      </c>
      <c r="S8" s="367" t="s">
        <v>561</v>
      </c>
      <c r="T8" s="368">
        <v>4050112</v>
      </c>
      <c r="U8" s="368">
        <v>0</v>
      </c>
      <c r="V8" s="368">
        <v>0</v>
      </c>
      <c r="W8" s="368">
        <v>0</v>
      </c>
      <c r="X8" s="368">
        <v>0</v>
      </c>
      <c r="Y8" s="368">
        <v>3228311</v>
      </c>
      <c r="Z8" s="368">
        <v>463496</v>
      </c>
      <c r="AA8" s="368">
        <v>0</v>
      </c>
      <c r="AB8" s="368">
        <v>6965</v>
      </c>
      <c r="AC8" s="368">
        <v>3022200</v>
      </c>
      <c r="AD8" s="368">
        <v>433904</v>
      </c>
      <c r="AE8" s="368">
        <v>3606</v>
      </c>
      <c r="AF8" s="368">
        <v>209</v>
      </c>
      <c r="AG8" s="368">
        <v>206111</v>
      </c>
      <c r="AH8" s="368">
        <v>29592</v>
      </c>
      <c r="AI8" s="368">
        <v>5906</v>
      </c>
      <c r="AJ8" s="368">
        <v>175950</v>
      </c>
      <c r="AK8" s="368">
        <v>29790</v>
      </c>
      <c r="AL8" s="368">
        <v>0</v>
      </c>
      <c r="AM8" s="368">
        <v>20</v>
      </c>
      <c r="AN8" s="368">
        <v>395071</v>
      </c>
      <c r="AO8" s="368">
        <v>31515</v>
      </c>
      <c r="AP8" s="368">
        <v>7318</v>
      </c>
      <c r="AQ8" s="368">
        <v>0</v>
      </c>
      <c r="AR8" s="368">
        <v>0</v>
      </c>
      <c r="AS8" s="368">
        <v>0</v>
      </c>
      <c r="AT8" s="368">
        <v>4141107</v>
      </c>
      <c r="AU8" s="368">
        <v>0</v>
      </c>
      <c r="AV8" s="368">
        <v>0</v>
      </c>
      <c r="AW8" s="368">
        <v>0</v>
      </c>
      <c r="AX8" s="368">
        <v>0</v>
      </c>
      <c r="AY8" s="368">
        <v>1465358</v>
      </c>
      <c r="AZ8" s="368">
        <v>128351</v>
      </c>
      <c r="BA8" s="368">
        <v>11417</v>
      </c>
      <c r="BB8" s="368">
        <v>40450</v>
      </c>
      <c r="BC8" s="368">
        <v>28306</v>
      </c>
      <c r="BD8" s="368">
        <v>0</v>
      </c>
      <c r="BE8" s="368">
        <v>1465358</v>
      </c>
      <c r="BF8" s="368">
        <v>128351</v>
      </c>
      <c r="BG8" s="368">
        <v>0</v>
      </c>
      <c r="BH8" s="368">
        <v>0</v>
      </c>
      <c r="BI8" s="368">
        <v>0</v>
      </c>
      <c r="BJ8" s="368">
        <v>0</v>
      </c>
      <c r="BK8" s="368">
        <v>549</v>
      </c>
      <c r="BL8" s="368">
        <v>11909</v>
      </c>
      <c r="BM8" s="368">
        <v>21691</v>
      </c>
      <c r="BN8" s="368">
        <v>0</v>
      </c>
      <c r="BO8" s="368">
        <v>20</v>
      </c>
      <c r="BP8" s="368">
        <v>87901</v>
      </c>
      <c r="BQ8" s="368">
        <v>36993</v>
      </c>
      <c r="BR8" s="368">
        <v>3457</v>
      </c>
      <c r="BS8" s="368">
        <v>0</v>
      </c>
      <c r="BT8" s="368">
        <v>0</v>
      </c>
      <c r="BU8" s="368">
        <v>0</v>
      </c>
      <c r="BV8" s="368">
        <v>0</v>
      </c>
      <c r="BW8" s="368">
        <v>0</v>
      </c>
      <c r="BX8" s="368">
        <v>0</v>
      </c>
      <c r="BY8" s="368">
        <v>0</v>
      </c>
      <c r="BZ8" s="368">
        <v>0</v>
      </c>
      <c r="CA8" s="368">
        <v>0</v>
      </c>
      <c r="CB8" s="368">
        <v>0</v>
      </c>
      <c r="CC8" s="368">
        <v>0</v>
      </c>
      <c r="CD8" s="368">
        <v>0</v>
      </c>
      <c r="CE8" s="368">
        <v>0</v>
      </c>
      <c r="CF8" s="368">
        <v>0</v>
      </c>
      <c r="CG8" s="368">
        <v>0</v>
      </c>
      <c r="CH8" s="368">
        <v>0</v>
      </c>
      <c r="CI8" s="368">
        <v>0</v>
      </c>
    </row>
    <row r="9" spans="1:118">
      <c r="A9" s="461" t="str">
        <f t="shared" si="0"/>
        <v>1221802262013000</v>
      </c>
      <c r="B9" s="367" t="s">
        <v>1588</v>
      </c>
      <c r="C9" s="367" t="s">
        <v>559</v>
      </c>
      <c r="D9" s="367" t="s">
        <v>563</v>
      </c>
      <c r="E9" s="367" t="s">
        <v>734</v>
      </c>
      <c r="F9" s="367" t="s">
        <v>580</v>
      </c>
      <c r="G9" s="367" t="s">
        <v>469</v>
      </c>
      <c r="H9" s="367" t="s">
        <v>562</v>
      </c>
      <c r="J9" s="367" t="s">
        <v>576</v>
      </c>
      <c r="K9" s="367" t="s">
        <v>566</v>
      </c>
      <c r="L9" s="367" t="s">
        <v>561</v>
      </c>
      <c r="M9" s="367" t="s">
        <v>732</v>
      </c>
      <c r="N9" s="367" t="s">
        <v>733</v>
      </c>
      <c r="O9" s="367" t="s">
        <v>561</v>
      </c>
      <c r="P9" s="367" t="s">
        <v>561</v>
      </c>
      <c r="Q9" s="367" t="s">
        <v>561</v>
      </c>
      <c r="R9" s="367" t="s">
        <v>561</v>
      </c>
      <c r="S9" s="367" t="s">
        <v>561</v>
      </c>
      <c r="T9" s="368">
        <v>0</v>
      </c>
      <c r="U9" s="368">
        <v>0</v>
      </c>
      <c r="V9" s="368">
        <v>0</v>
      </c>
      <c r="W9" s="368">
        <v>0</v>
      </c>
      <c r="X9" s="368">
        <v>0</v>
      </c>
      <c r="Y9" s="368">
        <v>0</v>
      </c>
      <c r="Z9" s="368">
        <v>0</v>
      </c>
      <c r="AA9" s="368">
        <v>0</v>
      </c>
      <c r="AB9" s="368">
        <v>0</v>
      </c>
      <c r="AC9" s="368">
        <v>0</v>
      </c>
      <c r="AD9" s="368">
        <v>0</v>
      </c>
      <c r="AE9" s="368">
        <v>0</v>
      </c>
      <c r="AF9" s="368">
        <v>0</v>
      </c>
      <c r="AG9" s="368">
        <v>0</v>
      </c>
      <c r="AH9" s="368">
        <v>0</v>
      </c>
      <c r="AI9" s="368">
        <v>0</v>
      </c>
      <c r="AJ9" s="368">
        <v>0</v>
      </c>
      <c r="AK9" s="368">
        <v>0</v>
      </c>
      <c r="AL9" s="368">
        <v>0</v>
      </c>
      <c r="AM9" s="368">
        <v>0</v>
      </c>
      <c r="AN9" s="368">
        <v>0</v>
      </c>
      <c r="AO9" s="368">
        <v>0</v>
      </c>
      <c r="AP9" s="368">
        <v>0</v>
      </c>
      <c r="AQ9" s="368">
        <v>0</v>
      </c>
      <c r="AR9" s="368">
        <v>0</v>
      </c>
      <c r="AS9" s="368">
        <v>0</v>
      </c>
      <c r="AT9" s="368">
        <v>0</v>
      </c>
      <c r="AU9" s="368">
        <v>0</v>
      </c>
      <c r="AV9" s="368">
        <v>0</v>
      </c>
      <c r="AW9" s="368">
        <v>0</v>
      </c>
      <c r="AX9" s="368">
        <v>0</v>
      </c>
      <c r="AY9" s="368">
        <v>0</v>
      </c>
    </row>
    <row r="10" spans="1:118">
      <c r="A10" s="461" t="str">
        <f t="shared" si="0"/>
        <v>0902101262013000</v>
      </c>
      <c r="B10" s="367" t="s">
        <v>1588</v>
      </c>
      <c r="C10" s="367" t="s">
        <v>559</v>
      </c>
      <c r="D10" s="367" t="s">
        <v>569</v>
      </c>
      <c r="E10" s="367" t="s">
        <v>561</v>
      </c>
      <c r="F10" s="367" t="s">
        <v>580</v>
      </c>
      <c r="G10" s="367" t="s">
        <v>469</v>
      </c>
      <c r="H10" s="367" t="s">
        <v>562</v>
      </c>
      <c r="J10" s="367" t="s">
        <v>565</v>
      </c>
      <c r="K10" s="367" t="s">
        <v>564</v>
      </c>
      <c r="L10" s="367" t="s">
        <v>561</v>
      </c>
      <c r="M10" s="367" t="s">
        <v>732</v>
      </c>
      <c r="N10" s="367" t="s">
        <v>733</v>
      </c>
      <c r="O10" s="367" t="s">
        <v>561</v>
      </c>
      <c r="P10" s="367" t="s">
        <v>734</v>
      </c>
      <c r="Q10" s="367" t="s">
        <v>561</v>
      </c>
      <c r="R10" s="367" t="s">
        <v>561</v>
      </c>
      <c r="S10" s="367" t="s">
        <v>561</v>
      </c>
      <c r="T10" s="368">
        <v>0</v>
      </c>
      <c r="U10" s="368">
        <v>0</v>
      </c>
      <c r="V10" s="368">
        <v>0</v>
      </c>
      <c r="W10" s="368">
        <v>0</v>
      </c>
      <c r="X10" s="368">
        <v>0</v>
      </c>
      <c r="Y10" s="368">
        <v>0</v>
      </c>
      <c r="Z10" s="368">
        <v>0</v>
      </c>
      <c r="AA10" s="368">
        <v>0</v>
      </c>
      <c r="AB10" s="368">
        <v>0</v>
      </c>
      <c r="AC10" s="368">
        <v>0</v>
      </c>
      <c r="AD10" s="368">
        <v>59</v>
      </c>
      <c r="AE10" s="368">
        <v>144</v>
      </c>
      <c r="AF10" s="368">
        <v>15182</v>
      </c>
      <c r="AG10" s="368">
        <v>0</v>
      </c>
      <c r="AH10" s="368">
        <v>1123</v>
      </c>
      <c r="AI10" s="368">
        <v>16508</v>
      </c>
      <c r="AJ10" s="368">
        <v>0</v>
      </c>
      <c r="AK10" s="368">
        <v>0</v>
      </c>
      <c r="AL10" s="368">
        <v>0</v>
      </c>
      <c r="AM10" s="368">
        <v>0</v>
      </c>
      <c r="AN10" s="368">
        <v>0</v>
      </c>
      <c r="AO10" s="368">
        <v>0</v>
      </c>
      <c r="AP10" s="368">
        <v>0</v>
      </c>
      <c r="AQ10" s="368">
        <v>0</v>
      </c>
      <c r="AR10" s="368">
        <v>0</v>
      </c>
      <c r="AS10" s="368">
        <v>0</v>
      </c>
      <c r="AT10" s="368">
        <v>0</v>
      </c>
      <c r="AU10" s="368">
        <v>0</v>
      </c>
      <c r="AV10" s="368">
        <v>0</v>
      </c>
      <c r="AW10" s="368">
        <v>0</v>
      </c>
      <c r="AX10" s="368">
        <v>0</v>
      </c>
      <c r="AY10" s="368">
        <v>16508</v>
      </c>
    </row>
    <row r="11" spans="1:118">
      <c r="A11" s="461" t="str">
        <f t="shared" si="0"/>
        <v>1002101262013000</v>
      </c>
      <c r="B11" s="367" t="s">
        <v>1588</v>
      </c>
      <c r="C11" s="367" t="s">
        <v>559</v>
      </c>
      <c r="D11" s="367" t="s">
        <v>570</v>
      </c>
      <c r="E11" s="367" t="s">
        <v>561</v>
      </c>
      <c r="F11" s="367" t="s">
        <v>580</v>
      </c>
      <c r="G11" s="367" t="s">
        <v>469</v>
      </c>
      <c r="H11" s="367" t="s">
        <v>562</v>
      </c>
      <c r="J11" s="367" t="s">
        <v>565</v>
      </c>
      <c r="K11" s="367" t="s">
        <v>564</v>
      </c>
      <c r="L11" s="367" t="s">
        <v>561</v>
      </c>
      <c r="M11" s="367" t="s">
        <v>732</v>
      </c>
      <c r="N11" s="367" t="s">
        <v>733</v>
      </c>
      <c r="O11" s="367" t="s">
        <v>561</v>
      </c>
      <c r="P11" s="367" t="s">
        <v>561</v>
      </c>
      <c r="Q11" s="367" t="s">
        <v>561</v>
      </c>
      <c r="R11" s="367" t="s">
        <v>561</v>
      </c>
      <c r="S11" s="367" t="s">
        <v>561</v>
      </c>
      <c r="T11" s="368">
        <v>0</v>
      </c>
      <c r="U11" s="368">
        <v>0</v>
      </c>
      <c r="V11" s="368">
        <v>0</v>
      </c>
      <c r="W11" s="368">
        <v>0</v>
      </c>
      <c r="X11" s="368">
        <v>0</v>
      </c>
      <c r="Y11" s="368">
        <v>0</v>
      </c>
      <c r="Z11" s="368">
        <v>0</v>
      </c>
      <c r="AA11" s="368">
        <v>0</v>
      </c>
      <c r="AB11" s="368">
        <v>0</v>
      </c>
      <c r="AC11" s="368">
        <v>0</v>
      </c>
      <c r="AD11" s="368">
        <v>0</v>
      </c>
      <c r="AE11" s="368">
        <v>0</v>
      </c>
      <c r="AF11" s="368">
        <v>0</v>
      </c>
      <c r="AG11" s="368">
        <v>0</v>
      </c>
      <c r="AH11" s="368">
        <v>354</v>
      </c>
      <c r="AI11" s="368">
        <v>354</v>
      </c>
      <c r="AJ11" s="368">
        <v>0</v>
      </c>
      <c r="AK11" s="368">
        <v>0</v>
      </c>
      <c r="AL11" s="368">
        <v>0</v>
      </c>
      <c r="AM11" s="368">
        <v>0</v>
      </c>
      <c r="AN11" s="368">
        <v>0</v>
      </c>
      <c r="AO11" s="368">
        <v>0</v>
      </c>
      <c r="AP11" s="368">
        <v>0</v>
      </c>
      <c r="AQ11" s="368">
        <v>0</v>
      </c>
      <c r="AR11" s="368">
        <v>0</v>
      </c>
      <c r="AS11" s="368">
        <v>0</v>
      </c>
      <c r="AT11" s="368">
        <v>0</v>
      </c>
      <c r="AU11" s="368">
        <v>0</v>
      </c>
      <c r="AV11" s="368">
        <v>0</v>
      </c>
      <c r="AW11" s="368">
        <v>0</v>
      </c>
      <c r="AX11" s="368">
        <v>0</v>
      </c>
      <c r="AY11" s="368">
        <v>354</v>
      </c>
    </row>
    <row r="12" spans="1:118">
      <c r="A12" s="461" t="str">
        <f t="shared" si="0"/>
        <v>1222101262013000</v>
      </c>
      <c r="B12" s="367" t="s">
        <v>1588</v>
      </c>
      <c r="C12" s="367" t="s">
        <v>559</v>
      </c>
      <c r="D12" s="367" t="s">
        <v>563</v>
      </c>
      <c r="E12" s="367" t="s">
        <v>734</v>
      </c>
      <c r="F12" s="367" t="s">
        <v>580</v>
      </c>
      <c r="G12" s="367" t="s">
        <v>469</v>
      </c>
      <c r="H12" s="367" t="s">
        <v>562</v>
      </c>
      <c r="J12" s="367" t="s">
        <v>565</v>
      </c>
      <c r="K12" s="367" t="s">
        <v>564</v>
      </c>
      <c r="L12" s="367" t="s">
        <v>561</v>
      </c>
      <c r="M12" s="367" t="s">
        <v>732</v>
      </c>
      <c r="N12" s="367" t="s">
        <v>733</v>
      </c>
      <c r="O12" s="367" t="s">
        <v>561</v>
      </c>
      <c r="P12" s="367" t="s">
        <v>561</v>
      </c>
      <c r="Q12" s="367" t="s">
        <v>561</v>
      </c>
      <c r="R12" s="367" t="s">
        <v>561</v>
      </c>
      <c r="S12" s="367" t="s">
        <v>561</v>
      </c>
      <c r="T12" s="368">
        <v>0</v>
      </c>
      <c r="U12" s="368">
        <v>0</v>
      </c>
      <c r="V12" s="368">
        <v>0</v>
      </c>
      <c r="W12" s="368">
        <v>0</v>
      </c>
      <c r="X12" s="368">
        <v>0</v>
      </c>
      <c r="Y12" s="368">
        <v>0</v>
      </c>
      <c r="Z12" s="368">
        <v>0</v>
      </c>
      <c r="AA12" s="368">
        <v>0</v>
      </c>
      <c r="AB12" s="368">
        <v>0</v>
      </c>
      <c r="AC12" s="368">
        <v>0</v>
      </c>
      <c r="AD12" s="368">
        <v>422</v>
      </c>
      <c r="AE12" s="368">
        <v>4</v>
      </c>
      <c r="AF12" s="368">
        <v>300</v>
      </c>
      <c r="AG12" s="368">
        <v>3321</v>
      </c>
      <c r="AH12" s="368">
        <v>1273</v>
      </c>
      <c r="AI12" s="368">
        <v>5320</v>
      </c>
      <c r="AJ12" s="368">
        <v>0</v>
      </c>
      <c r="AK12" s="368">
        <v>0</v>
      </c>
      <c r="AL12" s="368">
        <v>0</v>
      </c>
      <c r="AM12" s="368">
        <v>0</v>
      </c>
      <c r="AN12" s="368">
        <v>0</v>
      </c>
      <c r="AO12" s="368">
        <v>0</v>
      </c>
      <c r="AP12" s="368">
        <v>0</v>
      </c>
      <c r="AQ12" s="368">
        <v>0</v>
      </c>
      <c r="AR12" s="368">
        <v>0</v>
      </c>
      <c r="AS12" s="368">
        <v>0</v>
      </c>
      <c r="AT12" s="368">
        <v>0</v>
      </c>
      <c r="AU12" s="368">
        <v>0</v>
      </c>
      <c r="AV12" s="368">
        <v>0</v>
      </c>
      <c r="AW12" s="368">
        <v>0</v>
      </c>
      <c r="AX12" s="368">
        <v>0</v>
      </c>
      <c r="AY12" s="368">
        <v>5320</v>
      </c>
    </row>
    <row r="13" spans="1:118">
      <c r="A13" s="461" t="str">
        <f t="shared" si="0"/>
        <v>1752101262013000</v>
      </c>
      <c r="B13" s="367" t="s">
        <v>1588</v>
      </c>
      <c r="C13" s="367" t="s">
        <v>559</v>
      </c>
      <c r="D13" s="367" t="s">
        <v>575</v>
      </c>
      <c r="E13" s="367" t="s">
        <v>737</v>
      </c>
      <c r="F13" s="367" t="s">
        <v>580</v>
      </c>
      <c r="G13" s="367" t="s">
        <v>469</v>
      </c>
      <c r="H13" s="367" t="s">
        <v>562</v>
      </c>
      <c r="J13" s="367" t="s">
        <v>565</v>
      </c>
      <c r="K13" s="367" t="s">
        <v>564</v>
      </c>
      <c r="L13" s="367" t="s">
        <v>737</v>
      </c>
      <c r="M13" s="367" t="s">
        <v>732</v>
      </c>
      <c r="N13" s="367" t="s">
        <v>733</v>
      </c>
      <c r="O13" s="367" t="s">
        <v>732</v>
      </c>
      <c r="P13" s="367" t="s">
        <v>738</v>
      </c>
      <c r="Q13" s="367" t="s">
        <v>734</v>
      </c>
      <c r="R13" s="367" t="s">
        <v>735</v>
      </c>
      <c r="S13" s="367" t="s">
        <v>734</v>
      </c>
      <c r="T13" s="368">
        <v>17015</v>
      </c>
      <c r="U13" s="368">
        <v>9213</v>
      </c>
      <c r="V13" s="368">
        <v>0</v>
      </c>
      <c r="W13" s="368">
        <v>0</v>
      </c>
      <c r="X13" s="368">
        <v>5559</v>
      </c>
      <c r="Y13" s="368">
        <v>31787</v>
      </c>
      <c r="Z13" s="368">
        <v>54973</v>
      </c>
      <c r="AA13" s="368">
        <v>54973</v>
      </c>
      <c r="AB13" s="368">
        <v>0</v>
      </c>
      <c r="AC13" s="368">
        <v>0</v>
      </c>
      <c r="AD13" s="368">
        <v>0</v>
      </c>
      <c r="AE13" s="368">
        <v>47401</v>
      </c>
      <c r="AF13" s="368">
        <v>891</v>
      </c>
      <c r="AG13" s="368">
        <v>2845</v>
      </c>
      <c r="AH13" s="368">
        <v>1243</v>
      </c>
      <c r="AI13" s="368">
        <v>1031</v>
      </c>
      <c r="AJ13" s="368">
        <v>0</v>
      </c>
      <c r="AK13" s="368">
        <v>0</v>
      </c>
      <c r="AL13" s="368">
        <v>235707</v>
      </c>
      <c r="AM13" s="368">
        <v>0</v>
      </c>
      <c r="AN13" s="368">
        <v>0</v>
      </c>
      <c r="AO13" s="368">
        <v>0</v>
      </c>
      <c r="AP13" s="368">
        <v>0</v>
      </c>
      <c r="AQ13" s="368">
        <v>0</v>
      </c>
      <c r="AR13" s="368">
        <v>0</v>
      </c>
      <c r="AS13" s="368">
        <v>0</v>
      </c>
      <c r="AT13" s="368">
        <v>0</v>
      </c>
      <c r="AU13" s="368">
        <v>18883</v>
      </c>
      <c r="AV13" s="368">
        <v>394761</v>
      </c>
      <c r="AW13" s="368">
        <v>31154</v>
      </c>
      <c r="AX13" s="368">
        <v>0</v>
      </c>
      <c r="AY13" s="368">
        <v>425915</v>
      </c>
    </row>
    <row r="14" spans="1:118">
      <c r="A14" s="461" t="str">
        <f t="shared" si="0"/>
        <v>1782101262013000</v>
      </c>
      <c r="B14" s="367" t="s">
        <v>1588</v>
      </c>
      <c r="C14" s="367" t="s">
        <v>559</v>
      </c>
      <c r="D14" s="367" t="s">
        <v>575</v>
      </c>
      <c r="E14" s="367" t="s">
        <v>747</v>
      </c>
      <c r="F14" s="367" t="s">
        <v>580</v>
      </c>
      <c r="G14" s="367" t="s">
        <v>469</v>
      </c>
      <c r="H14" s="367" t="s">
        <v>562</v>
      </c>
      <c r="J14" s="367" t="s">
        <v>565</v>
      </c>
      <c r="K14" s="367" t="s">
        <v>564</v>
      </c>
      <c r="L14" s="367" t="s">
        <v>737</v>
      </c>
      <c r="M14" s="367" t="s">
        <v>732</v>
      </c>
      <c r="N14" s="367" t="s">
        <v>733</v>
      </c>
      <c r="O14" s="367" t="s">
        <v>749</v>
      </c>
      <c r="P14" s="367" t="s">
        <v>733</v>
      </c>
      <c r="Q14" s="367" t="s">
        <v>734</v>
      </c>
      <c r="R14" s="367" t="s">
        <v>736</v>
      </c>
      <c r="S14" s="367" t="s">
        <v>734</v>
      </c>
      <c r="T14" s="368">
        <v>0</v>
      </c>
      <c r="U14" s="368">
        <v>0</v>
      </c>
      <c r="V14" s="368">
        <v>0</v>
      </c>
      <c r="W14" s="368">
        <v>0</v>
      </c>
      <c r="X14" s="368">
        <v>0</v>
      </c>
      <c r="Y14" s="368">
        <v>0</v>
      </c>
      <c r="Z14" s="368">
        <v>0</v>
      </c>
      <c r="AA14" s="368">
        <v>0</v>
      </c>
      <c r="AB14" s="368">
        <v>0</v>
      </c>
      <c r="AC14" s="368">
        <v>0</v>
      </c>
      <c r="AD14" s="368">
        <v>0</v>
      </c>
      <c r="AE14" s="368">
        <v>330</v>
      </c>
      <c r="AF14" s="368">
        <v>17</v>
      </c>
      <c r="AG14" s="368">
        <v>55</v>
      </c>
      <c r="AH14" s="368">
        <v>0</v>
      </c>
      <c r="AI14" s="368">
        <v>0</v>
      </c>
      <c r="AJ14" s="368">
        <v>0</v>
      </c>
      <c r="AK14" s="368">
        <v>0</v>
      </c>
      <c r="AL14" s="368">
        <v>1804</v>
      </c>
      <c r="AM14" s="368">
        <v>0</v>
      </c>
      <c r="AN14" s="368">
        <v>0</v>
      </c>
      <c r="AO14" s="368">
        <v>0</v>
      </c>
      <c r="AP14" s="368">
        <v>0</v>
      </c>
      <c r="AQ14" s="368">
        <v>0</v>
      </c>
      <c r="AR14" s="368">
        <v>0</v>
      </c>
      <c r="AS14" s="368">
        <v>0</v>
      </c>
      <c r="AT14" s="368">
        <v>0</v>
      </c>
      <c r="AU14" s="368">
        <v>10</v>
      </c>
      <c r="AV14" s="368">
        <v>2216</v>
      </c>
      <c r="AW14" s="368">
        <v>0</v>
      </c>
      <c r="AX14" s="368">
        <v>0</v>
      </c>
      <c r="AY14" s="368">
        <v>2216</v>
      </c>
    </row>
    <row r="15" spans="1:118">
      <c r="A15" s="461" t="str">
        <f t="shared" si="0"/>
        <v>0902102262013000</v>
      </c>
      <c r="B15" s="367" t="s">
        <v>1588</v>
      </c>
      <c r="C15" s="367" t="s">
        <v>559</v>
      </c>
      <c r="D15" s="367" t="s">
        <v>569</v>
      </c>
      <c r="E15" s="367" t="s">
        <v>561</v>
      </c>
      <c r="F15" s="367" t="s">
        <v>580</v>
      </c>
      <c r="G15" s="367" t="s">
        <v>469</v>
      </c>
      <c r="H15" s="367" t="s">
        <v>562</v>
      </c>
      <c r="J15" s="367" t="s">
        <v>565</v>
      </c>
      <c r="K15" s="367" t="s">
        <v>566</v>
      </c>
      <c r="L15" s="367" t="s">
        <v>561</v>
      </c>
      <c r="M15" s="367" t="s">
        <v>732</v>
      </c>
      <c r="N15" s="367" t="s">
        <v>733</v>
      </c>
      <c r="O15" s="367" t="s">
        <v>561</v>
      </c>
      <c r="P15" s="367" t="s">
        <v>734</v>
      </c>
      <c r="Q15" s="367" t="s">
        <v>561</v>
      </c>
      <c r="R15" s="367" t="s">
        <v>561</v>
      </c>
      <c r="S15" s="367" t="s">
        <v>561</v>
      </c>
      <c r="T15" s="368">
        <v>0</v>
      </c>
      <c r="U15" s="368">
        <v>0</v>
      </c>
      <c r="V15" s="368">
        <v>0</v>
      </c>
      <c r="W15" s="368">
        <v>0</v>
      </c>
      <c r="X15" s="368">
        <v>0</v>
      </c>
      <c r="Y15" s="368">
        <v>0</v>
      </c>
      <c r="Z15" s="368">
        <v>0</v>
      </c>
      <c r="AA15" s="368">
        <v>0</v>
      </c>
      <c r="AB15" s="368">
        <v>0</v>
      </c>
      <c r="AC15" s="368">
        <v>0</v>
      </c>
      <c r="AD15" s="368">
        <v>0</v>
      </c>
    </row>
    <row r="16" spans="1:118">
      <c r="A16" s="461" t="str">
        <f t="shared" si="0"/>
        <v>1002102262013000</v>
      </c>
      <c r="B16" s="367" t="s">
        <v>1588</v>
      </c>
      <c r="C16" s="367" t="s">
        <v>559</v>
      </c>
      <c r="D16" s="367" t="s">
        <v>570</v>
      </c>
      <c r="E16" s="367" t="s">
        <v>561</v>
      </c>
      <c r="F16" s="367" t="s">
        <v>580</v>
      </c>
      <c r="G16" s="367" t="s">
        <v>469</v>
      </c>
      <c r="H16" s="367" t="s">
        <v>562</v>
      </c>
      <c r="J16" s="367" t="s">
        <v>565</v>
      </c>
      <c r="K16" s="367" t="s">
        <v>566</v>
      </c>
      <c r="L16" s="367" t="s">
        <v>561</v>
      </c>
      <c r="M16" s="367" t="s">
        <v>732</v>
      </c>
      <c r="N16" s="367" t="s">
        <v>733</v>
      </c>
      <c r="O16" s="367" t="s">
        <v>561</v>
      </c>
      <c r="P16" s="367" t="s">
        <v>561</v>
      </c>
      <c r="Q16" s="367" t="s">
        <v>561</v>
      </c>
      <c r="R16" s="367" t="s">
        <v>561</v>
      </c>
      <c r="S16" s="367" t="s">
        <v>561</v>
      </c>
      <c r="T16" s="368">
        <v>0</v>
      </c>
      <c r="U16" s="368">
        <v>0</v>
      </c>
      <c r="V16" s="368">
        <v>0</v>
      </c>
      <c r="W16" s="368">
        <v>0</v>
      </c>
      <c r="X16" s="368">
        <v>0</v>
      </c>
      <c r="Y16" s="368">
        <v>0</v>
      </c>
      <c r="Z16" s="368">
        <v>0</v>
      </c>
      <c r="AA16" s="368">
        <v>0</v>
      </c>
      <c r="AB16" s="368">
        <v>0</v>
      </c>
      <c r="AC16" s="368">
        <v>0</v>
      </c>
      <c r="AD16" s="368">
        <v>0</v>
      </c>
    </row>
    <row r="17" spans="1:109">
      <c r="A17" s="461" t="str">
        <f t="shared" si="0"/>
        <v>1222102262013000</v>
      </c>
      <c r="B17" s="367" t="s">
        <v>1588</v>
      </c>
      <c r="C17" s="367" t="s">
        <v>559</v>
      </c>
      <c r="D17" s="367" t="s">
        <v>563</v>
      </c>
      <c r="E17" s="367" t="s">
        <v>734</v>
      </c>
      <c r="F17" s="367" t="s">
        <v>580</v>
      </c>
      <c r="G17" s="367" t="s">
        <v>469</v>
      </c>
      <c r="H17" s="367" t="s">
        <v>562</v>
      </c>
      <c r="J17" s="367" t="s">
        <v>565</v>
      </c>
      <c r="K17" s="367" t="s">
        <v>566</v>
      </c>
      <c r="L17" s="367" t="s">
        <v>561</v>
      </c>
      <c r="M17" s="367" t="s">
        <v>732</v>
      </c>
      <c r="N17" s="367" t="s">
        <v>733</v>
      </c>
      <c r="O17" s="367" t="s">
        <v>561</v>
      </c>
      <c r="P17" s="367" t="s">
        <v>561</v>
      </c>
      <c r="Q17" s="367" t="s">
        <v>561</v>
      </c>
      <c r="R17" s="367" t="s">
        <v>561</v>
      </c>
      <c r="S17" s="367" t="s">
        <v>561</v>
      </c>
      <c r="T17" s="368">
        <v>0</v>
      </c>
      <c r="U17" s="368">
        <v>0</v>
      </c>
      <c r="V17" s="368">
        <v>0</v>
      </c>
      <c r="W17" s="368">
        <v>0</v>
      </c>
      <c r="X17" s="368">
        <v>0</v>
      </c>
      <c r="Y17" s="368">
        <v>0</v>
      </c>
      <c r="Z17" s="368">
        <v>0</v>
      </c>
      <c r="AA17" s="368">
        <v>0</v>
      </c>
      <c r="AB17" s="368">
        <v>0</v>
      </c>
      <c r="AC17" s="368">
        <v>0</v>
      </c>
      <c r="AD17" s="368">
        <v>0</v>
      </c>
    </row>
    <row r="18" spans="1:109">
      <c r="A18" s="461" t="str">
        <f t="shared" si="0"/>
        <v>1752102262013000</v>
      </c>
      <c r="B18" s="367" t="s">
        <v>1588</v>
      </c>
      <c r="C18" s="367" t="s">
        <v>559</v>
      </c>
      <c r="D18" s="367" t="s">
        <v>575</v>
      </c>
      <c r="E18" s="367" t="s">
        <v>737</v>
      </c>
      <c r="F18" s="367" t="s">
        <v>580</v>
      </c>
      <c r="G18" s="367" t="s">
        <v>469</v>
      </c>
      <c r="H18" s="367" t="s">
        <v>562</v>
      </c>
      <c r="J18" s="367" t="s">
        <v>565</v>
      </c>
      <c r="K18" s="367" t="s">
        <v>566</v>
      </c>
      <c r="L18" s="367" t="s">
        <v>737</v>
      </c>
      <c r="M18" s="367" t="s">
        <v>732</v>
      </c>
      <c r="N18" s="367" t="s">
        <v>733</v>
      </c>
      <c r="O18" s="367" t="s">
        <v>732</v>
      </c>
      <c r="P18" s="367" t="s">
        <v>738</v>
      </c>
      <c r="Q18" s="367" t="s">
        <v>734</v>
      </c>
      <c r="R18" s="367" t="s">
        <v>735</v>
      </c>
      <c r="S18" s="367" t="s">
        <v>734</v>
      </c>
      <c r="T18" s="368">
        <v>17015</v>
      </c>
      <c r="U18" s="368">
        <v>0</v>
      </c>
      <c r="V18" s="368">
        <v>9213</v>
      </c>
      <c r="W18" s="368">
        <v>0</v>
      </c>
      <c r="X18" s="368">
        <v>0</v>
      </c>
      <c r="Y18" s="368">
        <v>0</v>
      </c>
      <c r="Z18" s="368">
        <v>0</v>
      </c>
      <c r="AA18" s="368">
        <v>0</v>
      </c>
      <c r="AB18" s="368">
        <v>5559</v>
      </c>
      <c r="AC18" s="368">
        <v>0</v>
      </c>
      <c r="AD18" s="368">
        <v>0</v>
      </c>
      <c r="AE18" s="368">
        <v>31787</v>
      </c>
      <c r="AF18" s="368">
        <v>0</v>
      </c>
      <c r="AG18" s="368">
        <v>0</v>
      </c>
    </row>
    <row r="19" spans="1:109">
      <c r="A19" s="461" t="str">
        <f t="shared" si="0"/>
        <v>1782102262013000</v>
      </c>
      <c r="B19" s="367" t="s">
        <v>1588</v>
      </c>
      <c r="C19" s="367" t="s">
        <v>559</v>
      </c>
      <c r="D19" s="367" t="s">
        <v>575</v>
      </c>
      <c r="E19" s="367" t="s">
        <v>747</v>
      </c>
      <c r="F19" s="367" t="s">
        <v>580</v>
      </c>
      <c r="G19" s="367" t="s">
        <v>469</v>
      </c>
      <c r="H19" s="367" t="s">
        <v>562</v>
      </c>
      <c r="J19" s="367" t="s">
        <v>565</v>
      </c>
      <c r="K19" s="367" t="s">
        <v>566</v>
      </c>
      <c r="L19" s="367" t="s">
        <v>737</v>
      </c>
      <c r="M19" s="367" t="s">
        <v>732</v>
      </c>
      <c r="N19" s="367" t="s">
        <v>733</v>
      </c>
      <c r="O19" s="367" t="s">
        <v>749</v>
      </c>
      <c r="P19" s="367" t="s">
        <v>733</v>
      </c>
      <c r="Q19" s="367" t="s">
        <v>734</v>
      </c>
      <c r="R19" s="367" t="s">
        <v>736</v>
      </c>
      <c r="S19" s="367" t="s">
        <v>734</v>
      </c>
      <c r="T19" s="368">
        <v>0</v>
      </c>
      <c r="U19" s="368">
        <v>0</v>
      </c>
      <c r="V19" s="368">
        <v>0</v>
      </c>
      <c r="W19" s="368">
        <v>0</v>
      </c>
      <c r="X19" s="368">
        <v>0</v>
      </c>
      <c r="Y19" s="368">
        <v>0</v>
      </c>
      <c r="Z19" s="368">
        <v>0</v>
      </c>
      <c r="AA19" s="368">
        <v>0</v>
      </c>
      <c r="AB19" s="368">
        <v>0</v>
      </c>
      <c r="AC19" s="368">
        <v>0</v>
      </c>
      <c r="AD19" s="368">
        <v>0</v>
      </c>
      <c r="AE19" s="368">
        <v>0</v>
      </c>
      <c r="AF19" s="368">
        <v>0</v>
      </c>
      <c r="AG19" s="368">
        <v>0</v>
      </c>
    </row>
    <row r="20" spans="1:109">
      <c r="A20" s="461" t="str">
        <f t="shared" si="0"/>
        <v>0902601262013000</v>
      </c>
      <c r="B20" s="367" t="s">
        <v>1588</v>
      </c>
      <c r="C20" s="367" t="s">
        <v>559</v>
      </c>
      <c r="D20" s="367" t="s">
        <v>569</v>
      </c>
      <c r="E20" s="367" t="s">
        <v>561</v>
      </c>
      <c r="F20" s="367" t="s">
        <v>580</v>
      </c>
      <c r="G20" s="367" t="s">
        <v>469</v>
      </c>
      <c r="H20" s="367" t="s">
        <v>562</v>
      </c>
      <c r="J20" s="367" t="s">
        <v>571</v>
      </c>
      <c r="K20" s="367" t="s">
        <v>564</v>
      </c>
      <c r="L20" s="367" t="s">
        <v>561</v>
      </c>
      <c r="M20" s="367" t="s">
        <v>732</v>
      </c>
      <c r="N20" s="367" t="s">
        <v>733</v>
      </c>
      <c r="O20" s="367" t="s">
        <v>561</v>
      </c>
      <c r="P20" s="367" t="s">
        <v>734</v>
      </c>
      <c r="Q20" s="367" t="s">
        <v>561</v>
      </c>
      <c r="R20" s="367" t="s">
        <v>561</v>
      </c>
      <c r="S20" s="367" t="s">
        <v>561</v>
      </c>
      <c r="T20" s="368">
        <v>16508</v>
      </c>
      <c r="U20" s="368">
        <v>0</v>
      </c>
      <c r="V20" s="368">
        <v>0</v>
      </c>
      <c r="W20" s="368">
        <v>0</v>
      </c>
      <c r="X20" s="368">
        <v>0</v>
      </c>
      <c r="Y20" s="368">
        <v>0</v>
      </c>
      <c r="Z20" s="368">
        <v>16508</v>
      </c>
      <c r="AA20" s="368">
        <v>0</v>
      </c>
      <c r="AB20" s="368">
        <v>0</v>
      </c>
      <c r="AC20" s="368">
        <v>16508</v>
      </c>
      <c r="AD20" s="368">
        <v>0</v>
      </c>
      <c r="AE20" s="368">
        <v>16508</v>
      </c>
      <c r="AF20" s="368">
        <v>15726</v>
      </c>
      <c r="AG20" s="368">
        <v>0</v>
      </c>
      <c r="AH20" s="368">
        <v>0</v>
      </c>
      <c r="AI20" s="368">
        <v>15726</v>
      </c>
      <c r="AJ20" s="368">
        <v>782</v>
      </c>
      <c r="AK20" s="368">
        <v>0</v>
      </c>
      <c r="AL20" s="368">
        <v>0</v>
      </c>
      <c r="AM20" s="368">
        <v>0</v>
      </c>
      <c r="AN20" s="368">
        <v>782</v>
      </c>
      <c r="AO20" s="368">
        <v>0</v>
      </c>
      <c r="AP20" s="368">
        <v>0</v>
      </c>
      <c r="AQ20" s="368">
        <v>0</v>
      </c>
      <c r="AR20" s="368">
        <v>0</v>
      </c>
      <c r="AS20" s="368">
        <v>0</v>
      </c>
      <c r="AT20" s="368">
        <v>0</v>
      </c>
      <c r="AU20" s="368">
        <v>0</v>
      </c>
      <c r="AV20" s="368">
        <v>0</v>
      </c>
      <c r="AW20" s="368">
        <v>0</v>
      </c>
      <c r="AX20" s="368">
        <v>0</v>
      </c>
      <c r="AY20" s="368">
        <v>0</v>
      </c>
      <c r="AZ20" s="368">
        <v>0</v>
      </c>
      <c r="BA20" s="368">
        <v>0</v>
      </c>
      <c r="BB20" s="368">
        <v>0</v>
      </c>
      <c r="BC20" s="368">
        <v>0</v>
      </c>
      <c r="BD20" s="368">
        <v>0</v>
      </c>
      <c r="BE20" s="368">
        <v>0</v>
      </c>
      <c r="BF20" s="368">
        <v>0</v>
      </c>
      <c r="BG20" s="368">
        <v>0</v>
      </c>
      <c r="BH20" s="368">
        <v>0</v>
      </c>
      <c r="BI20" s="368">
        <v>0</v>
      </c>
      <c r="BJ20" s="368">
        <v>0</v>
      </c>
      <c r="BK20" s="368">
        <v>0</v>
      </c>
      <c r="BL20" s="368">
        <v>0</v>
      </c>
      <c r="BM20" s="368">
        <v>0</v>
      </c>
      <c r="BN20" s="368">
        <v>0</v>
      </c>
      <c r="BO20" s="368">
        <v>0</v>
      </c>
      <c r="BP20" s="368">
        <v>0</v>
      </c>
      <c r="BQ20" s="368">
        <v>0</v>
      </c>
      <c r="BR20" s="368">
        <v>0</v>
      </c>
      <c r="BS20" s="368">
        <v>0</v>
      </c>
      <c r="BT20" s="368">
        <v>0</v>
      </c>
      <c r="BU20" s="368">
        <v>0</v>
      </c>
      <c r="BV20" s="368">
        <v>0</v>
      </c>
      <c r="BW20" s="368">
        <v>0</v>
      </c>
      <c r="BX20" s="368">
        <v>0</v>
      </c>
      <c r="BY20" s="368">
        <v>0</v>
      </c>
      <c r="BZ20" s="368">
        <v>0</v>
      </c>
      <c r="CA20" s="368">
        <v>0</v>
      </c>
    </row>
    <row r="21" spans="1:109">
      <c r="A21" s="461" t="str">
        <f t="shared" si="0"/>
        <v>1002601262013000</v>
      </c>
      <c r="B21" s="367" t="s">
        <v>1588</v>
      </c>
      <c r="C21" s="367" t="s">
        <v>559</v>
      </c>
      <c r="D21" s="367" t="s">
        <v>570</v>
      </c>
      <c r="E21" s="367" t="s">
        <v>561</v>
      </c>
      <c r="F21" s="367" t="s">
        <v>580</v>
      </c>
      <c r="G21" s="367" t="s">
        <v>469</v>
      </c>
      <c r="H21" s="367" t="s">
        <v>562</v>
      </c>
      <c r="I21" s="367"/>
      <c r="J21" s="367" t="s">
        <v>571</v>
      </c>
      <c r="K21" s="367" t="s">
        <v>564</v>
      </c>
      <c r="L21" s="367" t="s">
        <v>561</v>
      </c>
      <c r="M21" s="367" t="s">
        <v>732</v>
      </c>
      <c r="N21" s="367" t="s">
        <v>733</v>
      </c>
      <c r="O21" s="367" t="s">
        <v>561</v>
      </c>
      <c r="P21" s="367" t="s">
        <v>561</v>
      </c>
      <c r="Q21" s="367" t="s">
        <v>561</v>
      </c>
      <c r="R21" s="367" t="s">
        <v>561</v>
      </c>
      <c r="S21" s="367" t="s">
        <v>561</v>
      </c>
      <c r="T21" s="368">
        <v>354</v>
      </c>
      <c r="U21" s="368">
        <v>0</v>
      </c>
      <c r="V21" s="368">
        <v>0</v>
      </c>
      <c r="W21" s="368">
        <v>0</v>
      </c>
      <c r="X21" s="368">
        <v>0</v>
      </c>
      <c r="Y21" s="368">
        <v>0</v>
      </c>
      <c r="Z21" s="368">
        <v>354</v>
      </c>
      <c r="AA21" s="368">
        <v>0</v>
      </c>
      <c r="AB21" s="368">
        <v>0</v>
      </c>
      <c r="AC21" s="368">
        <v>0</v>
      </c>
      <c r="AD21" s="368">
        <v>354</v>
      </c>
      <c r="AE21" s="368">
        <v>354</v>
      </c>
      <c r="AF21" s="368">
        <v>354</v>
      </c>
      <c r="AG21" s="368">
        <v>0</v>
      </c>
      <c r="AH21" s="368">
        <v>0</v>
      </c>
      <c r="AI21" s="368">
        <v>354</v>
      </c>
      <c r="AJ21" s="368">
        <v>0</v>
      </c>
      <c r="AK21" s="368">
        <v>0</v>
      </c>
      <c r="AL21" s="368">
        <v>0</v>
      </c>
      <c r="AM21" s="368">
        <v>0</v>
      </c>
      <c r="AN21" s="368">
        <v>0</v>
      </c>
      <c r="AO21" s="368">
        <v>0</v>
      </c>
      <c r="AP21" s="368">
        <v>0</v>
      </c>
      <c r="AQ21" s="368">
        <v>0</v>
      </c>
      <c r="AR21" s="368">
        <v>0</v>
      </c>
      <c r="AS21" s="368">
        <v>0</v>
      </c>
      <c r="AT21" s="368">
        <v>0</v>
      </c>
      <c r="AU21" s="368">
        <v>0</v>
      </c>
      <c r="AV21" s="368">
        <v>0</v>
      </c>
      <c r="AW21" s="368">
        <v>0</v>
      </c>
      <c r="AX21" s="368">
        <v>0</v>
      </c>
      <c r="AY21" s="368">
        <v>0</v>
      </c>
      <c r="AZ21" s="368">
        <v>0</v>
      </c>
      <c r="BA21" s="368">
        <v>0</v>
      </c>
      <c r="BB21" s="368">
        <v>0</v>
      </c>
      <c r="BC21" s="368">
        <v>0</v>
      </c>
      <c r="BD21" s="368">
        <v>0</v>
      </c>
      <c r="BE21" s="368">
        <v>0</v>
      </c>
      <c r="BF21" s="368">
        <v>0</v>
      </c>
      <c r="BG21" s="368">
        <v>0</v>
      </c>
      <c r="BH21" s="368">
        <v>0</v>
      </c>
      <c r="BI21" s="368">
        <v>0</v>
      </c>
      <c r="BJ21" s="368">
        <v>0</v>
      </c>
      <c r="BK21" s="368">
        <v>0</v>
      </c>
      <c r="BL21" s="368">
        <v>0</v>
      </c>
      <c r="BM21" s="368">
        <v>0</v>
      </c>
      <c r="BN21" s="368">
        <v>0</v>
      </c>
      <c r="BO21" s="368">
        <v>0</v>
      </c>
      <c r="BP21" s="368">
        <v>0</v>
      </c>
      <c r="BQ21" s="368">
        <v>0</v>
      </c>
      <c r="BR21" s="368">
        <v>0</v>
      </c>
      <c r="BS21" s="368">
        <v>0</v>
      </c>
      <c r="BT21" s="368">
        <v>0</v>
      </c>
      <c r="BU21" s="368">
        <v>0</v>
      </c>
      <c r="BV21" s="368">
        <v>0</v>
      </c>
      <c r="BW21" s="368">
        <v>0</v>
      </c>
      <c r="BX21" s="368">
        <v>0</v>
      </c>
      <c r="BY21" s="368">
        <v>0</v>
      </c>
      <c r="BZ21" s="368">
        <v>0</v>
      </c>
      <c r="CA21" s="368">
        <v>0</v>
      </c>
    </row>
    <row r="22" spans="1:109">
      <c r="A22" s="461" t="str">
        <f t="shared" si="0"/>
        <v>1222601262013000</v>
      </c>
      <c r="B22" s="367" t="s">
        <v>1588</v>
      </c>
      <c r="C22" s="367" t="s">
        <v>559</v>
      </c>
      <c r="D22" s="367" t="s">
        <v>563</v>
      </c>
      <c r="E22" s="367" t="s">
        <v>734</v>
      </c>
      <c r="F22" s="367" t="s">
        <v>580</v>
      </c>
      <c r="G22" s="367" t="s">
        <v>469</v>
      </c>
      <c r="H22" s="367" t="s">
        <v>562</v>
      </c>
      <c r="J22" s="367" t="s">
        <v>571</v>
      </c>
      <c r="K22" s="367" t="s">
        <v>564</v>
      </c>
      <c r="L22" s="367" t="s">
        <v>561</v>
      </c>
      <c r="M22" s="367" t="s">
        <v>732</v>
      </c>
      <c r="N22" s="367" t="s">
        <v>733</v>
      </c>
      <c r="O22" s="367" t="s">
        <v>561</v>
      </c>
      <c r="P22" s="367" t="s">
        <v>561</v>
      </c>
      <c r="Q22" s="367" t="s">
        <v>561</v>
      </c>
      <c r="R22" s="367" t="s">
        <v>561</v>
      </c>
      <c r="S22" s="367" t="s">
        <v>561</v>
      </c>
      <c r="T22" s="368">
        <v>188629</v>
      </c>
      <c r="U22" s="368">
        <v>188629</v>
      </c>
      <c r="V22" s="368">
        <v>187859</v>
      </c>
      <c r="W22" s="368">
        <v>0</v>
      </c>
      <c r="X22" s="368">
        <v>0</v>
      </c>
      <c r="Y22" s="368">
        <v>770</v>
      </c>
      <c r="Z22" s="368">
        <v>0</v>
      </c>
      <c r="AA22" s="368">
        <v>0</v>
      </c>
      <c r="AB22" s="368">
        <v>0</v>
      </c>
      <c r="AC22" s="368">
        <v>0</v>
      </c>
      <c r="AD22" s="368">
        <v>0</v>
      </c>
      <c r="AE22" s="368">
        <v>5320</v>
      </c>
      <c r="AF22" s="368">
        <v>5320</v>
      </c>
      <c r="AG22" s="368">
        <v>0</v>
      </c>
      <c r="AH22" s="368">
        <v>0</v>
      </c>
      <c r="AI22" s="368">
        <v>5320</v>
      </c>
      <c r="AJ22" s="368">
        <v>0</v>
      </c>
      <c r="AK22" s="368">
        <v>0</v>
      </c>
      <c r="AL22" s="368">
        <v>0</v>
      </c>
      <c r="AM22" s="368">
        <v>0</v>
      </c>
      <c r="AN22" s="368">
        <v>0</v>
      </c>
      <c r="AO22" s="368">
        <v>183309</v>
      </c>
      <c r="AP22" s="368">
        <v>0</v>
      </c>
      <c r="AQ22" s="368">
        <v>0</v>
      </c>
      <c r="AR22" s="368">
        <v>0</v>
      </c>
      <c r="AS22" s="368">
        <v>0</v>
      </c>
      <c r="AT22" s="368">
        <v>0</v>
      </c>
      <c r="AU22" s="368">
        <v>0</v>
      </c>
      <c r="AV22" s="368">
        <v>0</v>
      </c>
      <c r="AW22" s="368">
        <v>0</v>
      </c>
      <c r="AX22" s="368">
        <v>0</v>
      </c>
      <c r="AY22" s="368">
        <v>0</v>
      </c>
      <c r="AZ22" s="368">
        <v>0</v>
      </c>
      <c r="BA22" s="368">
        <v>0</v>
      </c>
      <c r="BB22" s="368">
        <v>0</v>
      </c>
      <c r="BC22" s="368">
        <v>0</v>
      </c>
      <c r="BD22" s="368">
        <v>0</v>
      </c>
      <c r="BE22" s="368">
        <v>0</v>
      </c>
      <c r="BF22" s="368">
        <v>0</v>
      </c>
      <c r="BG22" s="368">
        <v>0</v>
      </c>
      <c r="BH22" s="368">
        <v>0</v>
      </c>
      <c r="BI22" s="368">
        <v>0</v>
      </c>
      <c r="BJ22" s="368">
        <v>0</v>
      </c>
      <c r="BK22" s="368">
        <v>0</v>
      </c>
      <c r="BL22" s="368">
        <v>0</v>
      </c>
      <c r="BM22" s="368">
        <v>0</v>
      </c>
      <c r="BN22" s="368">
        <v>0</v>
      </c>
      <c r="BO22" s="368">
        <v>0</v>
      </c>
      <c r="BP22" s="368">
        <v>0</v>
      </c>
      <c r="BQ22" s="368">
        <v>0</v>
      </c>
      <c r="BR22" s="368">
        <v>0</v>
      </c>
      <c r="BS22" s="368">
        <v>0</v>
      </c>
      <c r="BT22" s="368">
        <v>0</v>
      </c>
      <c r="BU22" s="368">
        <v>0</v>
      </c>
      <c r="BV22" s="368">
        <v>0</v>
      </c>
      <c r="BW22" s="368">
        <v>0</v>
      </c>
      <c r="BX22" s="368">
        <v>183309</v>
      </c>
      <c r="BY22" s="368">
        <v>0</v>
      </c>
      <c r="BZ22" s="368">
        <v>0</v>
      </c>
      <c r="CA22" s="368">
        <v>0</v>
      </c>
    </row>
    <row r="23" spans="1:109">
      <c r="A23" s="461" t="str">
        <f t="shared" si="0"/>
        <v>1752601262013000</v>
      </c>
      <c r="B23" s="367" t="s">
        <v>1588</v>
      </c>
      <c r="C23" s="367" t="s">
        <v>559</v>
      </c>
      <c r="D23" s="367" t="s">
        <v>575</v>
      </c>
      <c r="E23" s="367" t="s">
        <v>737</v>
      </c>
      <c r="F23" s="367" t="s">
        <v>580</v>
      </c>
      <c r="G23" s="367" t="s">
        <v>469</v>
      </c>
      <c r="H23" s="367" t="s">
        <v>562</v>
      </c>
      <c r="J23" s="367" t="s">
        <v>571</v>
      </c>
      <c r="K23" s="367" t="s">
        <v>564</v>
      </c>
      <c r="L23" s="367" t="s">
        <v>737</v>
      </c>
      <c r="M23" s="367" t="s">
        <v>732</v>
      </c>
      <c r="N23" s="367" t="s">
        <v>733</v>
      </c>
      <c r="O23" s="367" t="s">
        <v>732</v>
      </c>
      <c r="P23" s="367" t="s">
        <v>738</v>
      </c>
      <c r="Q23" s="367" t="s">
        <v>734</v>
      </c>
      <c r="R23" s="367" t="s">
        <v>735</v>
      </c>
      <c r="S23" s="367" t="s">
        <v>734</v>
      </c>
      <c r="T23" s="368">
        <v>433704</v>
      </c>
      <c r="U23" s="368">
        <v>186402</v>
      </c>
      <c r="V23" s="368">
        <v>169551</v>
      </c>
      <c r="W23" s="368">
        <v>0</v>
      </c>
      <c r="X23" s="368">
        <v>16772</v>
      </c>
      <c r="Y23" s="368">
        <v>79</v>
      </c>
      <c r="Z23" s="368">
        <v>247302</v>
      </c>
      <c r="AA23" s="368">
        <v>0</v>
      </c>
      <c r="AB23" s="368">
        <v>0</v>
      </c>
      <c r="AC23" s="368">
        <v>247220</v>
      </c>
      <c r="AD23" s="368">
        <v>82</v>
      </c>
      <c r="AE23" s="368">
        <v>425915</v>
      </c>
      <c r="AF23" s="368">
        <v>370942</v>
      </c>
      <c r="AG23" s="368">
        <v>31787</v>
      </c>
      <c r="AH23" s="368">
        <v>31154</v>
      </c>
      <c r="AI23" s="368">
        <v>308001</v>
      </c>
      <c r="AJ23" s="368">
        <v>54973</v>
      </c>
      <c r="AK23" s="368">
        <v>54973</v>
      </c>
      <c r="AL23" s="368">
        <v>54973</v>
      </c>
      <c r="AM23" s="368">
        <v>0</v>
      </c>
      <c r="AN23" s="368">
        <v>0</v>
      </c>
      <c r="AO23" s="368">
        <v>7789</v>
      </c>
      <c r="AP23" s="368">
        <v>481440</v>
      </c>
      <c r="AQ23" s="368">
        <v>130800</v>
      </c>
      <c r="AR23" s="368">
        <v>0</v>
      </c>
      <c r="AS23" s="368">
        <v>333853</v>
      </c>
      <c r="AT23" s="368">
        <v>0</v>
      </c>
      <c r="AU23" s="368">
        <v>0</v>
      </c>
      <c r="AV23" s="368">
        <v>0</v>
      </c>
      <c r="AW23" s="368">
        <v>10810</v>
      </c>
      <c r="AX23" s="368">
        <v>1444</v>
      </c>
      <c r="AY23" s="368">
        <v>4533</v>
      </c>
      <c r="AZ23" s="368">
        <v>481912</v>
      </c>
      <c r="BA23" s="368">
        <v>23242</v>
      </c>
      <c r="BB23" s="368">
        <v>0</v>
      </c>
      <c r="BC23" s="368">
        <v>0</v>
      </c>
      <c r="BD23" s="368">
        <v>19215</v>
      </c>
      <c r="BE23" s="368">
        <v>7700</v>
      </c>
      <c r="BF23" s="368">
        <v>4027</v>
      </c>
      <c r="BG23" s="368">
        <v>3400</v>
      </c>
      <c r="BH23" s="368">
        <v>500</v>
      </c>
      <c r="BI23" s="368">
        <v>10600</v>
      </c>
      <c r="BJ23" s="368">
        <v>0</v>
      </c>
      <c r="BK23" s="368">
        <v>0</v>
      </c>
      <c r="BL23" s="368">
        <v>9607</v>
      </c>
      <c r="BM23" s="368">
        <v>0</v>
      </c>
      <c r="BN23" s="368">
        <v>0</v>
      </c>
      <c r="BO23" s="368">
        <v>2535</v>
      </c>
      <c r="BP23" s="368">
        <v>458670</v>
      </c>
      <c r="BQ23" s="368">
        <v>0</v>
      </c>
      <c r="BR23" s="368">
        <v>0</v>
      </c>
      <c r="BS23" s="368">
        <v>0</v>
      </c>
      <c r="BT23" s="368">
        <v>0</v>
      </c>
      <c r="BU23" s="368">
        <v>0</v>
      </c>
      <c r="BV23" s="368">
        <v>0</v>
      </c>
      <c r="BW23" s="368">
        <v>-472</v>
      </c>
      <c r="BX23" s="368">
        <v>7317</v>
      </c>
      <c r="BY23" s="368">
        <v>440</v>
      </c>
      <c r="BZ23" s="368">
        <v>46692</v>
      </c>
      <c r="CA23" s="368">
        <v>0</v>
      </c>
    </row>
    <row r="24" spans="1:109">
      <c r="A24" s="461" t="str">
        <f t="shared" si="0"/>
        <v>1782601262013000</v>
      </c>
      <c r="B24" s="367" t="s">
        <v>1588</v>
      </c>
      <c r="C24" s="367" t="s">
        <v>559</v>
      </c>
      <c r="D24" s="367" t="s">
        <v>575</v>
      </c>
      <c r="E24" s="367" t="s">
        <v>747</v>
      </c>
      <c r="F24" s="367" t="s">
        <v>580</v>
      </c>
      <c r="G24" s="367" t="s">
        <v>469</v>
      </c>
      <c r="H24" s="367" t="s">
        <v>562</v>
      </c>
      <c r="J24" s="367" t="s">
        <v>571</v>
      </c>
      <c r="K24" s="367" t="s">
        <v>564</v>
      </c>
      <c r="L24" s="367" t="s">
        <v>737</v>
      </c>
      <c r="M24" s="367" t="s">
        <v>732</v>
      </c>
      <c r="N24" s="367" t="s">
        <v>733</v>
      </c>
      <c r="O24" s="367" t="s">
        <v>749</v>
      </c>
      <c r="P24" s="367" t="s">
        <v>733</v>
      </c>
      <c r="Q24" s="367" t="s">
        <v>734</v>
      </c>
      <c r="R24" s="367" t="s">
        <v>736</v>
      </c>
      <c r="S24" s="367" t="s">
        <v>734</v>
      </c>
      <c r="T24" s="368">
        <v>2216</v>
      </c>
      <c r="U24" s="368">
        <v>831</v>
      </c>
      <c r="V24" s="368">
        <v>831</v>
      </c>
      <c r="W24" s="368">
        <v>0</v>
      </c>
      <c r="X24" s="368">
        <v>0</v>
      </c>
      <c r="Y24" s="368">
        <v>0</v>
      </c>
      <c r="Z24" s="368">
        <v>1385</v>
      </c>
      <c r="AA24" s="368">
        <v>0</v>
      </c>
      <c r="AB24" s="368">
        <v>0</v>
      </c>
      <c r="AC24" s="368">
        <v>1385</v>
      </c>
      <c r="AD24" s="368">
        <v>0</v>
      </c>
      <c r="AE24" s="368">
        <v>2216</v>
      </c>
      <c r="AF24" s="368">
        <v>2216</v>
      </c>
      <c r="AG24" s="368">
        <v>0</v>
      </c>
      <c r="AH24" s="368">
        <v>0</v>
      </c>
      <c r="AI24" s="368">
        <v>2216</v>
      </c>
      <c r="AJ24" s="368">
        <v>0</v>
      </c>
      <c r="AK24" s="368">
        <v>0</v>
      </c>
      <c r="AL24" s="368">
        <v>0</v>
      </c>
      <c r="AM24" s="368">
        <v>0</v>
      </c>
      <c r="AN24" s="368">
        <v>0</v>
      </c>
      <c r="AO24" s="368">
        <v>0</v>
      </c>
      <c r="AP24" s="368">
        <v>0</v>
      </c>
      <c r="AQ24" s="368">
        <v>0</v>
      </c>
      <c r="AR24" s="368">
        <v>0</v>
      </c>
      <c r="AS24" s="368">
        <v>0</v>
      </c>
      <c r="AT24" s="368">
        <v>0</v>
      </c>
      <c r="AU24" s="368">
        <v>0</v>
      </c>
      <c r="AV24" s="368">
        <v>0</v>
      </c>
      <c r="AW24" s="368">
        <v>0</v>
      </c>
      <c r="AX24" s="368">
        <v>0</v>
      </c>
      <c r="AY24" s="368">
        <v>0</v>
      </c>
      <c r="AZ24" s="368">
        <v>0</v>
      </c>
      <c r="BA24" s="368">
        <v>0</v>
      </c>
      <c r="BB24" s="368">
        <v>0</v>
      </c>
      <c r="BC24" s="368">
        <v>0</v>
      </c>
      <c r="BD24" s="368">
        <v>0</v>
      </c>
      <c r="BE24" s="368">
        <v>0</v>
      </c>
      <c r="BF24" s="368">
        <v>0</v>
      </c>
      <c r="BG24" s="368">
        <v>0</v>
      </c>
      <c r="BH24" s="368">
        <v>0</v>
      </c>
      <c r="BI24" s="368">
        <v>0</v>
      </c>
      <c r="BJ24" s="368">
        <v>0</v>
      </c>
      <c r="BK24" s="368">
        <v>0</v>
      </c>
      <c r="BL24" s="368">
        <v>0</v>
      </c>
      <c r="BM24" s="368">
        <v>0</v>
      </c>
      <c r="BN24" s="368">
        <v>0</v>
      </c>
      <c r="BO24" s="368">
        <v>0</v>
      </c>
      <c r="BP24" s="368">
        <v>0</v>
      </c>
      <c r="BQ24" s="368">
        <v>0</v>
      </c>
      <c r="BR24" s="368">
        <v>0</v>
      </c>
      <c r="BS24" s="368">
        <v>0</v>
      </c>
      <c r="BT24" s="368">
        <v>0</v>
      </c>
      <c r="BU24" s="368">
        <v>0</v>
      </c>
      <c r="BV24" s="368">
        <v>0</v>
      </c>
      <c r="BW24" s="368">
        <v>0</v>
      </c>
      <c r="BX24" s="368">
        <v>0</v>
      </c>
      <c r="BY24" s="368">
        <v>0</v>
      </c>
      <c r="BZ24" s="368">
        <v>0</v>
      </c>
      <c r="CA24" s="368">
        <v>0</v>
      </c>
    </row>
    <row r="25" spans="1:109">
      <c r="A25" s="461" t="str">
        <f t="shared" si="0"/>
        <v>0902602262013000</v>
      </c>
      <c r="B25" s="367" t="s">
        <v>1588</v>
      </c>
      <c r="C25" s="367" t="s">
        <v>559</v>
      </c>
      <c r="D25" s="367" t="s">
        <v>569</v>
      </c>
      <c r="E25" s="367" t="s">
        <v>561</v>
      </c>
      <c r="F25" s="367" t="s">
        <v>580</v>
      </c>
      <c r="G25" s="367" t="s">
        <v>469</v>
      </c>
      <c r="H25" s="367" t="s">
        <v>562</v>
      </c>
      <c r="J25" s="367" t="s">
        <v>571</v>
      </c>
      <c r="K25" s="367" t="s">
        <v>566</v>
      </c>
      <c r="L25" s="367" t="s">
        <v>561</v>
      </c>
      <c r="M25" s="367" t="s">
        <v>732</v>
      </c>
      <c r="N25" s="367" t="s">
        <v>733</v>
      </c>
      <c r="O25" s="367" t="s">
        <v>561</v>
      </c>
      <c r="P25" s="367" t="s">
        <v>734</v>
      </c>
      <c r="Q25" s="367" t="s">
        <v>561</v>
      </c>
      <c r="R25" s="367" t="s">
        <v>561</v>
      </c>
      <c r="S25" s="367" t="s">
        <v>561</v>
      </c>
      <c r="T25" s="368">
        <v>0</v>
      </c>
      <c r="U25" s="368">
        <v>0</v>
      </c>
      <c r="V25" s="368">
        <v>0</v>
      </c>
      <c r="W25" s="368">
        <v>0</v>
      </c>
      <c r="X25" s="368">
        <v>0</v>
      </c>
      <c r="Y25" s="368">
        <v>0</v>
      </c>
      <c r="Z25" s="368">
        <v>0</v>
      </c>
      <c r="AA25" s="368">
        <v>0</v>
      </c>
      <c r="AB25" s="368">
        <v>0</v>
      </c>
      <c r="AC25" s="368">
        <v>15182</v>
      </c>
      <c r="AD25" s="368">
        <v>0</v>
      </c>
      <c r="AE25" s="368">
        <v>0</v>
      </c>
      <c r="AF25" s="368">
        <v>15182</v>
      </c>
      <c r="AG25" s="368">
        <v>0</v>
      </c>
      <c r="AH25" s="368">
        <v>0</v>
      </c>
      <c r="AI25" s="368">
        <v>0</v>
      </c>
      <c r="AJ25" s="368">
        <v>0</v>
      </c>
      <c r="AK25" s="368">
        <v>0</v>
      </c>
      <c r="AL25" s="368">
        <v>0</v>
      </c>
      <c r="AM25" s="368">
        <v>0</v>
      </c>
      <c r="AN25" s="368">
        <v>0</v>
      </c>
      <c r="AO25" s="368">
        <v>0</v>
      </c>
      <c r="AU25" s="368">
        <v>0</v>
      </c>
      <c r="AV25" s="368">
        <v>0</v>
      </c>
      <c r="AW25" s="368">
        <v>0</v>
      </c>
      <c r="AX25" s="368">
        <v>0</v>
      </c>
      <c r="AY25" s="368">
        <v>0</v>
      </c>
      <c r="AZ25" s="368">
        <v>0</v>
      </c>
      <c r="BA25" s="368">
        <v>0</v>
      </c>
      <c r="BB25" s="368">
        <v>0</v>
      </c>
      <c r="BC25" s="368">
        <v>0</v>
      </c>
      <c r="BD25" s="368">
        <v>0</v>
      </c>
      <c r="BE25" s="368">
        <v>0</v>
      </c>
      <c r="BF25" s="368">
        <v>0</v>
      </c>
      <c r="BG25" s="368">
        <v>0</v>
      </c>
      <c r="BH25" s="368">
        <v>0</v>
      </c>
      <c r="BI25" s="368">
        <v>0</v>
      </c>
      <c r="BJ25" s="368">
        <v>0</v>
      </c>
      <c r="BK25" s="368">
        <v>0</v>
      </c>
      <c r="BL25" s="368">
        <v>0</v>
      </c>
      <c r="BM25" s="368">
        <v>0</v>
      </c>
      <c r="BN25" s="368">
        <v>0</v>
      </c>
      <c r="BO25" s="368">
        <v>0</v>
      </c>
      <c r="BP25" s="368">
        <v>0</v>
      </c>
      <c r="BQ25" s="368">
        <v>0</v>
      </c>
      <c r="BR25" s="368">
        <v>4718</v>
      </c>
      <c r="BS25" s="368">
        <v>11790</v>
      </c>
      <c r="BT25" s="368">
        <v>0</v>
      </c>
      <c r="BU25" s="368">
        <v>0</v>
      </c>
      <c r="BV25" s="368">
        <v>0</v>
      </c>
      <c r="BW25" s="368">
        <v>0</v>
      </c>
      <c r="BX25" s="368">
        <v>0</v>
      </c>
      <c r="BY25" s="368">
        <v>0</v>
      </c>
      <c r="BZ25" s="368">
        <v>0</v>
      </c>
      <c r="CA25" s="368">
        <v>0</v>
      </c>
      <c r="CB25" s="368">
        <v>0</v>
      </c>
      <c r="CC25" s="368">
        <v>0</v>
      </c>
      <c r="CD25" s="368">
        <v>0</v>
      </c>
      <c r="CE25" s="368">
        <v>0</v>
      </c>
      <c r="CF25" s="368">
        <v>0</v>
      </c>
      <c r="CG25" s="368">
        <v>0</v>
      </c>
      <c r="CH25" s="368">
        <v>0</v>
      </c>
      <c r="CI25" s="368">
        <v>0</v>
      </c>
      <c r="CJ25" s="368">
        <v>0</v>
      </c>
      <c r="CK25" s="368">
        <v>0</v>
      </c>
      <c r="CL25" s="368">
        <v>0</v>
      </c>
      <c r="CM25" s="368">
        <v>0</v>
      </c>
      <c r="CN25" s="368">
        <v>0</v>
      </c>
    </row>
    <row r="26" spans="1:109">
      <c r="A26" s="461" t="str">
        <f t="shared" si="0"/>
        <v>1002602262013000</v>
      </c>
      <c r="B26" s="367" t="s">
        <v>1588</v>
      </c>
      <c r="C26" s="367" t="s">
        <v>559</v>
      </c>
      <c r="D26" s="367" t="s">
        <v>570</v>
      </c>
      <c r="E26" s="367" t="s">
        <v>561</v>
      </c>
      <c r="F26" s="367" t="s">
        <v>580</v>
      </c>
      <c r="G26" s="367" t="s">
        <v>469</v>
      </c>
      <c r="H26" s="367" t="s">
        <v>562</v>
      </c>
      <c r="J26" s="367" t="s">
        <v>571</v>
      </c>
      <c r="K26" s="367" t="s">
        <v>566</v>
      </c>
      <c r="L26" s="367" t="s">
        <v>561</v>
      </c>
      <c r="M26" s="367" t="s">
        <v>732</v>
      </c>
      <c r="N26" s="367" t="s">
        <v>733</v>
      </c>
      <c r="O26" s="367" t="s">
        <v>561</v>
      </c>
      <c r="P26" s="367" t="s">
        <v>561</v>
      </c>
      <c r="Q26" s="367" t="s">
        <v>561</v>
      </c>
      <c r="R26" s="367" t="s">
        <v>561</v>
      </c>
      <c r="S26" s="367" t="s">
        <v>561</v>
      </c>
      <c r="T26" s="368">
        <v>0</v>
      </c>
      <c r="U26" s="368">
        <v>0</v>
      </c>
      <c r="V26" s="368">
        <v>0</v>
      </c>
      <c r="W26" s="368">
        <v>0</v>
      </c>
      <c r="X26" s="368">
        <v>0</v>
      </c>
      <c r="Y26" s="368">
        <v>0</v>
      </c>
      <c r="Z26" s="368">
        <v>0</v>
      </c>
      <c r="AA26" s="368">
        <v>0</v>
      </c>
      <c r="AB26" s="368">
        <v>0</v>
      </c>
      <c r="AC26" s="368">
        <v>0</v>
      </c>
      <c r="AD26" s="368">
        <v>0</v>
      </c>
      <c r="AE26" s="368">
        <v>0</v>
      </c>
      <c r="AF26" s="368">
        <v>0</v>
      </c>
      <c r="AG26" s="368">
        <v>0</v>
      </c>
      <c r="AH26" s="368">
        <v>0</v>
      </c>
      <c r="AI26" s="368">
        <v>0</v>
      </c>
      <c r="AJ26" s="368">
        <v>0</v>
      </c>
      <c r="AK26" s="368">
        <v>0</v>
      </c>
      <c r="AL26" s="368">
        <v>0</v>
      </c>
      <c r="AM26" s="368">
        <v>0</v>
      </c>
      <c r="AN26" s="368">
        <v>0</v>
      </c>
      <c r="AO26" s="368">
        <v>0</v>
      </c>
      <c r="AU26" s="368">
        <v>0</v>
      </c>
      <c r="AV26" s="368">
        <v>0</v>
      </c>
      <c r="AW26" s="368">
        <v>0</v>
      </c>
      <c r="AX26" s="368">
        <v>0</v>
      </c>
      <c r="AY26" s="368">
        <v>0</v>
      </c>
      <c r="AZ26" s="368">
        <v>0</v>
      </c>
      <c r="BA26" s="368">
        <v>0</v>
      </c>
      <c r="BB26" s="368">
        <v>0</v>
      </c>
      <c r="BC26" s="368">
        <v>0</v>
      </c>
      <c r="BD26" s="368">
        <v>0</v>
      </c>
      <c r="BE26" s="368">
        <v>0</v>
      </c>
      <c r="BF26" s="368">
        <v>0</v>
      </c>
      <c r="BG26" s="368">
        <v>0</v>
      </c>
      <c r="BH26" s="368">
        <v>0</v>
      </c>
      <c r="BI26" s="368">
        <v>0</v>
      </c>
      <c r="BJ26" s="368">
        <v>0</v>
      </c>
      <c r="BK26" s="368">
        <v>0</v>
      </c>
      <c r="BL26" s="368">
        <v>0</v>
      </c>
      <c r="BM26" s="368">
        <v>0</v>
      </c>
      <c r="BN26" s="368">
        <v>0</v>
      </c>
      <c r="BO26" s="368">
        <v>0</v>
      </c>
      <c r="BP26" s="368">
        <v>0</v>
      </c>
      <c r="BQ26" s="368">
        <v>0</v>
      </c>
      <c r="BR26" s="368">
        <v>0</v>
      </c>
      <c r="BS26" s="368">
        <v>0</v>
      </c>
      <c r="BT26" s="368">
        <v>0</v>
      </c>
      <c r="BU26" s="368">
        <v>0</v>
      </c>
      <c r="BV26" s="368">
        <v>0</v>
      </c>
      <c r="BW26" s="368">
        <v>0</v>
      </c>
      <c r="BX26" s="368">
        <v>0</v>
      </c>
      <c r="BY26" s="368">
        <v>0</v>
      </c>
      <c r="BZ26" s="368">
        <v>0</v>
      </c>
      <c r="CA26" s="368">
        <v>0</v>
      </c>
      <c r="CB26" s="368">
        <v>0</v>
      </c>
      <c r="CC26" s="368">
        <v>0</v>
      </c>
      <c r="CD26" s="368">
        <v>0</v>
      </c>
      <c r="CE26" s="368">
        <v>0</v>
      </c>
      <c r="CF26" s="368">
        <v>0</v>
      </c>
      <c r="CG26" s="368">
        <v>0</v>
      </c>
      <c r="CH26" s="368">
        <v>0</v>
      </c>
      <c r="CI26" s="368">
        <v>0</v>
      </c>
      <c r="CJ26" s="368">
        <v>0</v>
      </c>
      <c r="CK26" s="368">
        <v>0</v>
      </c>
      <c r="CL26" s="368">
        <v>0</v>
      </c>
    </row>
    <row r="27" spans="1:109">
      <c r="A27" s="461" t="str">
        <f t="shared" si="0"/>
        <v>1222602262013000</v>
      </c>
      <c r="B27" s="367" t="s">
        <v>1588</v>
      </c>
      <c r="C27" s="367" t="s">
        <v>559</v>
      </c>
      <c r="D27" s="367" t="s">
        <v>563</v>
      </c>
      <c r="E27" s="367" t="s">
        <v>734</v>
      </c>
      <c r="F27" s="367" t="s">
        <v>580</v>
      </c>
      <c r="G27" s="367" t="s">
        <v>469</v>
      </c>
      <c r="H27" s="367" t="s">
        <v>562</v>
      </c>
      <c r="J27" s="367" t="s">
        <v>571</v>
      </c>
      <c r="K27" s="367" t="s">
        <v>566</v>
      </c>
      <c r="L27" s="367" t="s">
        <v>561</v>
      </c>
      <c r="M27" s="367" t="s">
        <v>732</v>
      </c>
      <c r="N27" s="367" t="s">
        <v>733</v>
      </c>
      <c r="O27" s="367" t="s">
        <v>561</v>
      </c>
      <c r="P27" s="367" t="s">
        <v>561</v>
      </c>
      <c r="Q27" s="367" t="s">
        <v>561</v>
      </c>
      <c r="R27" s="367" t="s">
        <v>561</v>
      </c>
      <c r="S27" s="367" t="s">
        <v>561</v>
      </c>
      <c r="T27" s="368">
        <v>370619</v>
      </c>
      <c r="U27" s="368">
        <v>-187310</v>
      </c>
      <c r="V27" s="368">
        <v>0</v>
      </c>
      <c r="W27" s="368">
        <v>0</v>
      </c>
      <c r="X27" s="368">
        <v>0</v>
      </c>
      <c r="Y27" s="368">
        <v>0</v>
      </c>
      <c r="Z27" s="368">
        <v>0</v>
      </c>
      <c r="AA27" s="368">
        <v>0</v>
      </c>
      <c r="AB27" s="368">
        <v>187310</v>
      </c>
      <c r="AC27" s="368">
        <v>300</v>
      </c>
      <c r="AD27" s="368">
        <v>0</v>
      </c>
      <c r="AE27" s="368">
        <v>0</v>
      </c>
      <c r="AF27" s="368">
        <v>300</v>
      </c>
      <c r="AG27" s="368">
        <v>0</v>
      </c>
      <c r="AH27" s="368">
        <v>0</v>
      </c>
      <c r="AI27" s="368">
        <v>0</v>
      </c>
      <c r="AJ27" s="368">
        <v>0</v>
      </c>
      <c r="AK27" s="368">
        <v>0</v>
      </c>
      <c r="AL27" s="368">
        <v>0</v>
      </c>
      <c r="AM27" s="368">
        <v>0</v>
      </c>
      <c r="AN27" s="368">
        <v>0</v>
      </c>
      <c r="AO27" s="368">
        <v>0</v>
      </c>
      <c r="AU27" s="368">
        <v>0</v>
      </c>
      <c r="AV27" s="368">
        <v>0</v>
      </c>
      <c r="AW27" s="368">
        <v>0</v>
      </c>
      <c r="AX27" s="368">
        <v>0</v>
      </c>
      <c r="AY27" s="368">
        <v>0</v>
      </c>
      <c r="AZ27" s="368">
        <v>0</v>
      </c>
      <c r="BA27" s="368">
        <v>0</v>
      </c>
      <c r="BB27" s="368">
        <v>0</v>
      </c>
      <c r="BC27" s="368">
        <v>0</v>
      </c>
      <c r="BD27" s="368">
        <v>0</v>
      </c>
      <c r="BE27" s="368">
        <v>0</v>
      </c>
      <c r="BF27" s="368">
        <v>0</v>
      </c>
      <c r="BG27" s="368">
        <v>0</v>
      </c>
      <c r="BH27" s="368">
        <v>0</v>
      </c>
      <c r="BI27" s="368">
        <v>0</v>
      </c>
      <c r="BJ27" s="368">
        <v>0</v>
      </c>
      <c r="BK27" s="368">
        <v>0</v>
      </c>
      <c r="BL27" s="368">
        <v>0</v>
      </c>
      <c r="BM27" s="368">
        <v>0</v>
      </c>
      <c r="BN27" s="368">
        <v>0</v>
      </c>
      <c r="BO27" s="368">
        <v>0</v>
      </c>
      <c r="BP27" s="368">
        <v>0</v>
      </c>
      <c r="BQ27" s="368">
        <v>0</v>
      </c>
      <c r="BR27" s="368">
        <v>0</v>
      </c>
      <c r="BS27" s="368">
        <v>0</v>
      </c>
      <c r="BT27" s="368">
        <v>0</v>
      </c>
      <c r="BU27" s="368">
        <v>0</v>
      </c>
      <c r="BV27" s="368">
        <v>0</v>
      </c>
      <c r="BW27" s="368">
        <v>0</v>
      </c>
      <c r="BX27" s="368">
        <v>0</v>
      </c>
      <c r="BY27" s="368">
        <v>0</v>
      </c>
      <c r="BZ27" s="368">
        <v>0</v>
      </c>
      <c r="CA27" s="368">
        <v>0</v>
      </c>
      <c r="CB27" s="368">
        <v>187310</v>
      </c>
      <c r="CC27" s="368">
        <v>0</v>
      </c>
      <c r="CD27" s="368">
        <v>0</v>
      </c>
      <c r="CE27" s="368">
        <v>0</v>
      </c>
      <c r="CF27" s="368">
        <v>0</v>
      </c>
      <c r="CG27" s="368">
        <v>0</v>
      </c>
      <c r="CH27" s="368">
        <v>0</v>
      </c>
      <c r="CI27" s="368">
        <v>0</v>
      </c>
      <c r="CJ27" s="368">
        <v>0</v>
      </c>
      <c r="CK27" s="368">
        <v>0</v>
      </c>
      <c r="CL27" s="368">
        <v>0</v>
      </c>
    </row>
    <row r="28" spans="1:109">
      <c r="A28" s="461" t="str">
        <f t="shared" si="0"/>
        <v>1752602262013000</v>
      </c>
      <c r="B28" s="367" t="s">
        <v>1588</v>
      </c>
      <c r="C28" s="367" t="s">
        <v>559</v>
      </c>
      <c r="D28" s="367" t="s">
        <v>575</v>
      </c>
      <c r="E28" s="367" t="s">
        <v>737</v>
      </c>
      <c r="F28" s="367" t="s">
        <v>580</v>
      </c>
      <c r="G28" s="367" t="s">
        <v>469</v>
      </c>
      <c r="H28" s="367" t="s">
        <v>562</v>
      </c>
      <c r="J28" s="367" t="s">
        <v>571</v>
      </c>
      <c r="K28" s="367" t="s">
        <v>566</v>
      </c>
      <c r="L28" s="367" t="s">
        <v>737</v>
      </c>
      <c r="M28" s="367" t="s">
        <v>732</v>
      </c>
      <c r="N28" s="367" t="s">
        <v>733</v>
      </c>
      <c r="O28" s="367" t="s">
        <v>732</v>
      </c>
      <c r="P28" s="367" t="s">
        <v>738</v>
      </c>
      <c r="Q28" s="367" t="s">
        <v>734</v>
      </c>
      <c r="R28" s="367" t="s">
        <v>735</v>
      </c>
      <c r="S28" s="367" t="s">
        <v>734</v>
      </c>
      <c r="T28" s="368">
        <v>0</v>
      </c>
      <c r="U28" s="368">
        <v>76469</v>
      </c>
      <c r="V28" s="368">
        <v>0</v>
      </c>
      <c r="W28" s="368">
        <v>0</v>
      </c>
      <c r="X28" s="368">
        <v>0</v>
      </c>
      <c r="Y28" s="368">
        <v>0</v>
      </c>
      <c r="Z28" s="368">
        <v>0</v>
      </c>
      <c r="AA28" s="368">
        <v>76469</v>
      </c>
      <c r="AB28" s="368">
        <v>0</v>
      </c>
      <c r="AC28" s="368">
        <v>24485</v>
      </c>
      <c r="AD28" s="368">
        <v>0</v>
      </c>
      <c r="AE28" s="368">
        <v>9607</v>
      </c>
      <c r="AF28" s="368">
        <v>14878</v>
      </c>
      <c r="AG28" s="368">
        <v>0</v>
      </c>
      <c r="AH28" s="368">
        <v>0</v>
      </c>
      <c r="AI28" s="368">
        <v>0</v>
      </c>
      <c r="AJ28" s="368">
        <v>0</v>
      </c>
      <c r="AK28" s="368">
        <v>0</v>
      </c>
      <c r="AL28" s="368">
        <v>0</v>
      </c>
      <c r="AM28" s="368">
        <v>16169</v>
      </c>
      <c r="AN28" s="368">
        <v>22900</v>
      </c>
      <c r="AO28" s="368">
        <v>0</v>
      </c>
      <c r="AP28" s="368">
        <v>3854</v>
      </c>
      <c r="AQ28" s="368">
        <v>0</v>
      </c>
      <c r="AR28" s="368">
        <v>19388</v>
      </c>
      <c r="AS28" s="368">
        <v>0</v>
      </c>
      <c r="AT28" s="368">
        <v>0</v>
      </c>
      <c r="AU28" s="368">
        <v>0</v>
      </c>
      <c r="AV28" s="368">
        <v>0</v>
      </c>
      <c r="AW28" s="368">
        <v>0</v>
      </c>
      <c r="AX28" s="368">
        <v>0</v>
      </c>
      <c r="AY28" s="368">
        <v>0</v>
      </c>
      <c r="AZ28" s="368">
        <v>0</v>
      </c>
      <c r="BA28" s="368">
        <v>0</v>
      </c>
      <c r="BB28" s="368">
        <v>0</v>
      </c>
      <c r="BC28" s="368">
        <v>0</v>
      </c>
      <c r="BD28" s="368">
        <v>0</v>
      </c>
      <c r="BE28" s="368">
        <v>0</v>
      </c>
      <c r="BF28" s="368">
        <v>0</v>
      </c>
      <c r="BG28" s="368">
        <v>0</v>
      </c>
      <c r="BH28" s="368">
        <v>0</v>
      </c>
      <c r="BI28" s="368">
        <v>0</v>
      </c>
      <c r="BJ28" s="368">
        <v>0</v>
      </c>
      <c r="BK28" s="368">
        <v>0</v>
      </c>
      <c r="BL28" s="368">
        <v>119700</v>
      </c>
      <c r="BM28" s="368">
        <v>335306</v>
      </c>
      <c r="BN28" s="368">
        <v>123364</v>
      </c>
      <c r="BO28" s="368">
        <v>0</v>
      </c>
      <c r="BP28" s="368">
        <v>0</v>
      </c>
      <c r="BQ28" s="368">
        <v>23242</v>
      </c>
      <c r="BR28" s="368">
        <v>204745</v>
      </c>
      <c r="BS28" s="368">
        <v>42475</v>
      </c>
      <c r="BT28" s="368">
        <v>333853</v>
      </c>
      <c r="BU28" s="368">
        <v>0</v>
      </c>
      <c r="BV28" s="368">
        <v>67460</v>
      </c>
      <c r="BW28" s="368">
        <v>67460</v>
      </c>
      <c r="BX28" s="368">
        <v>9520</v>
      </c>
      <c r="BY28" s="368">
        <v>9520</v>
      </c>
      <c r="BZ28" s="368">
        <v>76980</v>
      </c>
      <c r="CA28" s="368">
        <v>76980</v>
      </c>
      <c r="CB28" s="368">
        <v>0</v>
      </c>
      <c r="CC28" s="368">
        <v>0</v>
      </c>
      <c r="CD28" s="368">
        <v>0</v>
      </c>
      <c r="CE28" s="368">
        <v>0</v>
      </c>
      <c r="CF28" s="368">
        <v>0</v>
      </c>
      <c r="CG28" s="368">
        <v>0</v>
      </c>
      <c r="CH28" s="368">
        <v>0</v>
      </c>
      <c r="CI28" s="368">
        <v>0</v>
      </c>
      <c r="CJ28" s="368">
        <v>154137</v>
      </c>
      <c r="CK28" s="368">
        <v>181039</v>
      </c>
      <c r="CL28" s="368">
        <v>0</v>
      </c>
      <c r="CM28" s="368">
        <v>0</v>
      </c>
      <c r="CN28" s="368">
        <v>0</v>
      </c>
      <c r="CO28" s="368">
        <v>0</v>
      </c>
      <c r="CP28" s="368">
        <v>0</v>
      </c>
      <c r="CQ28" s="368">
        <v>0</v>
      </c>
      <c r="CR28" s="368">
        <v>0</v>
      </c>
      <c r="CS28" s="368">
        <v>3854</v>
      </c>
      <c r="CT28" s="368">
        <v>0</v>
      </c>
      <c r="CU28" s="368">
        <v>19388</v>
      </c>
      <c r="CV28" s="368">
        <v>0</v>
      </c>
      <c r="CW28" s="368">
        <v>0</v>
      </c>
      <c r="CX28" s="368">
        <v>0</v>
      </c>
      <c r="CY28" s="368">
        <v>0</v>
      </c>
      <c r="CZ28" s="368">
        <v>0</v>
      </c>
      <c r="DA28" s="368">
        <v>0</v>
      </c>
      <c r="DB28" s="368">
        <v>0</v>
      </c>
      <c r="DC28" s="368">
        <v>0</v>
      </c>
      <c r="DD28" s="368">
        <v>0</v>
      </c>
      <c r="DE28" s="368">
        <v>0</v>
      </c>
    </row>
    <row r="29" spans="1:109">
      <c r="A29" s="461" t="str">
        <f t="shared" si="0"/>
        <v>1782602262013000</v>
      </c>
      <c r="B29" s="367" t="s">
        <v>1588</v>
      </c>
      <c r="C29" s="367" t="s">
        <v>559</v>
      </c>
      <c r="D29" s="367" t="s">
        <v>575</v>
      </c>
      <c r="E29" s="367" t="s">
        <v>747</v>
      </c>
      <c r="F29" s="367" t="s">
        <v>580</v>
      </c>
      <c r="G29" s="367" t="s">
        <v>469</v>
      </c>
      <c r="H29" s="367" t="s">
        <v>562</v>
      </c>
      <c r="J29" s="367" t="s">
        <v>571</v>
      </c>
      <c r="K29" s="367" t="s">
        <v>566</v>
      </c>
      <c r="L29" s="367" t="s">
        <v>737</v>
      </c>
      <c r="M29" s="367" t="s">
        <v>732</v>
      </c>
      <c r="N29" s="367" t="s">
        <v>733</v>
      </c>
      <c r="O29" s="367" t="s">
        <v>749</v>
      </c>
      <c r="P29" s="367" t="s">
        <v>733</v>
      </c>
      <c r="Q29" s="367" t="s">
        <v>734</v>
      </c>
      <c r="R29" s="367" t="s">
        <v>736</v>
      </c>
      <c r="S29" s="367" t="s">
        <v>734</v>
      </c>
      <c r="T29" s="368">
        <v>0</v>
      </c>
      <c r="U29" s="368">
        <v>0</v>
      </c>
      <c r="V29" s="368">
        <v>0</v>
      </c>
      <c r="W29" s="368">
        <v>0</v>
      </c>
      <c r="X29" s="368">
        <v>0</v>
      </c>
      <c r="Y29" s="368">
        <v>0</v>
      </c>
      <c r="Z29" s="368">
        <v>0</v>
      </c>
      <c r="AA29" s="368">
        <v>0</v>
      </c>
      <c r="AB29" s="368">
        <v>0</v>
      </c>
      <c r="AC29" s="368">
        <v>0</v>
      </c>
      <c r="AD29" s="368">
        <v>0</v>
      </c>
      <c r="AE29" s="368">
        <v>0</v>
      </c>
      <c r="AF29" s="368">
        <v>0</v>
      </c>
      <c r="AG29" s="368">
        <v>0</v>
      </c>
      <c r="AH29" s="368">
        <v>0</v>
      </c>
      <c r="AI29" s="368">
        <v>0</v>
      </c>
      <c r="AJ29" s="368">
        <v>0</v>
      </c>
      <c r="AK29" s="368">
        <v>0</v>
      </c>
      <c r="AL29" s="368">
        <v>0</v>
      </c>
      <c r="AM29" s="368">
        <v>0</v>
      </c>
      <c r="AN29" s="368">
        <v>0</v>
      </c>
      <c r="AO29" s="368">
        <v>0</v>
      </c>
      <c r="AP29" s="368">
        <v>0</v>
      </c>
      <c r="AQ29" s="368">
        <v>0</v>
      </c>
      <c r="AR29" s="368">
        <v>0</v>
      </c>
      <c r="AS29" s="368">
        <v>0</v>
      </c>
      <c r="AT29" s="368">
        <v>0</v>
      </c>
      <c r="AU29" s="368">
        <v>0</v>
      </c>
      <c r="AV29" s="368">
        <v>0</v>
      </c>
      <c r="AW29" s="368">
        <v>0</v>
      </c>
      <c r="AX29" s="368">
        <v>0</v>
      </c>
      <c r="AY29" s="368">
        <v>0</v>
      </c>
      <c r="AZ29" s="368">
        <v>0</v>
      </c>
      <c r="BA29" s="368">
        <v>0</v>
      </c>
      <c r="BB29" s="368">
        <v>0</v>
      </c>
      <c r="BC29" s="368">
        <v>0</v>
      </c>
      <c r="BD29" s="368">
        <v>0</v>
      </c>
      <c r="BE29" s="368">
        <v>0</v>
      </c>
      <c r="BF29" s="368">
        <v>0</v>
      </c>
      <c r="BG29" s="368">
        <v>0</v>
      </c>
      <c r="BH29" s="368">
        <v>0</v>
      </c>
      <c r="BI29" s="368">
        <v>0</v>
      </c>
      <c r="BJ29" s="368">
        <v>0</v>
      </c>
      <c r="BK29" s="368">
        <v>0</v>
      </c>
      <c r="BL29" s="368">
        <v>0</v>
      </c>
      <c r="BM29" s="368">
        <v>0</v>
      </c>
      <c r="BN29" s="368">
        <v>0</v>
      </c>
      <c r="BO29" s="368">
        <v>0</v>
      </c>
      <c r="BP29" s="368">
        <v>0</v>
      </c>
      <c r="BQ29" s="368">
        <v>0</v>
      </c>
      <c r="BR29" s="368">
        <v>0</v>
      </c>
      <c r="BS29" s="368">
        <v>1385</v>
      </c>
      <c r="BT29" s="368">
        <v>0</v>
      </c>
      <c r="BU29" s="368">
        <v>0</v>
      </c>
      <c r="BV29" s="368">
        <v>0</v>
      </c>
      <c r="BW29" s="368">
        <v>0</v>
      </c>
      <c r="BX29" s="368">
        <v>0</v>
      </c>
      <c r="BY29" s="368">
        <v>0</v>
      </c>
      <c r="BZ29" s="368">
        <v>0</v>
      </c>
      <c r="CA29" s="368">
        <v>0</v>
      </c>
      <c r="CB29" s="368">
        <v>0</v>
      </c>
      <c r="CC29" s="368">
        <v>0</v>
      </c>
      <c r="CD29" s="368">
        <v>0</v>
      </c>
      <c r="CE29" s="368">
        <v>0</v>
      </c>
      <c r="CF29" s="368">
        <v>0</v>
      </c>
      <c r="CG29" s="368">
        <v>0</v>
      </c>
      <c r="CH29" s="368">
        <v>0</v>
      </c>
      <c r="CI29" s="368">
        <v>0</v>
      </c>
      <c r="CJ29" s="368">
        <v>755</v>
      </c>
      <c r="CK29" s="368">
        <v>842</v>
      </c>
      <c r="CL29" s="368">
        <v>0</v>
      </c>
      <c r="CM29" s="368">
        <v>0</v>
      </c>
      <c r="CN29" s="368">
        <v>0</v>
      </c>
      <c r="CO29" s="368">
        <v>0</v>
      </c>
      <c r="CP29" s="368">
        <v>0</v>
      </c>
      <c r="CQ29" s="368">
        <v>0</v>
      </c>
      <c r="CR29" s="368">
        <v>0</v>
      </c>
      <c r="CS29" s="368">
        <v>0</v>
      </c>
      <c r="CT29" s="368">
        <v>0</v>
      </c>
      <c r="CU29" s="368">
        <v>0</v>
      </c>
      <c r="CV29" s="368">
        <v>0</v>
      </c>
      <c r="CW29" s="368">
        <v>0</v>
      </c>
      <c r="CX29" s="368">
        <v>0</v>
      </c>
      <c r="CY29" s="368">
        <v>0</v>
      </c>
      <c r="CZ29" s="368">
        <v>0</v>
      </c>
      <c r="DA29" s="368">
        <v>0</v>
      </c>
      <c r="DB29" s="368">
        <v>0</v>
      </c>
      <c r="DC29" s="368">
        <v>0</v>
      </c>
      <c r="DD29" s="368">
        <v>0</v>
      </c>
      <c r="DE29" s="368">
        <v>0</v>
      </c>
    </row>
    <row r="30" spans="1:109">
      <c r="A30" s="461" t="str">
        <f t="shared" si="0"/>
        <v>1753201262013000</v>
      </c>
      <c r="B30" s="367" t="s">
        <v>1588</v>
      </c>
      <c r="C30" s="367" t="s">
        <v>559</v>
      </c>
      <c r="D30" s="367" t="s">
        <v>575</v>
      </c>
      <c r="E30" s="367" t="s">
        <v>737</v>
      </c>
      <c r="F30" s="367" t="s">
        <v>580</v>
      </c>
      <c r="G30" s="367" t="s">
        <v>469</v>
      </c>
      <c r="H30" s="367" t="s">
        <v>562</v>
      </c>
      <c r="J30" s="367" t="s">
        <v>743</v>
      </c>
      <c r="K30" s="367" t="s">
        <v>564</v>
      </c>
      <c r="L30" s="367" t="s">
        <v>737</v>
      </c>
      <c r="M30" s="367" t="s">
        <v>732</v>
      </c>
      <c r="N30" s="367" t="s">
        <v>733</v>
      </c>
      <c r="O30" s="367" t="s">
        <v>732</v>
      </c>
      <c r="P30" s="367" t="s">
        <v>738</v>
      </c>
      <c r="Q30" s="367" t="s">
        <v>734</v>
      </c>
      <c r="R30" s="367" t="s">
        <v>735</v>
      </c>
      <c r="S30" s="367" t="s">
        <v>734</v>
      </c>
      <c r="T30" s="368">
        <v>2784</v>
      </c>
      <c r="U30" s="368">
        <v>456</v>
      </c>
      <c r="V30" s="368">
        <v>1031</v>
      </c>
      <c r="W30" s="368">
        <v>0</v>
      </c>
      <c r="X30" s="368">
        <v>23503</v>
      </c>
      <c r="Y30" s="368">
        <v>1989</v>
      </c>
      <c r="Z30" s="368">
        <v>29763</v>
      </c>
      <c r="AA30" s="368">
        <v>29763</v>
      </c>
      <c r="AB30" s="368">
        <v>0</v>
      </c>
      <c r="AC30" s="368">
        <v>0</v>
      </c>
      <c r="AD30" s="368">
        <v>0</v>
      </c>
      <c r="AE30" s="368">
        <v>0</v>
      </c>
      <c r="AF30" s="368">
        <v>0</v>
      </c>
      <c r="AG30" s="368">
        <v>0</v>
      </c>
      <c r="AH30" s="368">
        <v>0</v>
      </c>
      <c r="AI30" s="368">
        <v>0</v>
      </c>
      <c r="AJ30" s="368">
        <v>0</v>
      </c>
      <c r="AK30" s="368">
        <v>0</v>
      </c>
      <c r="AL30" s="368">
        <v>0</v>
      </c>
      <c r="AM30" s="368">
        <v>0</v>
      </c>
      <c r="AN30" s="368">
        <v>0</v>
      </c>
      <c r="AO30" s="368">
        <v>0</v>
      </c>
      <c r="AP30" s="368">
        <v>25385</v>
      </c>
      <c r="AQ30" s="368">
        <v>47401</v>
      </c>
      <c r="AR30" s="368">
        <v>47401</v>
      </c>
      <c r="AS30" s="368">
        <v>787</v>
      </c>
      <c r="AT30" s="368">
        <v>0</v>
      </c>
      <c r="AU30" s="368">
        <v>0</v>
      </c>
      <c r="AV30" s="368">
        <v>190528</v>
      </c>
      <c r="AW30" s="368">
        <v>7255</v>
      </c>
      <c r="AX30" s="368">
        <v>271356</v>
      </c>
      <c r="AY30" s="368">
        <v>241860</v>
      </c>
      <c r="AZ30" s="368">
        <v>0</v>
      </c>
      <c r="BA30" s="368">
        <v>29496</v>
      </c>
      <c r="BB30" s="368">
        <v>3618</v>
      </c>
      <c r="BC30" s="368">
        <v>0</v>
      </c>
      <c r="BD30" s="368">
        <v>21676</v>
      </c>
      <c r="BE30" s="368">
        <v>13375</v>
      </c>
      <c r="BF30" s="368">
        <v>38669</v>
      </c>
      <c r="BG30" s="368">
        <v>38669</v>
      </c>
      <c r="BH30" s="368">
        <v>0</v>
      </c>
      <c r="BI30" s="368">
        <v>0</v>
      </c>
      <c r="BJ30" s="368">
        <v>339788</v>
      </c>
      <c r="BK30" s="368">
        <v>310292</v>
      </c>
      <c r="BL30" s="368">
        <v>0</v>
      </c>
      <c r="BM30" s="368">
        <v>0</v>
      </c>
      <c r="BN30" s="368">
        <v>0</v>
      </c>
      <c r="BO30" s="368">
        <v>29496</v>
      </c>
      <c r="BP30" s="368">
        <v>0</v>
      </c>
      <c r="BQ30" s="368">
        <v>0</v>
      </c>
      <c r="BR30" s="368">
        <v>54973</v>
      </c>
      <c r="BS30" s="368">
        <v>80</v>
      </c>
      <c r="BT30" s="368">
        <v>0</v>
      </c>
      <c r="BU30" s="368">
        <v>0</v>
      </c>
      <c r="BV30" s="368">
        <v>12648</v>
      </c>
      <c r="BW30" s="368">
        <v>32725</v>
      </c>
      <c r="BX30" s="368">
        <v>9520</v>
      </c>
      <c r="BY30" s="368">
        <v>458670</v>
      </c>
      <c r="BZ30" s="368">
        <v>4460</v>
      </c>
      <c r="CA30" s="368">
        <v>0</v>
      </c>
    </row>
    <row r="31" spans="1:109">
      <c r="A31" s="461" t="str">
        <f t="shared" si="0"/>
        <v>1783201262013000</v>
      </c>
      <c r="B31" s="367" t="s">
        <v>1588</v>
      </c>
      <c r="C31" s="367" t="s">
        <v>559</v>
      </c>
      <c r="D31" s="367" t="s">
        <v>575</v>
      </c>
      <c r="E31" s="367" t="s">
        <v>747</v>
      </c>
      <c r="F31" s="367" t="s">
        <v>580</v>
      </c>
      <c r="G31" s="367" t="s">
        <v>469</v>
      </c>
      <c r="H31" s="367" t="s">
        <v>562</v>
      </c>
      <c r="J31" s="367" t="s">
        <v>743</v>
      </c>
      <c r="K31" s="367" t="s">
        <v>564</v>
      </c>
      <c r="L31" s="367" t="s">
        <v>737</v>
      </c>
      <c r="M31" s="367" t="s">
        <v>732</v>
      </c>
      <c r="N31" s="367" t="s">
        <v>733</v>
      </c>
      <c r="O31" s="367" t="s">
        <v>749</v>
      </c>
      <c r="P31" s="367" t="s">
        <v>733</v>
      </c>
      <c r="Q31" s="367" t="s">
        <v>734</v>
      </c>
      <c r="R31" s="367" t="s">
        <v>736</v>
      </c>
      <c r="S31" s="367" t="s">
        <v>734</v>
      </c>
      <c r="T31" s="368">
        <v>0</v>
      </c>
      <c r="U31" s="368">
        <v>0</v>
      </c>
      <c r="V31" s="368">
        <v>0</v>
      </c>
      <c r="W31" s="368">
        <v>0</v>
      </c>
      <c r="X31" s="368">
        <v>156</v>
      </c>
      <c r="Y31" s="368">
        <v>0</v>
      </c>
      <c r="Z31" s="368">
        <v>156</v>
      </c>
      <c r="AA31" s="368">
        <v>156</v>
      </c>
      <c r="AB31" s="368">
        <v>0</v>
      </c>
      <c r="AC31" s="368">
        <v>0</v>
      </c>
      <c r="AD31" s="368">
        <v>0</v>
      </c>
      <c r="AE31" s="368">
        <v>0</v>
      </c>
      <c r="AF31" s="368">
        <v>0</v>
      </c>
      <c r="AG31" s="368">
        <v>0</v>
      </c>
      <c r="AH31" s="368">
        <v>0</v>
      </c>
      <c r="AI31" s="368">
        <v>0</v>
      </c>
      <c r="AJ31" s="368">
        <v>0</v>
      </c>
      <c r="AK31" s="368">
        <v>0</v>
      </c>
      <c r="AL31" s="368">
        <v>0</v>
      </c>
      <c r="AM31" s="368">
        <v>0</v>
      </c>
      <c r="AN31" s="368">
        <v>0</v>
      </c>
      <c r="AO31" s="368">
        <v>0</v>
      </c>
      <c r="AP31" s="368">
        <v>0</v>
      </c>
      <c r="AQ31" s="368">
        <v>330</v>
      </c>
      <c r="AR31" s="368">
        <v>330</v>
      </c>
      <c r="AS31" s="368">
        <v>0</v>
      </c>
      <c r="AT31" s="368">
        <v>0</v>
      </c>
      <c r="AU31" s="368">
        <v>0</v>
      </c>
      <c r="AV31" s="368">
        <v>1648</v>
      </c>
      <c r="AW31" s="368">
        <v>81</v>
      </c>
      <c r="AX31" s="368">
        <v>2059</v>
      </c>
      <c r="AY31" s="368">
        <v>2059</v>
      </c>
      <c r="AZ31" s="368">
        <v>0</v>
      </c>
      <c r="BA31" s="368">
        <v>0</v>
      </c>
      <c r="BB31" s="368">
        <v>0</v>
      </c>
      <c r="BC31" s="368">
        <v>0</v>
      </c>
      <c r="BD31" s="368">
        <v>0</v>
      </c>
      <c r="BE31" s="368">
        <v>1</v>
      </c>
      <c r="BF31" s="368">
        <v>1</v>
      </c>
      <c r="BG31" s="368">
        <v>1</v>
      </c>
      <c r="BH31" s="368">
        <v>0</v>
      </c>
      <c r="BI31" s="368">
        <v>0</v>
      </c>
      <c r="BJ31" s="368">
        <v>2216</v>
      </c>
      <c r="BK31" s="368">
        <v>2216</v>
      </c>
      <c r="BL31" s="368">
        <v>0</v>
      </c>
      <c r="BM31" s="368">
        <v>0</v>
      </c>
      <c r="BN31" s="368">
        <v>0</v>
      </c>
      <c r="BO31" s="368">
        <v>0</v>
      </c>
      <c r="BP31" s="368">
        <v>0</v>
      </c>
      <c r="BQ31" s="368">
        <v>0</v>
      </c>
      <c r="BR31" s="368">
        <v>0</v>
      </c>
      <c r="BS31" s="368">
        <v>0</v>
      </c>
      <c r="BT31" s="368">
        <v>0</v>
      </c>
      <c r="BU31" s="368">
        <v>0</v>
      </c>
      <c r="BV31" s="368">
        <v>0</v>
      </c>
      <c r="BW31" s="368">
        <v>0</v>
      </c>
      <c r="BX31" s="368">
        <v>0</v>
      </c>
      <c r="BY31" s="368">
        <v>0</v>
      </c>
      <c r="BZ31" s="368">
        <v>0</v>
      </c>
      <c r="CA31" s="368">
        <v>0</v>
      </c>
    </row>
    <row r="32" spans="1:109">
      <c r="A32" s="461" t="str">
        <f t="shared" si="0"/>
        <v>1753202262013000</v>
      </c>
      <c r="B32" s="367" t="s">
        <v>1588</v>
      </c>
      <c r="C32" s="367" t="s">
        <v>559</v>
      </c>
      <c r="D32" s="367" t="s">
        <v>575</v>
      </c>
      <c r="E32" s="367" t="s">
        <v>737</v>
      </c>
      <c r="F32" s="367" t="s">
        <v>580</v>
      </c>
      <c r="G32" s="367" t="s">
        <v>469</v>
      </c>
      <c r="H32" s="367" t="s">
        <v>562</v>
      </c>
      <c r="J32" s="367" t="s">
        <v>743</v>
      </c>
      <c r="K32" s="367" t="s">
        <v>566</v>
      </c>
      <c r="L32" s="367" t="s">
        <v>737</v>
      </c>
      <c r="M32" s="367" t="s">
        <v>732</v>
      </c>
      <c r="N32" s="367" t="s">
        <v>733</v>
      </c>
      <c r="O32" s="367" t="s">
        <v>732</v>
      </c>
      <c r="P32" s="367" t="s">
        <v>738</v>
      </c>
      <c r="Q32" s="367" t="s">
        <v>734</v>
      </c>
      <c r="R32" s="367" t="s">
        <v>735</v>
      </c>
      <c r="S32" s="367" t="s">
        <v>734</v>
      </c>
      <c r="T32" s="368">
        <v>0</v>
      </c>
      <c r="U32" s="368">
        <v>107808</v>
      </c>
      <c r="V32" s="368">
        <v>278942</v>
      </c>
      <c r="W32" s="368">
        <v>67460</v>
      </c>
      <c r="X32" s="368">
        <v>0</v>
      </c>
      <c r="Y32" s="368">
        <v>0</v>
      </c>
      <c r="Z32" s="368">
        <v>513643</v>
      </c>
      <c r="AA32" s="368">
        <v>4540</v>
      </c>
      <c r="AB32" s="368">
        <v>0</v>
      </c>
      <c r="AC32" s="368">
        <v>0</v>
      </c>
      <c r="AD32" s="368">
        <v>120456</v>
      </c>
      <c r="AE32" s="368">
        <v>311667</v>
      </c>
      <c r="AF32" s="368">
        <v>76980</v>
      </c>
      <c r="AG32" s="368">
        <v>0</v>
      </c>
      <c r="AH32" s="368">
        <v>853431</v>
      </c>
      <c r="AI32" s="368">
        <v>314832</v>
      </c>
      <c r="AJ32" s="368">
        <v>0</v>
      </c>
      <c r="AK32" s="368">
        <v>538599</v>
      </c>
      <c r="AL32" s="368">
        <v>0</v>
      </c>
      <c r="AM32" s="368">
        <v>0</v>
      </c>
      <c r="AN32" s="368">
        <v>0</v>
      </c>
      <c r="AO32" s="368">
        <v>0</v>
      </c>
      <c r="AP32" s="368">
        <v>0</v>
      </c>
      <c r="AQ32" s="368">
        <v>169551</v>
      </c>
    </row>
    <row r="33" spans="1:89">
      <c r="A33" s="461" t="str">
        <f t="shared" si="0"/>
        <v>1783202262013000</v>
      </c>
      <c r="B33" s="367" t="s">
        <v>1588</v>
      </c>
      <c r="C33" s="367" t="s">
        <v>559</v>
      </c>
      <c r="D33" s="367" t="s">
        <v>575</v>
      </c>
      <c r="E33" s="367" t="s">
        <v>747</v>
      </c>
      <c r="F33" s="367" t="s">
        <v>580</v>
      </c>
      <c r="G33" s="367" t="s">
        <v>469</v>
      </c>
      <c r="H33" s="367" t="s">
        <v>562</v>
      </c>
      <c r="J33" s="367" t="s">
        <v>743</v>
      </c>
      <c r="K33" s="367" t="s">
        <v>566</v>
      </c>
      <c r="L33" s="367" t="s">
        <v>737</v>
      </c>
      <c r="M33" s="367" t="s">
        <v>732</v>
      </c>
      <c r="N33" s="367" t="s">
        <v>733</v>
      </c>
      <c r="O33" s="367" t="s">
        <v>749</v>
      </c>
      <c r="P33" s="367" t="s">
        <v>733</v>
      </c>
      <c r="Q33" s="367" t="s">
        <v>734</v>
      </c>
      <c r="R33" s="367" t="s">
        <v>736</v>
      </c>
      <c r="S33" s="367" t="s">
        <v>734</v>
      </c>
      <c r="T33" s="368">
        <v>0</v>
      </c>
      <c r="U33" s="368">
        <v>0</v>
      </c>
      <c r="V33" s="368">
        <v>0</v>
      </c>
      <c r="W33" s="368">
        <v>0</v>
      </c>
      <c r="X33" s="368">
        <v>0</v>
      </c>
      <c r="Y33" s="368">
        <v>0</v>
      </c>
      <c r="Z33" s="368">
        <v>0</v>
      </c>
      <c r="AA33" s="368">
        <v>0</v>
      </c>
      <c r="AB33" s="368">
        <v>0</v>
      </c>
      <c r="AC33" s="368">
        <v>0</v>
      </c>
      <c r="AD33" s="368">
        <v>0</v>
      </c>
      <c r="AE33" s="368">
        <v>0</v>
      </c>
      <c r="AF33" s="368">
        <v>0</v>
      </c>
      <c r="AG33" s="368">
        <v>0</v>
      </c>
      <c r="AH33" s="368">
        <v>2216</v>
      </c>
      <c r="AI33" s="368">
        <v>2216</v>
      </c>
      <c r="AJ33" s="368">
        <v>0</v>
      </c>
      <c r="AK33" s="368">
        <v>0</v>
      </c>
      <c r="AL33" s="368">
        <v>0</v>
      </c>
      <c r="AM33" s="368">
        <v>0</v>
      </c>
      <c r="AN33" s="368">
        <v>0</v>
      </c>
      <c r="AO33" s="368">
        <v>0</v>
      </c>
      <c r="AP33" s="368">
        <v>0</v>
      </c>
      <c r="AQ33" s="368">
        <v>831</v>
      </c>
    </row>
    <row r="34" spans="1:89">
      <c r="A34" s="461" t="str">
        <f t="shared" si="0"/>
        <v>1753301262013000</v>
      </c>
      <c r="B34" s="367" t="s">
        <v>1588</v>
      </c>
      <c r="C34" s="367" t="s">
        <v>559</v>
      </c>
      <c r="D34" s="367" t="s">
        <v>575</v>
      </c>
      <c r="E34" s="367" t="s">
        <v>737</v>
      </c>
      <c r="F34" s="367" t="s">
        <v>580</v>
      </c>
      <c r="G34" s="367" t="s">
        <v>469</v>
      </c>
      <c r="H34" s="367" t="s">
        <v>562</v>
      </c>
      <c r="J34" s="367" t="s">
        <v>742</v>
      </c>
      <c r="K34" s="367" t="s">
        <v>564</v>
      </c>
      <c r="L34" s="367" t="s">
        <v>737</v>
      </c>
      <c r="M34" s="367" t="s">
        <v>732</v>
      </c>
      <c r="N34" s="367" t="s">
        <v>733</v>
      </c>
      <c r="O34" s="367" t="s">
        <v>732</v>
      </c>
      <c r="P34" s="367" t="s">
        <v>738</v>
      </c>
      <c r="Q34" s="367" t="s">
        <v>734</v>
      </c>
      <c r="R34" s="367" t="s">
        <v>735</v>
      </c>
      <c r="S34" s="367" t="s">
        <v>734</v>
      </c>
      <c r="T34" s="368">
        <v>4</v>
      </c>
      <c r="U34" s="368">
        <v>610</v>
      </c>
      <c r="V34" s="368">
        <v>23000</v>
      </c>
      <c r="W34" s="368">
        <v>3</v>
      </c>
      <c r="X34" s="368">
        <v>127</v>
      </c>
      <c r="Y34" s="368">
        <v>264</v>
      </c>
      <c r="Z34" s="368">
        <v>20</v>
      </c>
      <c r="AA34" s="368">
        <v>100</v>
      </c>
      <c r="AB34" s="368">
        <v>23406</v>
      </c>
      <c r="AC34" s="368">
        <v>4</v>
      </c>
      <c r="AD34" s="368">
        <v>4180101</v>
      </c>
      <c r="AE34" s="368">
        <v>4130401</v>
      </c>
      <c r="AF34" s="368">
        <v>3718</v>
      </c>
      <c r="AG34" s="368">
        <v>24068</v>
      </c>
      <c r="AH34" s="368">
        <v>129668</v>
      </c>
      <c r="AI34" s="368">
        <v>261668</v>
      </c>
      <c r="AJ34" s="368">
        <v>1317668</v>
      </c>
      <c r="AK34" s="368">
        <v>2637668</v>
      </c>
      <c r="AL34" s="368">
        <v>242623</v>
      </c>
      <c r="AM34" s="368">
        <v>434779</v>
      </c>
      <c r="AN34" s="368">
        <v>10682</v>
      </c>
      <c r="AO34" s="368">
        <v>30424</v>
      </c>
      <c r="AP34" s="368">
        <v>9477</v>
      </c>
      <c r="AQ34" s="368">
        <v>13932</v>
      </c>
      <c r="AR34" s="368">
        <v>0</v>
      </c>
      <c r="AS34" s="368">
        <v>0</v>
      </c>
      <c r="AT34" s="368">
        <v>0</v>
      </c>
      <c r="AU34" s="368">
        <v>0</v>
      </c>
      <c r="AV34" s="368">
        <v>0</v>
      </c>
      <c r="AW34" s="368">
        <v>0</v>
      </c>
      <c r="AX34" s="368">
        <v>0</v>
      </c>
      <c r="AY34" s="368">
        <v>0</v>
      </c>
      <c r="AZ34" s="368">
        <v>0</v>
      </c>
      <c r="BA34" s="368">
        <v>0</v>
      </c>
      <c r="BB34" s="368">
        <v>1</v>
      </c>
      <c r="BC34" s="368">
        <v>0</v>
      </c>
      <c r="BD34" s="368">
        <v>0</v>
      </c>
      <c r="BE34" s="368">
        <v>0</v>
      </c>
      <c r="BF34" s="368">
        <v>0</v>
      </c>
      <c r="BG34" s="368">
        <v>0</v>
      </c>
      <c r="BH34" s="368">
        <v>0</v>
      </c>
      <c r="BI34" s="368">
        <v>0</v>
      </c>
      <c r="BJ34" s="368">
        <v>3581220</v>
      </c>
      <c r="BK34" s="368">
        <v>0</v>
      </c>
      <c r="BL34" s="368">
        <v>95</v>
      </c>
      <c r="BM34" s="368">
        <v>3</v>
      </c>
      <c r="BN34" s="368">
        <v>330</v>
      </c>
      <c r="BO34" s="368">
        <v>0</v>
      </c>
      <c r="BP34" s="368">
        <v>3581220</v>
      </c>
      <c r="BQ34" s="368">
        <v>1444</v>
      </c>
      <c r="BR34" s="368">
        <v>0</v>
      </c>
      <c r="BS34" s="368">
        <v>0</v>
      </c>
      <c r="BT34" s="368">
        <v>0</v>
      </c>
      <c r="BU34" s="368">
        <v>1444</v>
      </c>
      <c r="BV34" s="368">
        <v>0</v>
      </c>
      <c r="BW34" s="368">
        <v>0</v>
      </c>
      <c r="BX34" s="368">
        <v>0</v>
      </c>
      <c r="BY34" s="368">
        <v>0</v>
      </c>
      <c r="BZ34" s="368">
        <v>0</v>
      </c>
      <c r="CA34" s="368">
        <v>0</v>
      </c>
    </row>
    <row r="35" spans="1:89">
      <c r="A35" s="461" t="str">
        <f t="shared" si="0"/>
        <v>1783301262013000</v>
      </c>
      <c r="B35" s="367" t="s">
        <v>1588</v>
      </c>
      <c r="C35" s="367" t="s">
        <v>559</v>
      </c>
      <c r="D35" s="367" t="s">
        <v>575</v>
      </c>
      <c r="E35" s="367" t="s">
        <v>747</v>
      </c>
      <c r="F35" s="367" t="s">
        <v>580</v>
      </c>
      <c r="G35" s="367" t="s">
        <v>469</v>
      </c>
      <c r="H35" s="367" t="s">
        <v>562</v>
      </c>
      <c r="J35" s="367" t="s">
        <v>742</v>
      </c>
      <c r="K35" s="367" t="s">
        <v>564</v>
      </c>
      <c r="L35" s="367" t="s">
        <v>737</v>
      </c>
      <c r="M35" s="367" t="s">
        <v>732</v>
      </c>
      <c r="N35" s="367" t="s">
        <v>733</v>
      </c>
      <c r="O35" s="367" t="s">
        <v>749</v>
      </c>
      <c r="P35" s="367" t="s">
        <v>733</v>
      </c>
      <c r="Q35" s="367" t="s">
        <v>734</v>
      </c>
      <c r="R35" s="367" t="s">
        <v>736</v>
      </c>
      <c r="S35" s="367" t="s">
        <v>734</v>
      </c>
      <c r="T35" s="368">
        <v>4</v>
      </c>
      <c r="U35" s="368">
        <v>387</v>
      </c>
      <c r="V35" s="368">
        <v>23000</v>
      </c>
      <c r="W35" s="368">
        <v>3</v>
      </c>
      <c r="X35" s="368">
        <v>127</v>
      </c>
      <c r="Y35" s="368">
        <v>264</v>
      </c>
      <c r="Z35" s="368">
        <v>20</v>
      </c>
      <c r="AA35" s="368">
        <v>100</v>
      </c>
      <c r="AB35" s="368">
        <v>23406</v>
      </c>
      <c r="AC35" s="368">
        <v>4</v>
      </c>
      <c r="AD35" s="368">
        <v>4180101</v>
      </c>
      <c r="AE35" s="368">
        <v>4070308</v>
      </c>
      <c r="AF35" s="368">
        <v>3718</v>
      </c>
      <c r="AG35" s="368">
        <v>24068</v>
      </c>
      <c r="AH35" s="368">
        <v>129668</v>
      </c>
      <c r="AI35" s="368">
        <v>261668</v>
      </c>
      <c r="AJ35" s="368">
        <v>1317668</v>
      </c>
      <c r="AK35" s="368">
        <v>2637668</v>
      </c>
      <c r="AL35" s="368">
        <v>1533</v>
      </c>
      <c r="AM35" s="368">
        <v>2123</v>
      </c>
      <c r="AN35" s="368">
        <v>0</v>
      </c>
      <c r="AO35" s="368">
        <v>0</v>
      </c>
      <c r="AP35" s="368">
        <v>0</v>
      </c>
      <c r="AQ35" s="368">
        <v>0</v>
      </c>
      <c r="AR35" s="368">
        <v>0</v>
      </c>
      <c r="AS35" s="368">
        <v>0</v>
      </c>
      <c r="AT35" s="368">
        <v>0</v>
      </c>
      <c r="AU35" s="368">
        <v>0</v>
      </c>
      <c r="AV35" s="368">
        <v>0</v>
      </c>
      <c r="AW35" s="368">
        <v>0</v>
      </c>
      <c r="AX35" s="368">
        <v>0</v>
      </c>
      <c r="AY35" s="368">
        <v>0</v>
      </c>
      <c r="AZ35" s="368">
        <v>0</v>
      </c>
      <c r="BA35" s="368">
        <v>0</v>
      </c>
      <c r="BB35" s="368">
        <v>1</v>
      </c>
      <c r="BC35" s="368">
        <v>0</v>
      </c>
      <c r="BD35" s="368">
        <v>0</v>
      </c>
      <c r="BE35" s="368">
        <v>0</v>
      </c>
      <c r="BF35" s="368">
        <v>0</v>
      </c>
      <c r="BG35" s="368">
        <v>0</v>
      </c>
      <c r="BH35" s="368">
        <v>0</v>
      </c>
      <c r="BI35" s="368">
        <v>0</v>
      </c>
      <c r="BJ35" s="368">
        <v>4070308</v>
      </c>
      <c r="BK35" s="368">
        <v>0</v>
      </c>
      <c r="BL35" s="368">
        <v>0</v>
      </c>
      <c r="BM35" s="368">
        <v>0</v>
      </c>
      <c r="BN35" s="368">
        <v>0</v>
      </c>
      <c r="BO35" s="368">
        <v>500000</v>
      </c>
      <c r="BP35" s="368">
        <v>4070308</v>
      </c>
      <c r="BQ35" s="368">
        <v>0</v>
      </c>
      <c r="BR35" s="368">
        <v>0</v>
      </c>
      <c r="BS35" s="368">
        <v>0</v>
      </c>
      <c r="BT35" s="368">
        <v>0</v>
      </c>
      <c r="BU35" s="368">
        <v>0</v>
      </c>
      <c r="BV35" s="368">
        <v>0</v>
      </c>
      <c r="BW35" s="368">
        <v>0</v>
      </c>
      <c r="BX35" s="368">
        <v>0</v>
      </c>
      <c r="BY35" s="368">
        <v>0</v>
      </c>
      <c r="BZ35" s="368">
        <v>0</v>
      </c>
      <c r="CA35" s="368">
        <v>0</v>
      </c>
    </row>
    <row r="36" spans="1:89">
      <c r="A36" s="461" t="str">
        <f t="shared" si="0"/>
        <v>1753302262013000</v>
      </c>
      <c r="B36" s="367" t="s">
        <v>1588</v>
      </c>
      <c r="C36" s="367" t="s">
        <v>559</v>
      </c>
      <c r="D36" s="367" t="s">
        <v>575</v>
      </c>
      <c r="E36" s="367" t="s">
        <v>737</v>
      </c>
      <c r="F36" s="367" t="s">
        <v>580</v>
      </c>
      <c r="G36" s="367" t="s">
        <v>469</v>
      </c>
      <c r="H36" s="367" t="s">
        <v>562</v>
      </c>
      <c r="J36" s="367" t="s">
        <v>742</v>
      </c>
      <c r="K36" s="367" t="s">
        <v>566</v>
      </c>
      <c r="L36" s="367" t="s">
        <v>737</v>
      </c>
      <c r="M36" s="367" t="s">
        <v>732</v>
      </c>
      <c r="N36" s="367" t="s">
        <v>733</v>
      </c>
      <c r="O36" s="367" t="s">
        <v>732</v>
      </c>
      <c r="P36" s="367" t="s">
        <v>738</v>
      </c>
      <c r="Q36" s="367" t="s">
        <v>734</v>
      </c>
      <c r="R36" s="367" t="s">
        <v>735</v>
      </c>
      <c r="S36" s="367" t="s">
        <v>734</v>
      </c>
      <c r="T36" s="368">
        <v>0</v>
      </c>
      <c r="U36" s="368">
        <v>0</v>
      </c>
      <c r="V36" s="368">
        <v>0</v>
      </c>
      <c r="W36" s="368">
        <v>0</v>
      </c>
      <c r="X36" s="368">
        <v>0</v>
      </c>
    </row>
    <row r="37" spans="1:89">
      <c r="A37" s="461" t="str">
        <f t="shared" si="0"/>
        <v>1783302262013000</v>
      </c>
      <c r="B37" s="367" t="s">
        <v>1588</v>
      </c>
      <c r="C37" s="367" t="s">
        <v>559</v>
      </c>
      <c r="D37" s="367" t="s">
        <v>575</v>
      </c>
      <c r="E37" s="367" t="s">
        <v>747</v>
      </c>
      <c r="F37" s="367" t="s">
        <v>580</v>
      </c>
      <c r="G37" s="367" t="s">
        <v>469</v>
      </c>
      <c r="H37" s="367" t="s">
        <v>562</v>
      </c>
      <c r="I37" s="367"/>
      <c r="J37" s="367" t="s">
        <v>742</v>
      </c>
      <c r="K37" s="367" t="s">
        <v>566</v>
      </c>
      <c r="L37" s="367" t="s">
        <v>737</v>
      </c>
      <c r="M37" s="367" t="s">
        <v>732</v>
      </c>
      <c r="N37" s="367" t="s">
        <v>733</v>
      </c>
      <c r="O37" s="367" t="s">
        <v>749</v>
      </c>
      <c r="P37" s="367" t="s">
        <v>733</v>
      </c>
      <c r="Q37" s="367" t="s">
        <v>734</v>
      </c>
      <c r="R37" s="367" t="s">
        <v>736</v>
      </c>
      <c r="S37" s="367" t="s">
        <v>734</v>
      </c>
      <c r="T37" s="368">
        <v>0</v>
      </c>
      <c r="U37" s="368">
        <v>0</v>
      </c>
      <c r="V37" s="368">
        <v>0</v>
      </c>
      <c r="W37" s="368">
        <v>0</v>
      </c>
      <c r="X37" s="368">
        <v>0</v>
      </c>
    </row>
    <row r="38" spans="1:89">
      <c r="A38" s="461" t="str">
        <f t="shared" si="0"/>
        <v>1223401262013001</v>
      </c>
      <c r="B38" s="367" t="s">
        <v>1588</v>
      </c>
      <c r="C38" s="367" t="s">
        <v>559</v>
      </c>
      <c r="D38" s="367" t="s">
        <v>563</v>
      </c>
      <c r="E38" s="367" t="s">
        <v>734</v>
      </c>
      <c r="F38" s="367" t="s">
        <v>580</v>
      </c>
      <c r="G38" s="367" t="s">
        <v>469</v>
      </c>
      <c r="H38" s="367" t="s">
        <v>746</v>
      </c>
      <c r="I38" s="368" t="s">
        <v>776</v>
      </c>
      <c r="J38" s="367" t="s">
        <v>741</v>
      </c>
      <c r="K38" s="367" t="s">
        <v>564</v>
      </c>
      <c r="L38" s="367" t="s">
        <v>561</v>
      </c>
      <c r="M38" s="367" t="s">
        <v>732</v>
      </c>
      <c r="N38" s="367" t="s">
        <v>733</v>
      </c>
      <c r="O38" s="367" t="s">
        <v>561</v>
      </c>
      <c r="P38" s="367" t="s">
        <v>561</v>
      </c>
      <c r="Q38" s="367" t="s">
        <v>737</v>
      </c>
      <c r="R38" s="367" t="s">
        <v>561</v>
      </c>
      <c r="S38" s="367" t="s">
        <v>561</v>
      </c>
      <c r="T38" s="368">
        <v>0</v>
      </c>
      <c r="U38" s="368">
        <v>0</v>
      </c>
      <c r="V38" s="368">
        <v>0</v>
      </c>
      <c r="W38" s="368">
        <v>0</v>
      </c>
      <c r="X38" s="368">
        <v>0</v>
      </c>
      <c r="Y38" s="368">
        <v>0</v>
      </c>
      <c r="Z38" s="368">
        <v>0</v>
      </c>
      <c r="AA38" s="368">
        <v>0</v>
      </c>
      <c r="AB38" s="368">
        <v>0</v>
      </c>
      <c r="AC38" s="368">
        <v>0</v>
      </c>
      <c r="AD38" s="368">
        <v>0</v>
      </c>
      <c r="AE38" s="368">
        <v>0</v>
      </c>
      <c r="AF38" s="368">
        <v>0</v>
      </c>
      <c r="AG38" s="368">
        <v>0</v>
      </c>
      <c r="AH38" s="368">
        <v>0</v>
      </c>
      <c r="AI38" s="368">
        <v>0</v>
      </c>
      <c r="AJ38" s="368">
        <v>0</v>
      </c>
      <c r="AK38" s="368">
        <v>0</v>
      </c>
      <c r="AL38" s="368">
        <v>0</v>
      </c>
      <c r="AM38" s="368">
        <v>0</v>
      </c>
      <c r="AN38" s="368">
        <v>0</v>
      </c>
      <c r="AO38" s="368">
        <v>0</v>
      </c>
      <c r="AP38" s="368">
        <v>0</v>
      </c>
      <c r="AQ38" s="368">
        <v>0</v>
      </c>
      <c r="AR38" s="368">
        <v>0</v>
      </c>
      <c r="AS38" s="368">
        <v>0</v>
      </c>
      <c r="AT38" s="368">
        <v>0</v>
      </c>
      <c r="AU38" s="368">
        <v>4141107</v>
      </c>
      <c r="AV38" s="368">
        <v>1465358</v>
      </c>
      <c r="AW38" s="368">
        <v>128351</v>
      </c>
      <c r="AX38" s="368">
        <v>11417</v>
      </c>
      <c r="AY38" s="368">
        <v>40450</v>
      </c>
      <c r="AZ38" s="368">
        <v>28306</v>
      </c>
      <c r="BA38" s="368">
        <v>0</v>
      </c>
      <c r="BB38" s="368">
        <v>1465358</v>
      </c>
      <c r="BC38" s="368">
        <v>128351</v>
      </c>
      <c r="BD38" s="368">
        <v>0</v>
      </c>
      <c r="BE38" s="368">
        <v>0</v>
      </c>
      <c r="BF38" s="368">
        <v>1465358</v>
      </c>
      <c r="BG38" s="368">
        <v>39468</v>
      </c>
      <c r="BH38" s="368">
        <v>39468</v>
      </c>
      <c r="BI38" s="368">
        <v>39468</v>
      </c>
      <c r="BJ38" s="368">
        <v>36993</v>
      </c>
      <c r="BK38" s="368">
        <v>3457</v>
      </c>
      <c r="BL38" s="368">
        <v>549</v>
      </c>
      <c r="BM38" s="368">
        <v>11909</v>
      </c>
      <c r="BN38" s="368">
        <v>21691</v>
      </c>
      <c r="BO38" s="368">
        <v>0</v>
      </c>
      <c r="BP38" s="368">
        <v>20</v>
      </c>
      <c r="BQ38" s="368">
        <v>87901</v>
      </c>
      <c r="BR38" s="368">
        <v>36993</v>
      </c>
      <c r="BS38" s="368">
        <v>3457</v>
      </c>
      <c r="BT38" s="368">
        <v>3457</v>
      </c>
      <c r="BU38" s="368">
        <v>3457</v>
      </c>
      <c r="BV38" s="368">
        <v>0</v>
      </c>
      <c r="BW38" s="368">
        <v>0</v>
      </c>
      <c r="BX38" s="368">
        <v>0</v>
      </c>
      <c r="BY38" s="368">
        <v>0</v>
      </c>
      <c r="BZ38" s="368">
        <v>0</v>
      </c>
      <c r="CA38" s="368">
        <v>0</v>
      </c>
      <c r="CB38" s="368">
        <v>0</v>
      </c>
      <c r="CC38" s="368">
        <v>0</v>
      </c>
      <c r="CD38" s="368">
        <v>0</v>
      </c>
      <c r="CE38" s="368">
        <v>0</v>
      </c>
      <c r="CF38" s="368">
        <v>0</v>
      </c>
      <c r="CG38" s="368">
        <v>0</v>
      </c>
      <c r="CH38" s="368">
        <v>0</v>
      </c>
      <c r="CI38" s="368">
        <v>0</v>
      </c>
      <c r="CJ38" s="368">
        <v>0</v>
      </c>
      <c r="CK38" s="368">
        <v>0</v>
      </c>
    </row>
    <row r="39" spans="1:89">
      <c r="A39" s="461" t="str">
        <f t="shared" si="0"/>
        <v>1223401262013003</v>
      </c>
      <c r="B39" s="367" t="s">
        <v>1588</v>
      </c>
      <c r="C39" s="367" t="s">
        <v>559</v>
      </c>
      <c r="D39" s="367" t="s">
        <v>563</v>
      </c>
      <c r="E39" s="367" t="s">
        <v>734</v>
      </c>
      <c r="F39" s="367" t="s">
        <v>580</v>
      </c>
      <c r="G39" s="367" t="s">
        <v>469</v>
      </c>
      <c r="H39" s="367" t="s">
        <v>744</v>
      </c>
      <c r="I39" s="368" t="s">
        <v>775</v>
      </c>
      <c r="J39" s="367" t="s">
        <v>741</v>
      </c>
      <c r="K39" s="367" t="s">
        <v>564</v>
      </c>
      <c r="L39" s="367" t="s">
        <v>561</v>
      </c>
      <c r="M39" s="367" t="s">
        <v>732</v>
      </c>
      <c r="N39" s="367" t="s">
        <v>733</v>
      </c>
      <c r="O39" s="367" t="s">
        <v>561</v>
      </c>
      <c r="P39" s="367" t="s">
        <v>561</v>
      </c>
      <c r="Q39" s="367" t="s">
        <v>732</v>
      </c>
      <c r="R39" s="367" t="s">
        <v>561</v>
      </c>
      <c r="S39" s="367" t="s">
        <v>561</v>
      </c>
      <c r="T39" s="368">
        <v>4050112</v>
      </c>
      <c r="U39" s="368">
        <v>3228311</v>
      </c>
      <c r="V39" s="368">
        <v>463496</v>
      </c>
      <c r="W39" s="368">
        <v>6965</v>
      </c>
      <c r="X39" s="368">
        <v>38833</v>
      </c>
      <c r="Y39" s="368">
        <v>45264</v>
      </c>
      <c r="Z39" s="368">
        <v>0</v>
      </c>
      <c r="AA39" s="368">
        <v>3022200</v>
      </c>
      <c r="AB39" s="368">
        <v>433904</v>
      </c>
      <c r="AC39" s="368">
        <v>3606</v>
      </c>
      <c r="AD39" s="368">
        <v>209</v>
      </c>
      <c r="AE39" s="368">
        <v>3022200</v>
      </c>
      <c r="AF39" s="368">
        <v>50973</v>
      </c>
      <c r="AG39" s="368">
        <v>50973</v>
      </c>
      <c r="AH39" s="368">
        <v>50973</v>
      </c>
      <c r="AI39" s="368">
        <v>38833</v>
      </c>
      <c r="AJ39" s="368">
        <v>5906</v>
      </c>
      <c r="AK39" s="368">
        <v>5906</v>
      </c>
      <c r="AL39" s="368">
        <v>175950</v>
      </c>
      <c r="AM39" s="368">
        <v>29790</v>
      </c>
      <c r="AN39" s="368">
        <v>0</v>
      </c>
      <c r="AO39" s="368">
        <v>20</v>
      </c>
      <c r="AP39" s="368">
        <v>395071</v>
      </c>
      <c r="AQ39" s="368">
        <v>31515</v>
      </c>
      <c r="AR39" s="368">
        <v>7318</v>
      </c>
      <c r="AS39" s="368">
        <v>7318</v>
      </c>
      <c r="AT39" s="368">
        <v>7318</v>
      </c>
      <c r="AU39" s="368">
        <v>0</v>
      </c>
      <c r="AV39" s="368">
        <v>0</v>
      </c>
      <c r="AW39" s="368">
        <v>0</v>
      </c>
      <c r="AX39" s="368">
        <v>0</v>
      </c>
      <c r="AY39" s="368">
        <v>0</v>
      </c>
      <c r="AZ39" s="368">
        <v>0</v>
      </c>
      <c r="BA39" s="368">
        <v>0</v>
      </c>
      <c r="BB39" s="368">
        <v>0</v>
      </c>
      <c r="BC39" s="368">
        <v>0</v>
      </c>
      <c r="BD39" s="368">
        <v>0</v>
      </c>
      <c r="BE39" s="368">
        <v>0</v>
      </c>
      <c r="BF39" s="368">
        <v>0</v>
      </c>
      <c r="BG39" s="368">
        <v>0</v>
      </c>
      <c r="BH39" s="368">
        <v>0</v>
      </c>
      <c r="BI39" s="368">
        <v>0</v>
      </c>
      <c r="BJ39" s="368">
        <v>0</v>
      </c>
      <c r="BK39" s="368">
        <v>0</v>
      </c>
      <c r="BL39" s="368">
        <v>0</v>
      </c>
      <c r="BM39" s="368">
        <v>0</v>
      </c>
      <c r="BN39" s="368">
        <v>0</v>
      </c>
      <c r="BO39" s="368">
        <v>0</v>
      </c>
      <c r="BP39" s="368">
        <v>0</v>
      </c>
      <c r="BQ39" s="368">
        <v>0</v>
      </c>
      <c r="BR39" s="368">
        <v>0</v>
      </c>
      <c r="BS39" s="368">
        <v>0</v>
      </c>
      <c r="BT39" s="368">
        <v>0</v>
      </c>
      <c r="BU39" s="368">
        <v>0</v>
      </c>
      <c r="BV39" s="368">
        <v>0</v>
      </c>
      <c r="BW39" s="368">
        <v>0</v>
      </c>
      <c r="BX39" s="368">
        <v>0</v>
      </c>
      <c r="BY39" s="368">
        <v>0</v>
      </c>
      <c r="BZ39" s="368">
        <v>0</v>
      </c>
      <c r="CA39" s="368">
        <v>0</v>
      </c>
      <c r="CB39" s="368">
        <v>0</v>
      </c>
      <c r="CC39" s="368">
        <v>0</v>
      </c>
      <c r="CD39" s="368">
        <v>0</v>
      </c>
      <c r="CE39" s="368">
        <v>0</v>
      </c>
      <c r="CF39" s="368">
        <v>0</v>
      </c>
      <c r="CG39" s="368">
        <v>0</v>
      </c>
      <c r="CH39" s="368">
        <v>0</v>
      </c>
      <c r="CI39" s="368">
        <v>0</v>
      </c>
      <c r="CJ39" s="368">
        <v>0</v>
      </c>
      <c r="CK39" s="368">
        <v>0</v>
      </c>
    </row>
    <row r="40" spans="1:89">
      <c r="A40" s="461" t="str">
        <f t="shared" si="0"/>
        <v>1223402262013001</v>
      </c>
      <c r="B40" s="367" t="s">
        <v>1588</v>
      </c>
      <c r="C40" s="367" t="s">
        <v>559</v>
      </c>
      <c r="D40" s="367" t="s">
        <v>563</v>
      </c>
      <c r="E40" s="367" t="s">
        <v>734</v>
      </c>
      <c r="F40" s="367" t="s">
        <v>580</v>
      </c>
      <c r="G40" s="367" t="s">
        <v>469</v>
      </c>
      <c r="H40" s="367" t="s">
        <v>746</v>
      </c>
      <c r="I40" s="368" t="s">
        <v>776</v>
      </c>
      <c r="J40" s="367" t="s">
        <v>741</v>
      </c>
      <c r="K40" s="367" t="s">
        <v>566</v>
      </c>
      <c r="L40" s="367" t="s">
        <v>561</v>
      </c>
      <c r="M40" s="367" t="s">
        <v>732</v>
      </c>
      <c r="N40" s="367" t="s">
        <v>733</v>
      </c>
      <c r="O40" s="367" t="s">
        <v>561</v>
      </c>
      <c r="P40" s="367" t="s">
        <v>561</v>
      </c>
      <c r="Q40" s="367" t="s">
        <v>737</v>
      </c>
      <c r="R40" s="367" t="s">
        <v>561</v>
      </c>
      <c r="S40" s="367" t="s">
        <v>561</v>
      </c>
      <c r="T40" s="368">
        <v>0</v>
      </c>
      <c r="U40" s="368">
        <v>0</v>
      </c>
      <c r="V40" s="368">
        <v>0</v>
      </c>
      <c r="W40" s="368">
        <v>0</v>
      </c>
      <c r="X40" s="368">
        <v>0</v>
      </c>
      <c r="Y40" s="368">
        <v>0</v>
      </c>
      <c r="Z40" s="368">
        <v>0</v>
      </c>
      <c r="AA40" s="368">
        <v>0</v>
      </c>
      <c r="AB40" s="368">
        <v>0</v>
      </c>
      <c r="AC40" s="368">
        <v>0</v>
      </c>
      <c r="AD40" s="368">
        <v>0</v>
      </c>
      <c r="AE40" s="368">
        <v>0</v>
      </c>
      <c r="AF40" s="368">
        <v>0</v>
      </c>
      <c r="AG40" s="368">
        <v>0</v>
      </c>
      <c r="AH40" s="368">
        <v>0</v>
      </c>
      <c r="AI40" s="368">
        <v>0</v>
      </c>
      <c r="AJ40" s="368">
        <v>0</v>
      </c>
      <c r="AK40" s="368">
        <v>19932</v>
      </c>
      <c r="AL40" s="368">
        <v>5</v>
      </c>
      <c r="AM40" s="368" t="s">
        <v>1513</v>
      </c>
    </row>
    <row r="41" spans="1:89">
      <c r="A41" s="461" t="str">
        <f t="shared" si="0"/>
        <v>1223402262013003</v>
      </c>
      <c r="B41" s="367" t="s">
        <v>1588</v>
      </c>
      <c r="C41" s="367" t="s">
        <v>559</v>
      </c>
      <c r="D41" s="367" t="s">
        <v>563</v>
      </c>
      <c r="E41" s="367" t="s">
        <v>734</v>
      </c>
      <c r="F41" s="367" t="s">
        <v>580</v>
      </c>
      <c r="G41" s="367" t="s">
        <v>469</v>
      </c>
      <c r="H41" s="367" t="s">
        <v>744</v>
      </c>
      <c r="I41" s="368" t="s">
        <v>775</v>
      </c>
      <c r="J41" s="367" t="s">
        <v>741</v>
      </c>
      <c r="K41" s="367" t="s">
        <v>566</v>
      </c>
      <c r="L41" s="367" t="s">
        <v>561</v>
      </c>
      <c r="M41" s="367" t="s">
        <v>732</v>
      </c>
      <c r="N41" s="367" t="s">
        <v>733</v>
      </c>
      <c r="O41" s="367" t="s">
        <v>561</v>
      </c>
      <c r="P41" s="367" t="s">
        <v>561</v>
      </c>
      <c r="Q41" s="367" t="s">
        <v>732</v>
      </c>
      <c r="R41" s="367" t="s">
        <v>561</v>
      </c>
      <c r="S41" s="367" t="s">
        <v>561</v>
      </c>
      <c r="T41" s="368">
        <v>0</v>
      </c>
      <c r="U41" s="368">
        <v>0</v>
      </c>
      <c r="V41" s="368">
        <v>0</v>
      </c>
      <c r="W41" s="368">
        <v>0</v>
      </c>
      <c r="X41" s="368">
        <v>0</v>
      </c>
      <c r="Y41" s="368">
        <v>0</v>
      </c>
      <c r="Z41" s="368">
        <v>0</v>
      </c>
      <c r="AA41" s="368">
        <v>0</v>
      </c>
      <c r="AB41" s="368">
        <v>0</v>
      </c>
      <c r="AC41" s="368">
        <v>0</v>
      </c>
      <c r="AD41" s="368">
        <v>0</v>
      </c>
      <c r="AE41" s="368">
        <v>0</v>
      </c>
      <c r="AF41" s="368">
        <v>0</v>
      </c>
      <c r="AG41" s="368">
        <v>1305410</v>
      </c>
      <c r="AH41" s="368">
        <v>0</v>
      </c>
      <c r="AI41" s="368">
        <v>0</v>
      </c>
      <c r="AJ41" s="368">
        <v>0</v>
      </c>
      <c r="AK41" s="368">
        <v>47100</v>
      </c>
      <c r="AL41" s="368">
        <v>3</v>
      </c>
      <c r="AM41" s="368" t="s">
        <v>1570</v>
      </c>
    </row>
    <row r="42" spans="1:89">
      <c r="A42" s="461" t="str">
        <f t="shared" si="0"/>
        <v>0904001262013000</v>
      </c>
      <c r="B42" s="367" t="s">
        <v>1588</v>
      </c>
      <c r="C42" s="367" t="s">
        <v>559</v>
      </c>
      <c r="D42" s="367" t="s">
        <v>569</v>
      </c>
      <c r="E42" s="367" t="s">
        <v>561</v>
      </c>
      <c r="F42" s="367" t="s">
        <v>580</v>
      </c>
      <c r="G42" s="367" t="s">
        <v>469</v>
      </c>
      <c r="H42" s="367" t="s">
        <v>562</v>
      </c>
      <c r="J42" s="367" t="s">
        <v>578</v>
      </c>
      <c r="K42" s="367" t="s">
        <v>564</v>
      </c>
      <c r="L42" s="367" t="s">
        <v>561</v>
      </c>
      <c r="M42" s="367" t="s">
        <v>732</v>
      </c>
      <c r="N42" s="367" t="s">
        <v>733</v>
      </c>
      <c r="O42" s="367" t="s">
        <v>561</v>
      </c>
      <c r="P42" s="367" t="s">
        <v>734</v>
      </c>
      <c r="Q42" s="367" t="s">
        <v>561</v>
      </c>
      <c r="R42" s="367" t="s">
        <v>561</v>
      </c>
      <c r="S42" s="367" t="s">
        <v>561</v>
      </c>
      <c r="T42" s="368">
        <v>0</v>
      </c>
      <c r="U42" s="368">
        <v>0</v>
      </c>
      <c r="V42" s="368">
        <v>4718</v>
      </c>
      <c r="W42" s="368">
        <v>16508</v>
      </c>
      <c r="X42" s="368">
        <v>4718</v>
      </c>
      <c r="Y42" s="368">
        <v>16508</v>
      </c>
      <c r="Z42" s="368">
        <v>0</v>
      </c>
      <c r="AA42" s="368">
        <v>0</v>
      </c>
      <c r="AB42" s="368">
        <v>0</v>
      </c>
      <c r="AC42" s="368">
        <v>0</v>
      </c>
      <c r="AD42" s="368">
        <v>0</v>
      </c>
      <c r="AE42" s="368">
        <v>0</v>
      </c>
      <c r="AF42" s="368">
        <v>0</v>
      </c>
      <c r="AG42" s="368">
        <v>0</v>
      </c>
      <c r="AH42" s="368">
        <v>0</v>
      </c>
      <c r="AI42" s="368">
        <v>0</v>
      </c>
      <c r="AJ42" s="368">
        <v>0</v>
      </c>
      <c r="AK42" s="368">
        <v>0</v>
      </c>
      <c r="AL42" s="368">
        <v>0</v>
      </c>
      <c r="AM42" s="368">
        <v>0</v>
      </c>
      <c r="AN42" s="368">
        <v>0</v>
      </c>
      <c r="AO42" s="368">
        <v>0</v>
      </c>
      <c r="AP42" s="368">
        <v>0</v>
      </c>
      <c r="AQ42" s="368">
        <v>0</v>
      </c>
      <c r="AR42" s="368">
        <v>0</v>
      </c>
      <c r="AS42" s="368">
        <v>0</v>
      </c>
      <c r="AT42" s="368">
        <v>0</v>
      </c>
      <c r="AU42" s="368">
        <v>0</v>
      </c>
      <c r="AV42" s="368">
        <v>0</v>
      </c>
      <c r="AW42" s="368">
        <v>0</v>
      </c>
      <c r="AX42" s="368">
        <v>0</v>
      </c>
      <c r="AY42" s="368">
        <v>0</v>
      </c>
      <c r="AZ42" s="368">
        <v>0</v>
      </c>
      <c r="BA42" s="368">
        <v>0</v>
      </c>
      <c r="BB42" s="368">
        <v>0</v>
      </c>
      <c r="BC42" s="368">
        <v>4718</v>
      </c>
      <c r="BD42" s="368">
        <v>16508</v>
      </c>
      <c r="BE42" s="368">
        <v>0</v>
      </c>
      <c r="BF42" s="368">
        <v>11790</v>
      </c>
      <c r="BG42" s="368">
        <v>0</v>
      </c>
      <c r="BH42" s="368">
        <v>0</v>
      </c>
      <c r="BI42" s="368">
        <v>11790</v>
      </c>
      <c r="BJ42" s="368">
        <v>0</v>
      </c>
      <c r="BK42" s="368">
        <v>0</v>
      </c>
      <c r="BL42" s="368">
        <v>0</v>
      </c>
      <c r="BM42" s="368">
        <v>0</v>
      </c>
      <c r="BN42" s="368">
        <v>11790</v>
      </c>
    </row>
    <row r="43" spans="1:89">
      <c r="A43" s="461" t="str">
        <f t="shared" si="0"/>
        <v>1754001262013000</v>
      </c>
      <c r="B43" s="367" t="s">
        <v>1588</v>
      </c>
      <c r="C43" s="367" t="s">
        <v>559</v>
      </c>
      <c r="D43" s="367" t="s">
        <v>575</v>
      </c>
      <c r="E43" s="367" t="s">
        <v>737</v>
      </c>
      <c r="F43" s="367" t="s">
        <v>580</v>
      </c>
      <c r="G43" s="367" t="s">
        <v>469</v>
      </c>
      <c r="H43" s="367" t="s">
        <v>562</v>
      </c>
      <c r="J43" s="367" t="s">
        <v>578</v>
      </c>
      <c r="K43" s="367" t="s">
        <v>564</v>
      </c>
      <c r="L43" s="367" t="s">
        <v>737</v>
      </c>
      <c r="M43" s="367" t="s">
        <v>732</v>
      </c>
      <c r="N43" s="367" t="s">
        <v>733</v>
      </c>
      <c r="O43" s="367" t="s">
        <v>732</v>
      </c>
      <c r="P43" s="367" t="s">
        <v>738</v>
      </c>
      <c r="Q43" s="367" t="s">
        <v>734</v>
      </c>
      <c r="R43" s="367" t="s">
        <v>735</v>
      </c>
      <c r="S43" s="367" t="s">
        <v>734</v>
      </c>
      <c r="T43" s="368">
        <v>0</v>
      </c>
      <c r="U43" s="368">
        <v>0</v>
      </c>
      <c r="V43" s="368">
        <v>204745</v>
      </c>
      <c r="W43" s="368">
        <v>247220</v>
      </c>
      <c r="X43" s="368">
        <v>0</v>
      </c>
      <c r="Y43" s="368">
        <v>0</v>
      </c>
      <c r="Z43" s="368">
        <v>0</v>
      </c>
      <c r="AA43" s="368">
        <v>0</v>
      </c>
      <c r="AB43" s="368">
        <v>29496</v>
      </c>
      <c r="AC43" s="368">
        <v>29496</v>
      </c>
      <c r="AD43" s="368">
        <v>0</v>
      </c>
      <c r="AE43" s="368">
        <v>0</v>
      </c>
      <c r="AF43" s="368">
        <v>120455</v>
      </c>
      <c r="AG43" s="368">
        <v>120455</v>
      </c>
      <c r="AH43" s="368">
        <v>15</v>
      </c>
      <c r="AI43" s="368">
        <v>15</v>
      </c>
      <c r="AJ43" s="368">
        <v>111</v>
      </c>
      <c r="AK43" s="368">
        <v>111</v>
      </c>
      <c r="AL43" s="368">
        <v>0</v>
      </c>
      <c r="AM43" s="368">
        <v>0</v>
      </c>
      <c r="AN43" s="368">
        <v>9352</v>
      </c>
      <c r="AO43" s="368">
        <v>9352</v>
      </c>
      <c r="AP43" s="368">
        <v>45274</v>
      </c>
      <c r="AQ43" s="368">
        <v>45274</v>
      </c>
      <c r="AR43" s="368">
        <v>0</v>
      </c>
      <c r="AS43" s="368">
        <v>0</v>
      </c>
      <c r="AT43" s="368">
        <v>42</v>
      </c>
      <c r="AU43" s="368">
        <v>42517</v>
      </c>
      <c r="AV43" s="368">
        <v>0</v>
      </c>
      <c r="AW43" s="368">
        <v>0</v>
      </c>
      <c r="AX43" s="368">
        <v>333853</v>
      </c>
      <c r="AY43" s="368">
        <v>333853</v>
      </c>
      <c r="AZ43" s="368">
        <v>0</v>
      </c>
      <c r="BA43" s="368">
        <v>0</v>
      </c>
      <c r="BB43" s="368">
        <v>324136</v>
      </c>
      <c r="BC43" s="368">
        <v>324136</v>
      </c>
      <c r="BD43" s="368">
        <v>7577</v>
      </c>
      <c r="BE43" s="368">
        <v>7577</v>
      </c>
      <c r="BF43" s="368">
        <v>2140</v>
      </c>
      <c r="BG43" s="368">
        <v>2140</v>
      </c>
      <c r="BH43" s="368">
        <v>0</v>
      </c>
      <c r="BI43" s="368">
        <v>538598</v>
      </c>
      <c r="BJ43" s="368">
        <v>581073</v>
      </c>
      <c r="BK43" s="368">
        <v>0</v>
      </c>
      <c r="BL43" s="368">
        <v>42475</v>
      </c>
      <c r="BM43" s="368">
        <v>0</v>
      </c>
      <c r="BN43" s="368">
        <v>0</v>
      </c>
      <c r="BO43" s="368">
        <v>42475</v>
      </c>
      <c r="BP43" s="368">
        <v>0</v>
      </c>
      <c r="BQ43" s="368">
        <v>0</v>
      </c>
      <c r="BR43" s="368">
        <v>0</v>
      </c>
      <c r="BS43" s="368">
        <v>0</v>
      </c>
      <c r="BT43" s="368">
        <v>42475</v>
      </c>
      <c r="BU43" s="368">
        <v>0</v>
      </c>
      <c r="BV43" s="368">
        <v>0</v>
      </c>
      <c r="BW43" s="368">
        <v>0</v>
      </c>
      <c r="BX43" s="368">
        <v>0</v>
      </c>
      <c r="BY43" s="368">
        <v>0</v>
      </c>
      <c r="BZ43" s="368">
        <v>0</v>
      </c>
      <c r="CA43" s="368">
        <v>0</v>
      </c>
      <c r="CB43" s="368">
        <v>0</v>
      </c>
      <c r="CC43" s="368">
        <v>0</v>
      </c>
      <c r="CD43" s="368">
        <v>0</v>
      </c>
    </row>
    <row r="44" spans="1:89">
      <c r="A44" s="461" t="str">
        <f t="shared" si="0"/>
        <v>1784001262013000</v>
      </c>
      <c r="B44" s="367" t="s">
        <v>1588</v>
      </c>
      <c r="C44" s="367" t="s">
        <v>559</v>
      </c>
      <c r="D44" s="367" t="s">
        <v>575</v>
      </c>
      <c r="E44" s="367" t="s">
        <v>747</v>
      </c>
      <c r="F44" s="367" t="s">
        <v>580</v>
      </c>
      <c r="G44" s="367" t="s">
        <v>469</v>
      </c>
      <c r="H44" s="367" t="s">
        <v>562</v>
      </c>
      <c r="I44" s="367"/>
      <c r="J44" s="367" t="s">
        <v>578</v>
      </c>
      <c r="K44" s="367" t="s">
        <v>564</v>
      </c>
      <c r="L44" s="367" t="s">
        <v>737</v>
      </c>
      <c r="M44" s="367" t="s">
        <v>732</v>
      </c>
      <c r="N44" s="367" t="s">
        <v>733</v>
      </c>
      <c r="O44" s="367" t="s">
        <v>749</v>
      </c>
      <c r="P44" s="367" t="s">
        <v>733</v>
      </c>
      <c r="Q44" s="367" t="s">
        <v>734</v>
      </c>
      <c r="R44" s="367" t="s">
        <v>736</v>
      </c>
      <c r="S44" s="367" t="s">
        <v>734</v>
      </c>
      <c r="T44" s="368">
        <v>0</v>
      </c>
      <c r="U44" s="368">
        <v>0</v>
      </c>
      <c r="V44" s="368">
        <v>0</v>
      </c>
      <c r="W44" s="368">
        <v>1385</v>
      </c>
      <c r="X44" s="368">
        <v>0</v>
      </c>
      <c r="Y44" s="368">
        <v>0</v>
      </c>
      <c r="Z44" s="368">
        <v>0</v>
      </c>
      <c r="AA44" s="368">
        <v>0</v>
      </c>
      <c r="AB44" s="368">
        <v>0</v>
      </c>
      <c r="AC44" s="368">
        <v>0</v>
      </c>
      <c r="AD44" s="368">
        <v>0</v>
      </c>
      <c r="AE44" s="368">
        <v>0</v>
      </c>
      <c r="AF44" s="368">
        <v>0</v>
      </c>
      <c r="AG44" s="368">
        <v>0</v>
      </c>
      <c r="AH44" s="368">
        <v>0</v>
      </c>
      <c r="AI44" s="368">
        <v>0</v>
      </c>
      <c r="AJ44" s="368">
        <v>0</v>
      </c>
      <c r="AK44" s="368">
        <v>0</v>
      </c>
      <c r="AL44" s="368">
        <v>0</v>
      </c>
      <c r="AM44" s="368">
        <v>0</v>
      </c>
      <c r="AN44" s="368">
        <v>0</v>
      </c>
      <c r="AO44" s="368">
        <v>0</v>
      </c>
      <c r="AP44" s="368">
        <v>0</v>
      </c>
      <c r="AQ44" s="368">
        <v>0</v>
      </c>
      <c r="AR44" s="368">
        <v>0</v>
      </c>
      <c r="AS44" s="368">
        <v>0</v>
      </c>
      <c r="AT44" s="368">
        <v>0</v>
      </c>
      <c r="AU44" s="368">
        <v>1385</v>
      </c>
      <c r="AV44" s="368">
        <v>0</v>
      </c>
      <c r="AW44" s="368">
        <v>0</v>
      </c>
      <c r="AX44" s="368">
        <v>0</v>
      </c>
      <c r="AY44" s="368">
        <v>0</v>
      </c>
      <c r="AZ44" s="368">
        <v>0</v>
      </c>
      <c r="BA44" s="368">
        <v>0</v>
      </c>
      <c r="BB44" s="368">
        <v>0</v>
      </c>
      <c r="BC44" s="368">
        <v>0</v>
      </c>
      <c r="BD44" s="368">
        <v>0</v>
      </c>
      <c r="BE44" s="368">
        <v>0</v>
      </c>
      <c r="BF44" s="368">
        <v>0</v>
      </c>
      <c r="BG44" s="368">
        <v>0</v>
      </c>
      <c r="BH44" s="368">
        <v>0</v>
      </c>
      <c r="BI44" s="368">
        <v>0</v>
      </c>
      <c r="BJ44" s="368">
        <v>1385</v>
      </c>
      <c r="BK44" s="368">
        <v>0</v>
      </c>
      <c r="BL44" s="368">
        <v>1385</v>
      </c>
      <c r="BM44" s="368">
        <v>0</v>
      </c>
      <c r="BN44" s="368">
        <v>0</v>
      </c>
      <c r="BO44" s="368">
        <v>1385</v>
      </c>
      <c r="BP44" s="368">
        <v>0</v>
      </c>
      <c r="BQ44" s="368">
        <v>0</v>
      </c>
      <c r="BR44" s="368">
        <v>0</v>
      </c>
      <c r="BS44" s="368">
        <v>0</v>
      </c>
      <c r="BT44" s="368">
        <v>1385</v>
      </c>
      <c r="BU44" s="368">
        <v>0</v>
      </c>
      <c r="BV44" s="368">
        <v>0</v>
      </c>
      <c r="BW44" s="368">
        <v>0</v>
      </c>
      <c r="BX44" s="368">
        <v>0</v>
      </c>
      <c r="BY44" s="368">
        <v>0</v>
      </c>
      <c r="BZ44" s="368">
        <v>0</v>
      </c>
      <c r="CA44" s="368">
        <v>0</v>
      </c>
      <c r="CB44" s="368">
        <v>0</v>
      </c>
      <c r="CC44" s="368">
        <v>0</v>
      </c>
      <c r="CD44" s="368">
        <v>0</v>
      </c>
    </row>
    <row r="45" spans="1:89">
      <c r="A45" s="461" t="str">
        <f t="shared" si="0"/>
        <v>1754002262013000</v>
      </c>
      <c r="B45" s="367" t="s">
        <v>1588</v>
      </c>
      <c r="C45" s="367" t="s">
        <v>559</v>
      </c>
      <c r="D45" s="367" t="s">
        <v>575</v>
      </c>
      <c r="E45" s="367" t="s">
        <v>737</v>
      </c>
      <c r="F45" s="367" t="s">
        <v>580</v>
      </c>
      <c r="G45" s="367" t="s">
        <v>469</v>
      </c>
      <c r="H45" s="367" t="s">
        <v>562</v>
      </c>
      <c r="J45" s="367" t="s">
        <v>578</v>
      </c>
      <c r="K45" s="367" t="s">
        <v>566</v>
      </c>
      <c r="L45" s="367" t="s">
        <v>737</v>
      </c>
      <c r="M45" s="367" t="s">
        <v>732</v>
      </c>
      <c r="N45" s="367" t="s">
        <v>733</v>
      </c>
      <c r="O45" s="367" t="s">
        <v>732</v>
      </c>
      <c r="P45" s="367" t="s">
        <v>738</v>
      </c>
      <c r="Q45" s="367" t="s">
        <v>734</v>
      </c>
      <c r="R45" s="367" t="s">
        <v>735</v>
      </c>
      <c r="S45" s="367" t="s">
        <v>734</v>
      </c>
      <c r="T45" s="368">
        <v>0</v>
      </c>
      <c r="U45" s="368">
        <v>0</v>
      </c>
      <c r="V45" s="368">
        <v>0</v>
      </c>
      <c r="W45" s="368">
        <v>0</v>
      </c>
      <c r="X45" s="368">
        <v>0</v>
      </c>
      <c r="Y45" s="368">
        <v>0</v>
      </c>
      <c r="Z45" s="368">
        <v>0</v>
      </c>
      <c r="AA45" s="368">
        <v>0</v>
      </c>
      <c r="AB45" s="368">
        <v>0</v>
      </c>
      <c r="AC45" s="368">
        <v>0</v>
      </c>
      <c r="AD45" s="368">
        <v>57743</v>
      </c>
      <c r="AE45" s="368">
        <v>57743</v>
      </c>
      <c r="AF45" s="368">
        <v>0</v>
      </c>
      <c r="AG45" s="368">
        <v>0</v>
      </c>
      <c r="AH45" s="368">
        <v>0</v>
      </c>
      <c r="AI45" s="368">
        <v>0</v>
      </c>
      <c r="AJ45" s="368">
        <v>266393</v>
      </c>
      <c r="AK45" s="368">
        <v>266393</v>
      </c>
      <c r="AL45" s="368">
        <v>0</v>
      </c>
      <c r="AM45" s="368">
        <v>0</v>
      </c>
      <c r="AN45" s="368">
        <v>0</v>
      </c>
      <c r="AO45" s="368">
        <v>0</v>
      </c>
      <c r="AP45" s="368">
        <v>0</v>
      </c>
      <c r="AQ45" s="368">
        <v>0</v>
      </c>
      <c r="AR45" s="368">
        <v>0</v>
      </c>
      <c r="AS45" s="368">
        <v>0</v>
      </c>
      <c r="AT45" s="368">
        <v>0</v>
      </c>
      <c r="AU45" s="368">
        <v>0</v>
      </c>
      <c r="AV45" s="368">
        <v>0</v>
      </c>
      <c r="AW45" s="368">
        <v>0</v>
      </c>
      <c r="AX45" s="368">
        <v>42</v>
      </c>
      <c r="AY45" s="368">
        <v>42</v>
      </c>
      <c r="AZ45" s="368">
        <v>0</v>
      </c>
      <c r="BA45" s="368">
        <v>0</v>
      </c>
      <c r="BB45" s="368">
        <v>0</v>
      </c>
      <c r="BC45" s="368">
        <v>0</v>
      </c>
      <c r="BD45" s="368">
        <v>0</v>
      </c>
      <c r="BE45" s="368">
        <v>0</v>
      </c>
      <c r="BF45" s="368">
        <v>0</v>
      </c>
      <c r="BG45" s="368">
        <v>0</v>
      </c>
      <c r="BH45" s="368">
        <v>0</v>
      </c>
      <c r="BI45" s="368">
        <v>42475</v>
      </c>
    </row>
    <row r="46" spans="1:89">
      <c r="A46" s="461" t="str">
        <f t="shared" si="0"/>
        <v>1784002262013000</v>
      </c>
      <c r="B46" s="367" t="s">
        <v>1588</v>
      </c>
      <c r="C46" s="367" t="s">
        <v>559</v>
      </c>
      <c r="D46" s="367" t="s">
        <v>575</v>
      </c>
      <c r="E46" s="367" t="s">
        <v>747</v>
      </c>
      <c r="F46" s="367" t="s">
        <v>580</v>
      </c>
      <c r="G46" s="367" t="s">
        <v>469</v>
      </c>
      <c r="H46" s="367" t="s">
        <v>562</v>
      </c>
      <c r="J46" s="367" t="s">
        <v>578</v>
      </c>
      <c r="K46" s="367" t="s">
        <v>566</v>
      </c>
      <c r="L46" s="367" t="s">
        <v>737</v>
      </c>
      <c r="M46" s="367" t="s">
        <v>732</v>
      </c>
      <c r="N46" s="367" t="s">
        <v>733</v>
      </c>
      <c r="O46" s="367" t="s">
        <v>749</v>
      </c>
      <c r="P46" s="367" t="s">
        <v>733</v>
      </c>
      <c r="Q46" s="367" t="s">
        <v>734</v>
      </c>
      <c r="R46" s="367" t="s">
        <v>736</v>
      </c>
      <c r="S46" s="367" t="s">
        <v>734</v>
      </c>
      <c r="T46" s="368">
        <v>0</v>
      </c>
      <c r="U46" s="368">
        <v>0</v>
      </c>
      <c r="V46" s="368">
        <v>0</v>
      </c>
      <c r="W46" s="368">
        <v>0</v>
      </c>
      <c r="X46" s="368">
        <v>0</v>
      </c>
      <c r="Y46" s="368">
        <v>0</v>
      </c>
      <c r="Z46" s="368">
        <v>0</v>
      </c>
      <c r="AA46" s="368">
        <v>0</v>
      </c>
      <c r="AB46" s="368">
        <v>0</v>
      </c>
      <c r="AC46" s="368">
        <v>0</v>
      </c>
      <c r="AD46" s="368">
        <v>0</v>
      </c>
      <c r="AE46" s="368">
        <v>0</v>
      </c>
      <c r="AF46" s="368">
        <v>0</v>
      </c>
      <c r="AG46" s="368">
        <v>0</v>
      </c>
      <c r="AH46" s="368">
        <v>0</v>
      </c>
      <c r="AI46" s="368">
        <v>0</v>
      </c>
      <c r="AJ46" s="368">
        <v>0</v>
      </c>
      <c r="AK46" s="368">
        <v>0</v>
      </c>
      <c r="AL46" s="368">
        <v>0</v>
      </c>
      <c r="AM46" s="368">
        <v>0</v>
      </c>
      <c r="AN46" s="368">
        <v>0</v>
      </c>
      <c r="AO46" s="368">
        <v>0</v>
      </c>
      <c r="AP46" s="368">
        <v>0</v>
      </c>
      <c r="AQ46" s="368">
        <v>0</v>
      </c>
      <c r="AR46" s="368">
        <v>0</v>
      </c>
      <c r="AS46" s="368">
        <v>0</v>
      </c>
      <c r="AT46" s="368">
        <v>0</v>
      </c>
      <c r="AU46" s="368">
        <v>0</v>
      </c>
      <c r="AV46" s="368">
        <v>0</v>
      </c>
      <c r="AW46" s="368">
        <v>0</v>
      </c>
      <c r="AX46" s="368">
        <v>0</v>
      </c>
      <c r="AY46" s="368">
        <v>0</v>
      </c>
      <c r="AZ46" s="368">
        <v>0</v>
      </c>
      <c r="BA46" s="368">
        <v>0</v>
      </c>
      <c r="BB46" s="368">
        <v>0</v>
      </c>
      <c r="BC46" s="368">
        <v>0</v>
      </c>
      <c r="BD46" s="368">
        <v>0</v>
      </c>
      <c r="BE46" s="368">
        <v>0</v>
      </c>
      <c r="BF46" s="368">
        <v>0</v>
      </c>
      <c r="BG46" s="368">
        <v>0</v>
      </c>
      <c r="BH46" s="368">
        <v>0</v>
      </c>
      <c r="BI46" s="368">
        <v>1385</v>
      </c>
    </row>
    <row r="47" spans="1:89">
      <c r="A47" s="461" t="str">
        <f t="shared" si="0"/>
        <v>1755201262013000</v>
      </c>
      <c r="B47" s="367" t="s">
        <v>1588</v>
      </c>
      <c r="C47" s="367" t="s">
        <v>559</v>
      </c>
      <c r="D47" s="367" t="s">
        <v>575</v>
      </c>
      <c r="E47" s="367" t="s">
        <v>737</v>
      </c>
      <c r="F47" s="367" t="s">
        <v>580</v>
      </c>
      <c r="G47" s="367" t="s">
        <v>469</v>
      </c>
      <c r="H47" s="367" t="s">
        <v>562</v>
      </c>
      <c r="J47" s="367" t="s">
        <v>739</v>
      </c>
      <c r="K47" s="367" t="s">
        <v>564</v>
      </c>
      <c r="L47" s="367" t="s">
        <v>737</v>
      </c>
      <c r="M47" s="367" t="s">
        <v>732</v>
      </c>
      <c r="N47" s="367" t="s">
        <v>733</v>
      </c>
      <c r="O47" s="367" t="s">
        <v>732</v>
      </c>
      <c r="P47" s="367" t="s">
        <v>738</v>
      </c>
      <c r="Q47" s="367" t="s">
        <v>734</v>
      </c>
      <c r="R47" s="367" t="s">
        <v>735</v>
      </c>
      <c r="S47" s="367" t="s">
        <v>734</v>
      </c>
      <c r="T47" s="368">
        <v>458670</v>
      </c>
      <c r="U47" s="368">
        <v>0</v>
      </c>
      <c r="V47" s="368">
        <v>0</v>
      </c>
      <c r="W47" s="368">
        <v>0</v>
      </c>
      <c r="X47" s="368">
        <v>57743</v>
      </c>
      <c r="Y47" s="368">
        <v>0</v>
      </c>
      <c r="Z47" s="368">
        <v>0</v>
      </c>
      <c r="AA47" s="368">
        <v>2140</v>
      </c>
      <c r="AB47" s="368">
        <v>0</v>
      </c>
      <c r="AC47" s="368">
        <v>123364</v>
      </c>
      <c r="AD47" s="368">
        <v>0</v>
      </c>
      <c r="AE47" s="368">
        <v>0</v>
      </c>
      <c r="AF47" s="368">
        <v>0</v>
      </c>
      <c r="AG47" s="368">
        <v>0</v>
      </c>
      <c r="AH47" s="368">
        <v>54973</v>
      </c>
      <c r="AI47" s="368">
        <v>0</v>
      </c>
      <c r="AJ47" s="368">
        <v>0</v>
      </c>
      <c r="AK47" s="368">
        <v>0</v>
      </c>
      <c r="AL47" s="368">
        <v>9352</v>
      </c>
      <c r="AM47" s="368">
        <v>0</v>
      </c>
      <c r="AN47" s="368">
        <v>111</v>
      </c>
      <c r="AO47" s="368">
        <v>0</v>
      </c>
      <c r="AP47" s="368">
        <v>8957</v>
      </c>
      <c r="AQ47" s="368">
        <v>0</v>
      </c>
      <c r="AR47" s="368">
        <v>0</v>
      </c>
      <c r="AS47" s="368">
        <v>275423</v>
      </c>
      <c r="AT47" s="368">
        <v>36553</v>
      </c>
      <c r="AU47" s="368">
        <v>0</v>
      </c>
      <c r="AV47" s="368">
        <v>0</v>
      </c>
      <c r="AW47" s="368">
        <v>119700</v>
      </c>
      <c r="AX47" s="368">
        <v>0</v>
      </c>
      <c r="AY47" s="368">
        <v>0</v>
      </c>
      <c r="AZ47" s="368">
        <v>458670</v>
      </c>
      <c r="BA47" s="368">
        <v>57743</v>
      </c>
      <c r="BB47" s="368">
        <v>119700</v>
      </c>
      <c r="BC47" s="368">
        <v>0</v>
      </c>
      <c r="BD47" s="368">
        <v>0</v>
      </c>
      <c r="BE47" s="368">
        <v>2140</v>
      </c>
      <c r="BF47" s="368">
        <v>0</v>
      </c>
      <c r="BG47" s="368">
        <v>0</v>
      </c>
      <c r="BH47" s="368">
        <v>54973</v>
      </c>
      <c r="BI47" s="368">
        <v>9352</v>
      </c>
      <c r="BJ47" s="368">
        <v>0</v>
      </c>
      <c r="BK47" s="368">
        <v>0</v>
      </c>
      <c r="BL47" s="368">
        <v>111</v>
      </c>
      <c r="BM47" s="368">
        <v>0</v>
      </c>
      <c r="BN47" s="368">
        <v>0</v>
      </c>
      <c r="BO47" s="368">
        <v>0</v>
      </c>
      <c r="BP47" s="368">
        <v>0</v>
      </c>
      <c r="BQ47" s="368">
        <v>0</v>
      </c>
    </row>
    <row r="48" spans="1:89">
      <c r="A48" s="461" t="str">
        <f t="shared" si="0"/>
        <v>1785201262013000</v>
      </c>
      <c r="B48" s="367" t="s">
        <v>1588</v>
      </c>
      <c r="C48" s="367" t="s">
        <v>559</v>
      </c>
      <c r="D48" s="367" t="s">
        <v>575</v>
      </c>
      <c r="E48" s="367" t="s">
        <v>747</v>
      </c>
      <c r="F48" s="367" t="s">
        <v>580</v>
      </c>
      <c r="G48" s="367" t="s">
        <v>469</v>
      </c>
      <c r="H48" s="367" t="s">
        <v>562</v>
      </c>
      <c r="J48" s="367" t="s">
        <v>739</v>
      </c>
      <c r="K48" s="367" t="s">
        <v>564</v>
      </c>
      <c r="L48" s="367" t="s">
        <v>737</v>
      </c>
      <c r="M48" s="367" t="s">
        <v>732</v>
      </c>
      <c r="N48" s="367" t="s">
        <v>733</v>
      </c>
      <c r="O48" s="367" t="s">
        <v>749</v>
      </c>
      <c r="P48" s="367" t="s">
        <v>733</v>
      </c>
      <c r="Q48" s="367" t="s">
        <v>734</v>
      </c>
      <c r="R48" s="367" t="s">
        <v>736</v>
      </c>
      <c r="S48" s="367" t="s">
        <v>734</v>
      </c>
      <c r="T48" s="368">
        <v>0</v>
      </c>
      <c r="U48" s="368">
        <v>0</v>
      </c>
      <c r="V48" s="368">
        <v>0</v>
      </c>
      <c r="W48" s="368">
        <v>0</v>
      </c>
      <c r="X48" s="368">
        <v>0</v>
      </c>
      <c r="Y48" s="368">
        <v>0</v>
      </c>
      <c r="Z48" s="368">
        <v>0</v>
      </c>
      <c r="AA48" s="368">
        <v>0</v>
      </c>
      <c r="AB48" s="368">
        <v>0</v>
      </c>
      <c r="AC48" s="368">
        <v>0</v>
      </c>
      <c r="AD48" s="368">
        <v>0</v>
      </c>
      <c r="AE48" s="368">
        <v>0</v>
      </c>
      <c r="AF48" s="368">
        <v>0</v>
      </c>
      <c r="AG48" s="368">
        <v>0</v>
      </c>
      <c r="AH48" s="368">
        <v>0</v>
      </c>
      <c r="AI48" s="368">
        <v>0</v>
      </c>
      <c r="AJ48" s="368">
        <v>0</v>
      </c>
      <c r="AK48" s="368">
        <v>0</v>
      </c>
      <c r="AL48" s="368">
        <v>0</v>
      </c>
      <c r="AM48" s="368">
        <v>0</v>
      </c>
      <c r="AN48" s="368">
        <v>0</v>
      </c>
      <c r="AO48" s="368">
        <v>0</v>
      </c>
      <c r="AP48" s="368">
        <v>0</v>
      </c>
      <c r="AQ48" s="368">
        <v>0</v>
      </c>
      <c r="AR48" s="368">
        <v>0</v>
      </c>
      <c r="AS48" s="368">
        <v>0</v>
      </c>
      <c r="AT48" s="368">
        <v>0</v>
      </c>
      <c r="AU48" s="368">
        <v>0</v>
      </c>
      <c r="AV48" s="368">
        <v>0</v>
      </c>
      <c r="AW48" s="368">
        <v>0</v>
      </c>
      <c r="AX48" s="368">
        <v>0</v>
      </c>
      <c r="AY48" s="368">
        <v>0</v>
      </c>
      <c r="AZ48" s="368">
        <v>0</v>
      </c>
      <c r="BA48" s="368">
        <v>0</v>
      </c>
      <c r="BB48" s="368">
        <v>0</v>
      </c>
      <c r="BC48" s="368">
        <v>0</v>
      </c>
      <c r="BD48" s="368">
        <v>0</v>
      </c>
      <c r="BE48" s="368">
        <v>0</v>
      </c>
      <c r="BF48" s="368">
        <v>0</v>
      </c>
      <c r="BG48" s="368">
        <v>0</v>
      </c>
      <c r="BH48" s="368">
        <v>0</v>
      </c>
      <c r="BI48" s="368">
        <v>0</v>
      </c>
      <c r="BJ48" s="368">
        <v>0</v>
      </c>
      <c r="BK48" s="368">
        <v>0</v>
      </c>
      <c r="BL48" s="368">
        <v>0</v>
      </c>
      <c r="BM48" s="368">
        <v>0</v>
      </c>
      <c r="BN48" s="368">
        <v>0</v>
      </c>
      <c r="BO48" s="368">
        <v>0</v>
      </c>
      <c r="BP48" s="368">
        <v>0</v>
      </c>
      <c r="BQ48" s="368">
        <v>0</v>
      </c>
    </row>
    <row r="49" spans="1:88">
      <c r="A49" s="461" t="str">
        <f t="shared" si="0"/>
        <v>1755202262013000</v>
      </c>
      <c r="B49" s="367" t="s">
        <v>1588</v>
      </c>
      <c r="C49" s="367" t="s">
        <v>559</v>
      </c>
      <c r="D49" s="367" t="s">
        <v>575</v>
      </c>
      <c r="E49" s="367" t="s">
        <v>737</v>
      </c>
      <c r="F49" s="367" t="s">
        <v>580</v>
      </c>
      <c r="G49" s="367" t="s">
        <v>469</v>
      </c>
      <c r="H49" s="367" t="s">
        <v>562</v>
      </c>
      <c r="J49" s="367" t="s">
        <v>739</v>
      </c>
      <c r="K49" s="367" t="s">
        <v>566</v>
      </c>
      <c r="L49" s="367" t="s">
        <v>737</v>
      </c>
      <c r="M49" s="367" t="s">
        <v>732</v>
      </c>
      <c r="N49" s="367" t="s">
        <v>733</v>
      </c>
      <c r="O49" s="367" t="s">
        <v>732</v>
      </c>
      <c r="P49" s="367" t="s">
        <v>738</v>
      </c>
      <c r="Q49" s="367" t="s">
        <v>734</v>
      </c>
      <c r="R49" s="367" t="s">
        <v>735</v>
      </c>
      <c r="S49" s="367" t="s">
        <v>734</v>
      </c>
      <c r="T49" s="368">
        <v>458670</v>
      </c>
      <c r="U49" s="368">
        <v>0</v>
      </c>
      <c r="V49" s="368">
        <v>0</v>
      </c>
      <c r="W49" s="368">
        <v>0</v>
      </c>
      <c r="X49" s="368">
        <v>57743</v>
      </c>
      <c r="Y49" s="368">
        <v>0</v>
      </c>
      <c r="Z49" s="368">
        <v>0</v>
      </c>
      <c r="AA49" s="368">
        <v>2140</v>
      </c>
      <c r="AB49" s="368">
        <v>0</v>
      </c>
      <c r="AC49" s="368">
        <v>123364</v>
      </c>
      <c r="AD49" s="368">
        <v>0</v>
      </c>
      <c r="AE49" s="368">
        <v>0</v>
      </c>
      <c r="AF49" s="368">
        <v>0</v>
      </c>
      <c r="AG49" s="368">
        <v>0</v>
      </c>
      <c r="AH49" s="368">
        <v>54973</v>
      </c>
      <c r="AI49" s="368">
        <v>0</v>
      </c>
      <c r="AJ49" s="368">
        <v>0</v>
      </c>
      <c r="AK49" s="368">
        <v>0</v>
      </c>
      <c r="AL49" s="368">
        <v>9352</v>
      </c>
      <c r="AM49" s="368">
        <v>0</v>
      </c>
      <c r="AN49" s="368">
        <v>111</v>
      </c>
      <c r="AO49" s="368">
        <v>0</v>
      </c>
      <c r="AP49" s="368">
        <v>8957</v>
      </c>
      <c r="AQ49" s="368">
        <v>0</v>
      </c>
      <c r="AR49" s="368">
        <v>0</v>
      </c>
      <c r="AS49" s="368">
        <v>275423</v>
      </c>
      <c r="AT49" s="368">
        <v>36553</v>
      </c>
      <c r="AU49" s="368">
        <v>0</v>
      </c>
      <c r="AV49" s="368">
        <v>0</v>
      </c>
      <c r="AW49" s="368">
        <v>119700</v>
      </c>
      <c r="AX49" s="368">
        <v>0</v>
      </c>
      <c r="AY49" s="368">
        <v>0</v>
      </c>
      <c r="AZ49" s="368">
        <v>458670</v>
      </c>
      <c r="BA49" s="368">
        <v>57743</v>
      </c>
      <c r="BB49" s="368">
        <v>119700</v>
      </c>
      <c r="BC49" s="368">
        <v>0</v>
      </c>
      <c r="BD49" s="368">
        <v>0</v>
      </c>
      <c r="BE49" s="368">
        <v>2140</v>
      </c>
      <c r="BF49" s="368">
        <v>0</v>
      </c>
      <c r="BG49" s="368">
        <v>0</v>
      </c>
      <c r="BH49" s="368">
        <v>54973</v>
      </c>
      <c r="BI49" s="368">
        <v>9352</v>
      </c>
      <c r="BJ49" s="368">
        <v>0</v>
      </c>
      <c r="BK49" s="368">
        <v>0</v>
      </c>
      <c r="BL49" s="368">
        <v>111</v>
      </c>
      <c r="BM49" s="368">
        <v>0</v>
      </c>
      <c r="BN49" s="368">
        <v>0</v>
      </c>
      <c r="BO49" s="368">
        <v>0</v>
      </c>
      <c r="BP49" s="368">
        <v>0</v>
      </c>
      <c r="BQ49" s="368">
        <v>0</v>
      </c>
    </row>
    <row r="50" spans="1:88">
      <c r="A50" s="461" t="str">
        <f t="shared" si="0"/>
        <v>1785202262013000</v>
      </c>
      <c r="B50" s="368" t="s">
        <v>1588</v>
      </c>
      <c r="C50" s="368" t="s">
        <v>559</v>
      </c>
      <c r="D50" s="368" t="s">
        <v>575</v>
      </c>
      <c r="E50" s="368" t="s">
        <v>747</v>
      </c>
      <c r="F50" s="368" t="s">
        <v>580</v>
      </c>
      <c r="G50" s="368" t="s">
        <v>469</v>
      </c>
      <c r="H50" s="368" t="s">
        <v>562</v>
      </c>
      <c r="J50" s="368" t="s">
        <v>739</v>
      </c>
      <c r="K50" s="368" t="s">
        <v>566</v>
      </c>
      <c r="L50" s="368" t="s">
        <v>737</v>
      </c>
      <c r="M50" s="368" t="s">
        <v>732</v>
      </c>
      <c r="N50" s="368" t="s">
        <v>733</v>
      </c>
      <c r="O50" s="368" t="s">
        <v>749</v>
      </c>
      <c r="P50" s="368" t="s">
        <v>733</v>
      </c>
      <c r="Q50" s="368" t="s">
        <v>734</v>
      </c>
      <c r="R50" s="368" t="s">
        <v>736</v>
      </c>
      <c r="S50" s="368" t="s">
        <v>734</v>
      </c>
      <c r="T50" s="368">
        <v>0</v>
      </c>
      <c r="U50" s="368">
        <v>0</v>
      </c>
      <c r="V50" s="368">
        <v>0</v>
      </c>
      <c r="W50" s="368">
        <v>0</v>
      </c>
      <c r="X50" s="368">
        <v>0</v>
      </c>
      <c r="Y50" s="368">
        <v>0</v>
      </c>
      <c r="Z50" s="368">
        <v>0</v>
      </c>
      <c r="AA50" s="368">
        <v>0</v>
      </c>
      <c r="AB50" s="368">
        <v>0</v>
      </c>
      <c r="AC50" s="368">
        <v>0</v>
      </c>
      <c r="AD50" s="368">
        <v>0</v>
      </c>
      <c r="AE50" s="368">
        <v>0</v>
      </c>
      <c r="AF50" s="368">
        <v>0</v>
      </c>
      <c r="AG50" s="368">
        <v>0</v>
      </c>
      <c r="AH50" s="368">
        <v>0</v>
      </c>
      <c r="AI50" s="368">
        <v>0</v>
      </c>
      <c r="AJ50" s="368">
        <v>0</v>
      </c>
      <c r="AK50" s="368">
        <v>0</v>
      </c>
      <c r="AL50" s="368">
        <v>0</v>
      </c>
      <c r="AM50" s="368">
        <v>0</v>
      </c>
      <c r="AN50" s="368">
        <v>0</v>
      </c>
      <c r="AO50" s="368">
        <v>0</v>
      </c>
      <c r="AP50" s="368">
        <v>0</v>
      </c>
      <c r="AQ50" s="368">
        <v>0</v>
      </c>
      <c r="AR50" s="368">
        <v>0</v>
      </c>
      <c r="AS50" s="368">
        <v>0</v>
      </c>
      <c r="AT50" s="368">
        <v>0</v>
      </c>
      <c r="AU50" s="368">
        <v>0</v>
      </c>
      <c r="AV50" s="368">
        <v>0</v>
      </c>
      <c r="AW50" s="368">
        <v>0</v>
      </c>
      <c r="AX50" s="368">
        <v>0</v>
      </c>
      <c r="AY50" s="368">
        <v>0</v>
      </c>
      <c r="AZ50" s="368">
        <v>0</v>
      </c>
      <c r="BA50" s="368">
        <v>0</v>
      </c>
      <c r="BB50" s="368">
        <v>0</v>
      </c>
      <c r="BC50" s="368">
        <v>0</v>
      </c>
      <c r="BD50" s="368">
        <v>0</v>
      </c>
      <c r="BE50" s="368">
        <v>0</v>
      </c>
      <c r="BF50" s="368">
        <v>0</v>
      </c>
      <c r="BG50" s="368">
        <v>0</v>
      </c>
      <c r="BH50" s="368">
        <v>0</v>
      </c>
      <c r="BI50" s="368">
        <v>0</v>
      </c>
      <c r="BJ50" s="368">
        <v>0</v>
      </c>
      <c r="BK50" s="368">
        <v>0</v>
      </c>
      <c r="BL50" s="368">
        <v>0</v>
      </c>
      <c r="BM50" s="368">
        <v>0</v>
      </c>
      <c r="BN50" s="368">
        <v>0</v>
      </c>
      <c r="BO50" s="368">
        <v>0</v>
      </c>
      <c r="BP50" s="368">
        <v>0</v>
      </c>
      <c r="BQ50" s="368">
        <v>0</v>
      </c>
    </row>
    <row r="51" spans="1:88">
      <c r="A51" s="461" t="str">
        <f t="shared" si="0"/>
        <v>0801201262021001</v>
      </c>
      <c r="B51" s="367" t="s">
        <v>1588</v>
      </c>
      <c r="C51" s="367" t="s">
        <v>559</v>
      </c>
      <c r="D51" s="367" t="s">
        <v>560</v>
      </c>
      <c r="E51" s="367" t="s">
        <v>561</v>
      </c>
      <c r="F51" s="367" t="s">
        <v>581</v>
      </c>
      <c r="G51" s="367" t="s">
        <v>470</v>
      </c>
      <c r="H51" s="367" t="s">
        <v>746</v>
      </c>
      <c r="I51" s="368" t="s">
        <v>1514</v>
      </c>
      <c r="J51" s="367" t="s">
        <v>563</v>
      </c>
      <c r="K51" s="367" t="s">
        <v>564</v>
      </c>
      <c r="L51" s="367" t="s">
        <v>561</v>
      </c>
      <c r="M51" s="367" t="s">
        <v>732</v>
      </c>
      <c r="N51" s="367" t="s">
        <v>734</v>
      </c>
      <c r="O51" s="367" t="s">
        <v>561</v>
      </c>
      <c r="P51" s="367" t="s">
        <v>561</v>
      </c>
      <c r="Q51" s="367" t="s">
        <v>561</v>
      </c>
      <c r="R51" s="367" t="s">
        <v>561</v>
      </c>
      <c r="S51" s="367" t="s">
        <v>561</v>
      </c>
      <c r="T51" s="368">
        <v>3420901</v>
      </c>
      <c r="U51" s="368">
        <v>0</v>
      </c>
      <c r="V51" s="368">
        <v>0</v>
      </c>
      <c r="W51" s="368">
        <v>0</v>
      </c>
      <c r="X51" s="368">
        <v>0</v>
      </c>
      <c r="Y51" s="368">
        <v>30</v>
      </c>
      <c r="Z51" s="368">
        <v>0</v>
      </c>
      <c r="AA51" s="368">
        <v>0</v>
      </c>
      <c r="AB51" s="368">
        <v>0</v>
      </c>
      <c r="AC51" s="368">
        <v>0</v>
      </c>
      <c r="AD51" s="368">
        <v>0</v>
      </c>
      <c r="AE51" s="368">
        <v>0</v>
      </c>
      <c r="AF51" s="368">
        <v>0</v>
      </c>
      <c r="AG51" s="368">
        <v>0</v>
      </c>
      <c r="AH51" s="368">
        <v>0</v>
      </c>
      <c r="AI51" s="368">
        <v>0</v>
      </c>
      <c r="AJ51" s="368">
        <v>0</v>
      </c>
      <c r="AK51" s="368">
        <v>0</v>
      </c>
      <c r="AL51" s="368">
        <v>0</v>
      </c>
      <c r="AM51" s="368">
        <v>0</v>
      </c>
      <c r="AN51" s="368">
        <v>0</v>
      </c>
      <c r="AO51" s="368">
        <v>0</v>
      </c>
      <c r="AP51" s="368">
        <v>0</v>
      </c>
      <c r="AQ51" s="368">
        <v>0</v>
      </c>
      <c r="AR51" s="368">
        <v>0</v>
      </c>
      <c r="AS51" s="368">
        <v>0</v>
      </c>
      <c r="AT51" s="368">
        <v>0</v>
      </c>
      <c r="AU51" s="368">
        <v>0</v>
      </c>
      <c r="AV51" s="368">
        <v>0</v>
      </c>
      <c r="AW51" s="368">
        <v>1</v>
      </c>
      <c r="AX51" s="368">
        <v>330000</v>
      </c>
      <c r="AY51" s="368">
        <v>0</v>
      </c>
      <c r="AZ51" s="368">
        <v>0</v>
      </c>
      <c r="BA51" s="368">
        <v>0</v>
      </c>
      <c r="BB51" s="368">
        <v>0</v>
      </c>
      <c r="BC51" s="368">
        <v>0</v>
      </c>
      <c r="BD51" s="368">
        <v>0</v>
      </c>
      <c r="BE51" s="368">
        <v>0</v>
      </c>
      <c r="BF51" s="368">
        <v>0</v>
      </c>
      <c r="BG51" s="368">
        <v>0</v>
      </c>
      <c r="BH51" s="368">
        <v>0</v>
      </c>
      <c r="BI51" s="368">
        <v>0</v>
      </c>
      <c r="BJ51" s="368">
        <v>0</v>
      </c>
      <c r="BK51" s="368">
        <v>0</v>
      </c>
      <c r="BL51" s="368">
        <v>0</v>
      </c>
      <c r="BM51" s="368">
        <v>0</v>
      </c>
      <c r="BN51" s="368">
        <v>0</v>
      </c>
      <c r="BO51" s="368">
        <v>0</v>
      </c>
      <c r="BP51" s="368">
        <v>0</v>
      </c>
      <c r="BQ51" s="368">
        <v>0</v>
      </c>
      <c r="BR51" s="368">
        <v>0</v>
      </c>
      <c r="BS51" s="368">
        <v>0</v>
      </c>
      <c r="BT51" s="368">
        <v>0</v>
      </c>
      <c r="BU51" s="368">
        <v>0</v>
      </c>
      <c r="BV51" s="368">
        <v>0</v>
      </c>
      <c r="BW51" s="368">
        <v>0</v>
      </c>
      <c r="BX51" s="368">
        <v>0</v>
      </c>
      <c r="BY51" s="368">
        <v>0</v>
      </c>
      <c r="BZ51" s="368">
        <v>0</v>
      </c>
      <c r="CA51" s="368">
        <v>0</v>
      </c>
      <c r="CB51" s="368">
        <v>0</v>
      </c>
      <c r="CC51" s="368">
        <v>0</v>
      </c>
      <c r="CD51" s="368">
        <v>3</v>
      </c>
      <c r="CE51" s="368">
        <v>0</v>
      </c>
      <c r="CF51" s="368">
        <v>0</v>
      </c>
      <c r="CG51" s="368">
        <v>0</v>
      </c>
      <c r="CH51" s="368">
        <v>0</v>
      </c>
      <c r="CI51" s="368">
        <v>0</v>
      </c>
      <c r="CJ51" s="368">
        <v>0</v>
      </c>
    </row>
    <row r="52" spans="1:88">
      <c r="A52" s="461" t="str">
        <f t="shared" si="0"/>
        <v>1401901262021001</v>
      </c>
      <c r="B52" s="367" t="s">
        <v>1588</v>
      </c>
      <c r="C52" s="367" t="s">
        <v>559</v>
      </c>
      <c r="D52" s="367" t="s">
        <v>573</v>
      </c>
      <c r="E52" s="367" t="s">
        <v>561</v>
      </c>
      <c r="F52" s="367" t="s">
        <v>581</v>
      </c>
      <c r="G52" s="367" t="s">
        <v>470</v>
      </c>
      <c r="H52" s="367" t="s">
        <v>746</v>
      </c>
      <c r="I52" s="368" t="s">
        <v>774</v>
      </c>
      <c r="J52" s="367" t="s">
        <v>577</v>
      </c>
      <c r="K52" s="367" t="s">
        <v>564</v>
      </c>
      <c r="L52" s="367" t="s">
        <v>561</v>
      </c>
      <c r="M52" s="367" t="s">
        <v>732</v>
      </c>
      <c r="N52" s="367" t="s">
        <v>733</v>
      </c>
      <c r="O52" s="367" t="s">
        <v>561</v>
      </c>
      <c r="P52" s="367" t="s">
        <v>561</v>
      </c>
      <c r="Q52" s="367" t="s">
        <v>561</v>
      </c>
      <c r="R52" s="367" t="s">
        <v>561</v>
      </c>
      <c r="S52" s="367" t="s">
        <v>561</v>
      </c>
      <c r="T52" s="368">
        <v>4060401</v>
      </c>
      <c r="U52" s="368">
        <v>0</v>
      </c>
      <c r="V52" s="368">
        <v>0</v>
      </c>
      <c r="W52" s="368">
        <v>0</v>
      </c>
      <c r="X52" s="368">
        <v>0</v>
      </c>
      <c r="Y52" s="368">
        <v>200007</v>
      </c>
      <c r="Z52" s="368">
        <v>0</v>
      </c>
      <c r="AA52" s="368">
        <v>0</v>
      </c>
      <c r="AB52" s="368">
        <v>6074</v>
      </c>
      <c r="AC52" s="368">
        <v>130842017</v>
      </c>
      <c r="AD52" s="368">
        <v>3804</v>
      </c>
      <c r="AE52" s="368">
        <v>123</v>
      </c>
      <c r="AF52" s="368">
        <v>0</v>
      </c>
      <c r="AG52" s="368">
        <v>2400</v>
      </c>
      <c r="AH52" s="368">
        <v>0</v>
      </c>
      <c r="AI52" s="368">
        <v>73763</v>
      </c>
      <c r="AJ52" s="368">
        <v>12963</v>
      </c>
      <c r="AK52" s="368">
        <v>0</v>
      </c>
      <c r="AL52" s="368">
        <v>60800</v>
      </c>
      <c r="AM52" s="368">
        <v>0</v>
      </c>
      <c r="AN52" s="368">
        <v>0</v>
      </c>
      <c r="AO52" s="368">
        <v>0</v>
      </c>
      <c r="AP52" s="368">
        <v>72073</v>
      </c>
      <c r="AQ52" s="368">
        <v>0</v>
      </c>
      <c r="AR52" s="368">
        <v>1690</v>
      </c>
      <c r="AS52" s="368">
        <v>0</v>
      </c>
      <c r="AT52" s="368">
        <v>0</v>
      </c>
      <c r="AU52" s="368">
        <v>0</v>
      </c>
      <c r="AV52" s="368">
        <v>4041029</v>
      </c>
      <c r="AW52" s="368">
        <v>4050331</v>
      </c>
      <c r="AX52" s="368">
        <v>168</v>
      </c>
      <c r="AY52" s="368">
        <v>100</v>
      </c>
      <c r="AZ52" s="368">
        <v>1085</v>
      </c>
      <c r="BA52" s="368">
        <v>280</v>
      </c>
      <c r="BB52" s="368">
        <v>5040401</v>
      </c>
      <c r="BC52" s="368">
        <v>29</v>
      </c>
      <c r="BD52" s="368">
        <v>2</v>
      </c>
      <c r="BE52" s="368">
        <v>0</v>
      </c>
    </row>
    <row r="53" spans="1:88">
      <c r="A53" s="461" t="str">
        <f t="shared" si="0"/>
        <v>1401901262021003</v>
      </c>
      <c r="B53" s="367" t="s">
        <v>1588</v>
      </c>
      <c r="C53" s="367" t="s">
        <v>559</v>
      </c>
      <c r="D53" s="367" t="s">
        <v>573</v>
      </c>
      <c r="E53" s="367" t="s">
        <v>561</v>
      </c>
      <c r="F53" s="367" t="s">
        <v>581</v>
      </c>
      <c r="G53" s="367" t="s">
        <v>470</v>
      </c>
      <c r="H53" s="367" t="s">
        <v>744</v>
      </c>
      <c r="I53" s="368" t="s">
        <v>773</v>
      </c>
      <c r="J53" s="367" t="s">
        <v>577</v>
      </c>
      <c r="K53" s="367" t="s">
        <v>564</v>
      </c>
      <c r="L53" s="367" t="s">
        <v>561</v>
      </c>
      <c r="M53" s="367" t="s">
        <v>732</v>
      </c>
      <c r="N53" s="367" t="s">
        <v>734</v>
      </c>
      <c r="O53" s="367" t="s">
        <v>561</v>
      </c>
      <c r="P53" s="367" t="s">
        <v>561</v>
      </c>
      <c r="Q53" s="367" t="s">
        <v>561</v>
      </c>
      <c r="R53" s="367" t="s">
        <v>561</v>
      </c>
      <c r="S53" s="367" t="s">
        <v>561</v>
      </c>
      <c r="T53" s="368">
        <v>3560615</v>
      </c>
      <c r="U53" s="368">
        <v>0</v>
      </c>
      <c r="V53" s="368">
        <v>0</v>
      </c>
      <c r="W53" s="368">
        <v>0</v>
      </c>
      <c r="X53" s="368">
        <v>0</v>
      </c>
      <c r="Y53" s="368">
        <v>4007</v>
      </c>
      <c r="Z53" s="368">
        <v>0</v>
      </c>
      <c r="AA53" s="368">
        <v>0</v>
      </c>
      <c r="AB53" s="368">
        <v>3481</v>
      </c>
      <c r="AC53" s="368">
        <v>130111829</v>
      </c>
      <c r="AD53" s="368">
        <v>3481</v>
      </c>
      <c r="AE53" s="368">
        <v>101</v>
      </c>
      <c r="AF53" s="368">
        <v>0</v>
      </c>
      <c r="AG53" s="368">
        <v>2400</v>
      </c>
      <c r="AH53" s="368">
        <v>0</v>
      </c>
      <c r="AI53" s="368">
        <v>11662</v>
      </c>
      <c r="AJ53" s="368">
        <v>11662</v>
      </c>
      <c r="AK53" s="368">
        <v>0</v>
      </c>
      <c r="AL53" s="368">
        <v>0</v>
      </c>
      <c r="AM53" s="368">
        <v>0</v>
      </c>
      <c r="AN53" s="368">
        <v>0</v>
      </c>
      <c r="AO53" s="368">
        <v>0</v>
      </c>
      <c r="AP53" s="368">
        <v>10992</v>
      </c>
      <c r="AQ53" s="368">
        <v>0</v>
      </c>
      <c r="AR53" s="368">
        <v>670</v>
      </c>
      <c r="AS53" s="368">
        <v>0</v>
      </c>
      <c r="AT53" s="368">
        <v>0</v>
      </c>
      <c r="AU53" s="368">
        <v>0</v>
      </c>
      <c r="AV53" s="368">
        <v>3560509</v>
      </c>
      <c r="AW53" s="368">
        <v>3560531</v>
      </c>
      <c r="AX53" s="368">
        <v>279</v>
      </c>
      <c r="AY53" s="368">
        <v>100</v>
      </c>
      <c r="AZ53" s="368">
        <v>1099</v>
      </c>
      <c r="BA53" s="368">
        <v>465</v>
      </c>
      <c r="BB53" s="368">
        <v>5040401</v>
      </c>
      <c r="BC53" s="368">
        <v>42</v>
      </c>
      <c r="BD53" s="368">
        <v>2</v>
      </c>
      <c r="BE53" s="368">
        <v>0</v>
      </c>
    </row>
    <row r="54" spans="1:88">
      <c r="A54" s="461" t="str">
        <f t="shared" si="0"/>
        <v>1401901262021004</v>
      </c>
      <c r="B54" s="367" t="s">
        <v>1588</v>
      </c>
      <c r="C54" s="367" t="s">
        <v>559</v>
      </c>
      <c r="D54" s="367" t="s">
        <v>573</v>
      </c>
      <c r="E54" s="367" t="s">
        <v>561</v>
      </c>
      <c r="F54" s="367" t="s">
        <v>581</v>
      </c>
      <c r="G54" s="367" t="s">
        <v>470</v>
      </c>
      <c r="H54" s="367" t="s">
        <v>756</v>
      </c>
      <c r="I54" s="368" t="s">
        <v>772</v>
      </c>
      <c r="J54" s="367" t="s">
        <v>577</v>
      </c>
      <c r="K54" s="367" t="s">
        <v>564</v>
      </c>
      <c r="L54" s="367" t="s">
        <v>561</v>
      </c>
      <c r="M54" s="367" t="s">
        <v>732</v>
      </c>
      <c r="N54" s="367" t="s">
        <v>734</v>
      </c>
      <c r="O54" s="367" t="s">
        <v>561</v>
      </c>
      <c r="P54" s="367" t="s">
        <v>561</v>
      </c>
      <c r="Q54" s="367" t="s">
        <v>561</v>
      </c>
      <c r="R54" s="367" t="s">
        <v>561</v>
      </c>
      <c r="S54" s="367" t="s">
        <v>561</v>
      </c>
      <c r="T54" s="368">
        <v>3530210</v>
      </c>
      <c r="U54" s="368">
        <v>0</v>
      </c>
      <c r="V54" s="368">
        <v>0</v>
      </c>
      <c r="W54" s="368">
        <v>0</v>
      </c>
      <c r="X54" s="368">
        <v>0</v>
      </c>
      <c r="Y54" s="368">
        <v>200007</v>
      </c>
      <c r="Z54" s="368">
        <v>0</v>
      </c>
      <c r="AA54" s="368">
        <v>0</v>
      </c>
      <c r="AB54" s="368">
        <v>2364</v>
      </c>
      <c r="AC54" s="368">
        <v>81416160</v>
      </c>
      <c r="AD54" s="368">
        <v>2364</v>
      </c>
      <c r="AE54" s="368">
        <v>91</v>
      </c>
      <c r="AF54" s="368">
        <v>0</v>
      </c>
      <c r="AG54" s="368">
        <v>2400</v>
      </c>
      <c r="AH54" s="368">
        <v>0</v>
      </c>
      <c r="AI54" s="368">
        <v>93565</v>
      </c>
      <c r="AJ54" s="368">
        <v>36250</v>
      </c>
      <c r="AK54" s="368">
        <v>57315</v>
      </c>
      <c r="AL54" s="368">
        <v>0</v>
      </c>
      <c r="AM54" s="368">
        <v>0</v>
      </c>
      <c r="AN54" s="368">
        <v>0</v>
      </c>
      <c r="AO54" s="368">
        <v>0</v>
      </c>
      <c r="AP54" s="368">
        <v>3735</v>
      </c>
      <c r="AQ54" s="368">
        <v>0</v>
      </c>
      <c r="AR54" s="368">
        <v>89830</v>
      </c>
      <c r="AS54" s="368">
        <v>0</v>
      </c>
      <c r="AT54" s="368">
        <v>0</v>
      </c>
      <c r="AU54" s="368">
        <v>0</v>
      </c>
      <c r="AV54" s="368">
        <v>5040510</v>
      </c>
      <c r="AW54" s="368">
        <v>5041028</v>
      </c>
      <c r="AX54" s="368">
        <v>119</v>
      </c>
      <c r="AY54" s="368">
        <v>100</v>
      </c>
      <c r="AZ54" s="368">
        <v>456</v>
      </c>
      <c r="BA54" s="368">
        <v>199</v>
      </c>
      <c r="BB54" s="368">
        <v>5040401</v>
      </c>
      <c r="BC54" s="368">
        <v>45</v>
      </c>
      <c r="BD54" s="368">
        <v>2</v>
      </c>
      <c r="BE54" s="368">
        <v>0</v>
      </c>
    </row>
    <row r="55" spans="1:88">
      <c r="A55" s="461" t="str">
        <f t="shared" si="0"/>
        <v>1401901262021005</v>
      </c>
      <c r="B55" s="367" t="s">
        <v>1588</v>
      </c>
      <c r="C55" s="367" t="s">
        <v>559</v>
      </c>
      <c r="D55" s="367" t="s">
        <v>573</v>
      </c>
      <c r="E55" s="367" t="s">
        <v>561</v>
      </c>
      <c r="F55" s="367" t="s">
        <v>581</v>
      </c>
      <c r="G55" s="367" t="s">
        <v>470</v>
      </c>
      <c r="H55" s="367" t="s">
        <v>755</v>
      </c>
      <c r="I55" s="368" t="s">
        <v>771</v>
      </c>
      <c r="J55" s="367" t="s">
        <v>577</v>
      </c>
      <c r="K55" s="367" t="s">
        <v>564</v>
      </c>
      <c r="L55" s="367" t="s">
        <v>561</v>
      </c>
      <c r="M55" s="367" t="s">
        <v>732</v>
      </c>
      <c r="N55" s="367" t="s">
        <v>733</v>
      </c>
      <c r="O55" s="367" t="s">
        <v>561</v>
      </c>
      <c r="P55" s="367" t="s">
        <v>561</v>
      </c>
      <c r="Q55" s="367" t="s">
        <v>561</v>
      </c>
      <c r="R55" s="367" t="s">
        <v>561</v>
      </c>
      <c r="S55" s="367" t="s">
        <v>561</v>
      </c>
      <c r="T55" s="368">
        <v>3530201</v>
      </c>
      <c r="U55" s="368">
        <v>0</v>
      </c>
      <c r="V55" s="368">
        <v>0</v>
      </c>
      <c r="W55" s="368">
        <v>0</v>
      </c>
      <c r="X55" s="368">
        <v>0</v>
      </c>
      <c r="Y55" s="368">
        <v>4007</v>
      </c>
      <c r="Z55" s="368">
        <v>0</v>
      </c>
      <c r="AA55" s="368">
        <v>0</v>
      </c>
      <c r="AB55" s="368">
        <v>1989</v>
      </c>
      <c r="AC55" s="368">
        <v>55854812</v>
      </c>
      <c r="AD55" s="368">
        <v>1989</v>
      </c>
      <c r="AE55" s="368">
        <v>71</v>
      </c>
      <c r="AF55" s="368">
        <v>0</v>
      </c>
      <c r="AG55" s="368">
        <v>2400</v>
      </c>
      <c r="AH55" s="368">
        <v>0</v>
      </c>
      <c r="AI55" s="368">
        <v>19279</v>
      </c>
      <c r="AJ55" s="368">
        <v>19279</v>
      </c>
      <c r="AK55" s="368">
        <v>0</v>
      </c>
      <c r="AL55" s="368">
        <v>0</v>
      </c>
      <c r="AM55" s="368">
        <v>0</v>
      </c>
      <c r="AN55" s="368">
        <v>0</v>
      </c>
      <c r="AO55" s="368">
        <v>0</v>
      </c>
      <c r="AP55" s="368">
        <v>0</v>
      </c>
      <c r="AQ55" s="368">
        <v>0</v>
      </c>
      <c r="AR55" s="368">
        <v>19279</v>
      </c>
      <c r="AS55" s="368">
        <v>0</v>
      </c>
      <c r="AT55" s="368">
        <v>0</v>
      </c>
      <c r="AU55" s="368">
        <v>0</v>
      </c>
      <c r="AV55" s="368">
        <v>3521122</v>
      </c>
      <c r="AW55" s="368">
        <v>3530130</v>
      </c>
      <c r="AX55" s="368">
        <v>44</v>
      </c>
      <c r="AY55" s="368">
        <v>100</v>
      </c>
      <c r="AZ55" s="368">
        <v>465</v>
      </c>
      <c r="BA55" s="368">
        <v>74</v>
      </c>
      <c r="BB55" s="368">
        <v>5040401</v>
      </c>
      <c r="BC55" s="368">
        <v>45</v>
      </c>
      <c r="BD55" s="368">
        <v>2</v>
      </c>
      <c r="BE55" s="368">
        <v>0</v>
      </c>
    </row>
    <row r="56" spans="1:88">
      <c r="A56" s="461" t="str">
        <f t="shared" si="0"/>
        <v>1401901262021006</v>
      </c>
      <c r="B56" s="367" t="s">
        <v>1588</v>
      </c>
      <c r="C56" s="367" t="s">
        <v>559</v>
      </c>
      <c r="D56" s="367" t="s">
        <v>573</v>
      </c>
      <c r="E56" s="367" t="s">
        <v>561</v>
      </c>
      <c r="F56" s="367" t="s">
        <v>581</v>
      </c>
      <c r="G56" s="367" t="s">
        <v>470</v>
      </c>
      <c r="H56" s="367" t="s">
        <v>766</v>
      </c>
      <c r="I56" s="368" t="s">
        <v>1348</v>
      </c>
      <c r="J56" s="367" t="s">
        <v>577</v>
      </c>
      <c r="K56" s="367" t="s">
        <v>564</v>
      </c>
      <c r="L56" s="367" t="s">
        <v>561</v>
      </c>
      <c r="M56" s="367" t="s">
        <v>732</v>
      </c>
      <c r="N56" s="367" t="s">
        <v>733</v>
      </c>
      <c r="O56" s="367" t="s">
        <v>561</v>
      </c>
      <c r="P56" s="367" t="s">
        <v>561</v>
      </c>
      <c r="Q56" s="367" t="s">
        <v>561</v>
      </c>
      <c r="R56" s="367" t="s">
        <v>561</v>
      </c>
      <c r="S56" s="367" t="s">
        <v>561</v>
      </c>
      <c r="T56" s="368">
        <v>4250401</v>
      </c>
      <c r="U56" s="368">
        <v>0</v>
      </c>
      <c r="V56" s="368">
        <v>0</v>
      </c>
      <c r="W56" s="368">
        <v>0</v>
      </c>
      <c r="X56" s="368">
        <v>0</v>
      </c>
      <c r="Y56" s="368">
        <v>1000500</v>
      </c>
      <c r="Z56" s="368">
        <v>7</v>
      </c>
      <c r="AA56" s="368">
        <v>0</v>
      </c>
      <c r="AB56" s="368">
        <v>1367</v>
      </c>
      <c r="AC56" s="368">
        <v>89761003</v>
      </c>
      <c r="AD56" s="368">
        <v>5293</v>
      </c>
      <c r="AE56" s="368">
        <v>210</v>
      </c>
      <c r="AF56" s="368">
        <v>0</v>
      </c>
      <c r="AG56" s="368">
        <v>2400</v>
      </c>
      <c r="AH56" s="368">
        <v>0</v>
      </c>
      <c r="AI56" s="368">
        <v>51027</v>
      </c>
      <c r="AJ56" s="368">
        <v>0</v>
      </c>
      <c r="AK56" s="368">
        <v>0</v>
      </c>
      <c r="AL56" s="368">
        <v>51027</v>
      </c>
      <c r="AM56" s="368">
        <v>0</v>
      </c>
      <c r="AN56" s="368">
        <v>0</v>
      </c>
      <c r="AO56" s="368">
        <v>0</v>
      </c>
      <c r="AP56" s="368">
        <v>0</v>
      </c>
      <c r="AQ56" s="368">
        <v>36100</v>
      </c>
      <c r="AR56" s="368">
        <v>14927</v>
      </c>
      <c r="AS56" s="368">
        <v>0</v>
      </c>
      <c r="AT56" s="368">
        <v>4050330</v>
      </c>
      <c r="AU56" s="368">
        <v>0</v>
      </c>
      <c r="AV56" s="368">
        <v>4040701</v>
      </c>
      <c r="AW56" s="368">
        <v>4050331</v>
      </c>
      <c r="AX56" s="368">
        <v>120</v>
      </c>
      <c r="AY56" s="368">
        <v>200</v>
      </c>
      <c r="AZ56" s="368">
        <v>1580</v>
      </c>
      <c r="BA56" s="368">
        <v>399</v>
      </c>
      <c r="BB56" s="368">
        <v>4250401</v>
      </c>
      <c r="BC56" s="368">
        <v>19</v>
      </c>
      <c r="BD56" s="368">
        <v>2</v>
      </c>
      <c r="BE56" s="368">
        <v>0</v>
      </c>
    </row>
    <row r="57" spans="1:88">
      <c r="A57" s="461" t="str">
        <f t="shared" si="0"/>
        <v>1401902262021001</v>
      </c>
      <c r="B57" s="367" t="s">
        <v>1588</v>
      </c>
      <c r="C57" s="367" t="s">
        <v>559</v>
      </c>
      <c r="D57" s="367" t="s">
        <v>573</v>
      </c>
      <c r="E57" s="367" t="s">
        <v>561</v>
      </c>
      <c r="F57" s="367" t="s">
        <v>581</v>
      </c>
      <c r="G57" s="367" t="s">
        <v>470</v>
      </c>
      <c r="H57" s="367" t="s">
        <v>746</v>
      </c>
      <c r="I57" s="368" t="s">
        <v>774</v>
      </c>
      <c r="J57" s="367" t="s">
        <v>577</v>
      </c>
      <c r="K57" s="367" t="s">
        <v>566</v>
      </c>
      <c r="L57" s="367" t="s">
        <v>561</v>
      </c>
      <c r="M57" s="367" t="s">
        <v>732</v>
      </c>
      <c r="N57" s="367" t="s">
        <v>733</v>
      </c>
      <c r="O57" s="367" t="s">
        <v>561</v>
      </c>
      <c r="P57" s="367" t="s">
        <v>561</v>
      </c>
      <c r="Q57" s="367" t="s">
        <v>561</v>
      </c>
      <c r="R57" s="367" t="s">
        <v>561</v>
      </c>
      <c r="S57" s="367" t="s">
        <v>561</v>
      </c>
      <c r="T57" s="368">
        <v>0</v>
      </c>
      <c r="U57" s="368">
        <v>14400</v>
      </c>
      <c r="V57" s="368">
        <v>0</v>
      </c>
      <c r="W57" s="368">
        <v>14400</v>
      </c>
      <c r="X57" s="368">
        <v>0</v>
      </c>
      <c r="Y57" s="368">
        <v>0</v>
      </c>
      <c r="Z57" s="368">
        <v>417600</v>
      </c>
      <c r="AA57" s="368">
        <v>0</v>
      </c>
      <c r="AB57" s="368">
        <v>417600</v>
      </c>
      <c r="AC57" s="368">
        <v>0</v>
      </c>
      <c r="AD57" s="368">
        <v>0</v>
      </c>
      <c r="AE57" s="368">
        <v>120</v>
      </c>
      <c r="AF57" s="368">
        <v>1275</v>
      </c>
      <c r="AG57" s="368">
        <v>0</v>
      </c>
      <c r="AH57" s="368">
        <v>9884</v>
      </c>
      <c r="AI57" s="368">
        <v>0</v>
      </c>
      <c r="AJ57" s="368">
        <v>2755</v>
      </c>
      <c r="AK57" s="368">
        <v>0</v>
      </c>
      <c r="AL57" s="368">
        <v>7129</v>
      </c>
      <c r="AM57" s="368">
        <v>506958</v>
      </c>
      <c r="AN57" s="368">
        <v>3454</v>
      </c>
      <c r="AO57" s="368">
        <v>298495</v>
      </c>
      <c r="AP57" s="368">
        <v>0</v>
      </c>
      <c r="AQ57" s="368">
        <v>208463</v>
      </c>
      <c r="AR57" s="368">
        <v>93</v>
      </c>
      <c r="AS57" s="368">
        <v>1328</v>
      </c>
      <c r="AT57" s="368">
        <v>0</v>
      </c>
      <c r="AU57" s="368">
        <v>0</v>
      </c>
      <c r="AV57" s="368">
        <v>0</v>
      </c>
      <c r="AW57" s="368">
        <v>0</v>
      </c>
      <c r="AX57" s="368">
        <v>0</v>
      </c>
      <c r="AY57" s="368">
        <v>0</v>
      </c>
      <c r="AZ57" s="368">
        <v>0</v>
      </c>
      <c r="BA57" s="368">
        <v>0</v>
      </c>
      <c r="BB57" s="368">
        <v>0</v>
      </c>
      <c r="BC57" s="368">
        <v>0</v>
      </c>
      <c r="BD57" s="368">
        <v>1</v>
      </c>
      <c r="BE57" s="368">
        <v>531032</v>
      </c>
      <c r="BF57" s="368">
        <v>0</v>
      </c>
      <c r="BG57" s="368">
        <v>470232</v>
      </c>
      <c r="BH57" s="368">
        <v>60800</v>
      </c>
      <c r="BI57" s="368">
        <v>0</v>
      </c>
      <c r="BJ57" s="368">
        <v>0</v>
      </c>
      <c r="BK57" s="368">
        <v>3</v>
      </c>
      <c r="BL57" s="368">
        <v>0</v>
      </c>
      <c r="BM57" s="368">
        <v>0</v>
      </c>
      <c r="BN57" s="368">
        <v>0</v>
      </c>
      <c r="BO57" s="368">
        <v>0</v>
      </c>
      <c r="BP57" s="368">
        <v>0</v>
      </c>
      <c r="BQ57" s="368">
        <v>0</v>
      </c>
      <c r="BR57" s="368">
        <v>3584</v>
      </c>
      <c r="BS57" s="368">
        <v>0</v>
      </c>
      <c r="BT57" s="368">
        <v>721</v>
      </c>
      <c r="BU57" s="368">
        <v>7118</v>
      </c>
      <c r="BV57" s="368">
        <v>0</v>
      </c>
      <c r="BW57" s="368">
        <v>0</v>
      </c>
      <c r="BX57" s="368">
        <v>2</v>
      </c>
      <c r="BY57" s="368">
        <v>1</v>
      </c>
      <c r="BZ57" s="368">
        <v>2</v>
      </c>
      <c r="CA57" s="368">
        <v>0</v>
      </c>
    </row>
    <row r="58" spans="1:88">
      <c r="A58" s="461" t="str">
        <f t="shared" si="0"/>
        <v>1401902262021003</v>
      </c>
      <c r="B58" s="367" t="s">
        <v>1588</v>
      </c>
      <c r="C58" s="367" t="s">
        <v>559</v>
      </c>
      <c r="D58" s="367" t="s">
        <v>573</v>
      </c>
      <c r="E58" s="367" t="s">
        <v>561</v>
      </c>
      <c r="F58" s="367" t="s">
        <v>581</v>
      </c>
      <c r="G58" s="367" t="s">
        <v>470</v>
      </c>
      <c r="H58" s="367" t="s">
        <v>744</v>
      </c>
      <c r="I58" s="368" t="s">
        <v>773</v>
      </c>
      <c r="J58" s="367" t="s">
        <v>577</v>
      </c>
      <c r="K58" s="367" t="s">
        <v>566</v>
      </c>
      <c r="L58" s="367" t="s">
        <v>561</v>
      </c>
      <c r="M58" s="367" t="s">
        <v>732</v>
      </c>
      <c r="N58" s="367" t="s">
        <v>734</v>
      </c>
      <c r="O58" s="367" t="s">
        <v>561</v>
      </c>
      <c r="P58" s="367" t="s">
        <v>561</v>
      </c>
      <c r="Q58" s="367" t="s">
        <v>561</v>
      </c>
      <c r="R58" s="367" t="s">
        <v>561</v>
      </c>
      <c r="S58" s="367" t="s">
        <v>561</v>
      </c>
      <c r="T58" s="368">
        <v>0</v>
      </c>
      <c r="U58" s="368">
        <v>14400</v>
      </c>
      <c r="V58" s="368">
        <v>0</v>
      </c>
      <c r="W58" s="368">
        <v>14400</v>
      </c>
      <c r="X58" s="368">
        <v>0</v>
      </c>
      <c r="Y58" s="368">
        <v>0</v>
      </c>
      <c r="Z58" s="368">
        <v>417600</v>
      </c>
      <c r="AA58" s="368">
        <v>0</v>
      </c>
      <c r="AB58" s="368">
        <v>417600</v>
      </c>
      <c r="AC58" s="368">
        <v>0</v>
      </c>
      <c r="AD58" s="368">
        <v>0</v>
      </c>
      <c r="AE58" s="368">
        <v>110</v>
      </c>
      <c r="AF58" s="368">
        <v>1160</v>
      </c>
      <c r="AG58" s="368">
        <v>0</v>
      </c>
      <c r="AH58" s="368">
        <v>10003</v>
      </c>
      <c r="AI58" s="368">
        <v>0</v>
      </c>
      <c r="AJ58" s="368">
        <v>10826</v>
      </c>
      <c r="AK58" s="368">
        <v>0</v>
      </c>
      <c r="AL58" s="368">
        <v>-823</v>
      </c>
      <c r="AM58" s="368">
        <v>404943</v>
      </c>
      <c r="AN58" s="368">
        <v>3454</v>
      </c>
      <c r="AO58" s="368">
        <v>368125</v>
      </c>
      <c r="AP58" s="368">
        <v>0</v>
      </c>
      <c r="AQ58" s="368">
        <v>36818</v>
      </c>
      <c r="AR58" s="368">
        <v>57</v>
      </c>
      <c r="AS58" s="368">
        <v>710</v>
      </c>
      <c r="AT58" s="368">
        <v>0</v>
      </c>
      <c r="AU58" s="368">
        <v>0</v>
      </c>
      <c r="AV58" s="368">
        <v>0</v>
      </c>
      <c r="AW58" s="368">
        <v>0</v>
      </c>
      <c r="AX58" s="368">
        <v>0</v>
      </c>
      <c r="AY58" s="368">
        <v>0</v>
      </c>
      <c r="AZ58" s="368">
        <v>0</v>
      </c>
      <c r="BA58" s="368">
        <v>0</v>
      </c>
      <c r="BB58" s="368">
        <v>0</v>
      </c>
      <c r="BC58" s="368">
        <v>0</v>
      </c>
      <c r="BD58" s="368">
        <v>2</v>
      </c>
      <c r="BE58" s="368">
        <v>0</v>
      </c>
      <c r="BF58" s="368">
        <v>0</v>
      </c>
      <c r="BG58" s="368">
        <v>0</v>
      </c>
      <c r="BH58" s="368">
        <v>0</v>
      </c>
      <c r="BI58" s="368">
        <v>0</v>
      </c>
      <c r="BJ58" s="368">
        <v>0</v>
      </c>
      <c r="BK58" s="368">
        <v>3</v>
      </c>
      <c r="BL58" s="368">
        <v>0</v>
      </c>
      <c r="BM58" s="368">
        <v>0</v>
      </c>
      <c r="BN58" s="368">
        <v>0</v>
      </c>
      <c r="BO58" s="368">
        <v>0</v>
      </c>
      <c r="BP58" s="368">
        <v>0</v>
      </c>
      <c r="BQ58" s="368">
        <v>0</v>
      </c>
      <c r="BR58" s="368">
        <v>924</v>
      </c>
      <c r="BS58" s="368">
        <v>0</v>
      </c>
      <c r="BT58" s="368">
        <v>-83</v>
      </c>
      <c r="BU58" s="368">
        <v>-827</v>
      </c>
      <c r="BV58" s="368">
        <v>0</v>
      </c>
      <c r="BW58" s="368">
        <v>0</v>
      </c>
      <c r="BX58" s="368">
        <v>2</v>
      </c>
      <c r="BY58" s="368">
        <v>1</v>
      </c>
      <c r="BZ58" s="368">
        <v>2</v>
      </c>
      <c r="CA58" s="368">
        <v>0</v>
      </c>
    </row>
    <row r="59" spans="1:88">
      <c r="A59" s="461" t="str">
        <f t="shared" si="0"/>
        <v>1401902262021004</v>
      </c>
      <c r="B59" s="367" t="s">
        <v>1588</v>
      </c>
      <c r="C59" s="367" t="s">
        <v>559</v>
      </c>
      <c r="D59" s="367" t="s">
        <v>573</v>
      </c>
      <c r="E59" s="367" t="s">
        <v>561</v>
      </c>
      <c r="F59" s="367" t="s">
        <v>581</v>
      </c>
      <c r="G59" s="367" t="s">
        <v>470</v>
      </c>
      <c r="H59" s="367" t="s">
        <v>756</v>
      </c>
      <c r="I59" s="368" t="s">
        <v>772</v>
      </c>
      <c r="J59" s="367" t="s">
        <v>577</v>
      </c>
      <c r="K59" s="367" t="s">
        <v>566</v>
      </c>
      <c r="L59" s="367" t="s">
        <v>561</v>
      </c>
      <c r="M59" s="367" t="s">
        <v>732</v>
      </c>
      <c r="N59" s="367" t="s">
        <v>734</v>
      </c>
      <c r="O59" s="367" t="s">
        <v>561</v>
      </c>
      <c r="P59" s="367" t="s">
        <v>561</v>
      </c>
      <c r="Q59" s="367" t="s">
        <v>561</v>
      </c>
      <c r="R59" s="367" t="s">
        <v>561</v>
      </c>
      <c r="S59" s="367" t="s">
        <v>561</v>
      </c>
      <c r="T59" s="368">
        <v>0</v>
      </c>
      <c r="U59" s="368">
        <v>3000</v>
      </c>
      <c r="V59" s="368">
        <v>0</v>
      </c>
      <c r="W59" s="368">
        <v>3000</v>
      </c>
      <c r="X59" s="368">
        <v>0</v>
      </c>
      <c r="Y59" s="368">
        <v>0</v>
      </c>
      <c r="Z59" s="368">
        <v>87000</v>
      </c>
      <c r="AA59" s="368">
        <v>0</v>
      </c>
      <c r="AB59" s="368">
        <v>87000</v>
      </c>
      <c r="AC59" s="368">
        <v>0</v>
      </c>
      <c r="AD59" s="368">
        <v>0</v>
      </c>
      <c r="AE59" s="368">
        <v>50</v>
      </c>
      <c r="AF59" s="368">
        <v>522</v>
      </c>
      <c r="AG59" s="368">
        <v>0</v>
      </c>
      <c r="AH59" s="368">
        <v>11530</v>
      </c>
      <c r="AI59" s="368">
        <v>0</v>
      </c>
      <c r="AJ59" s="368">
        <v>27653</v>
      </c>
      <c r="AK59" s="368">
        <v>0</v>
      </c>
      <c r="AL59" s="368">
        <v>-16123</v>
      </c>
      <c r="AM59" s="368">
        <v>180763</v>
      </c>
      <c r="AN59" s="368">
        <v>3454</v>
      </c>
      <c r="AO59" s="368">
        <v>297380</v>
      </c>
      <c r="AP59" s="368">
        <v>0</v>
      </c>
      <c r="AQ59" s="368">
        <v>-116617</v>
      </c>
      <c r="AR59" s="368">
        <v>55</v>
      </c>
      <c r="AS59" s="368">
        <v>579</v>
      </c>
      <c r="AT59" s="368">
        <v>0</v>
      </c>
      <c r="AU59" s="368">
        <v>0</v>
      </c>
      <c r="AV59" s="368">
        <v>0</v>
      </c>
      <c r="AW59" s="368">
        <v>0</v>
      </c>
      <c r="AX59" s="368">
        <v>0</v>
      </c>
      <c r="AY59" s="368">
        <v>0</v>
      </c>
      <c r="AZ59" s="368">
        <v>0</v>
      </c>
      <c r="BA59" s="368">
        <v>0</v>
      </c>
      <c r="BB59" s="368">
        <v>0</v>
      </c>
      <c r="BC59" s="368">
        <v>0</v>
      </c>
      <c r="BD59" s="368">
        <v>2</v>
      </c>
      <c r="BE59" s="368">
        <v>0</v>
      </c>
      <c r="BF59" s="368">
        <v>0</v>
      </c>
      <c r="BG59" s="368">
        <v>0</v>
      </c>
      <c r="BH59" s="368">
        <v>0</v>
      </c>
      <c r="BI59" s="368">
        <v>0</v>
      </c>
      <c r="BJ59" s="368">
        <v>0</v>
      </c>
      <c r="BK59" s="368">
        <v>3</v>
      </c>
      <c r="BL59" s="368">
        <v>0</v>
      </c>
      <c r="BM59" s="368">
        <v>0</v>
      </c>
      <c r="BN59" s="368">
        <v>0</v>
      </c>
      <c r="BO59" s="368">
        <v>0</v>
      </c>
      <c r="BP59" s="368">
        <v>0</v>
      </c>
      <c r="BQ59" s="368">
        <v>0</v>
      </c>
      <c r="BR59" s="368">
        <v>1061</v>
      </c>
      <c r="BS59" s="368">
        <v>0</v>
      </c>
      <c r="BT59" s="368">
        <v>58</v>
      </c>
      <c r="BU59" s="368">
        <v>240</v>
      </c>
      <c r="BV59" s="368">
        <v>0</v>
      </c>
      <c r="BW59" s="368">
        <v>0</v>
      </c>
      <c r="BX59" s="368">
        <v>3</v>
      </c>
      <c r="BY59" s="368">
        <v>1</v>
      </c>
      <c r="BZ59" s="368">
        <v>2</v>
      </c>
      <c r="CA59" s="368">
        <v>0</v>
      </c>
    </row>
    <row r="60" spans="1:88">
      <c r="A60" s="461" t="str">
        <f t="shared" si="0"/>
        <v>1401902262021005</v>
      </c>
      <c r="B60" s="367" t="s">
        <v>1588</v>
      </c>
      <c r="C60" s="367" t="s">
        <v>559</v>
      </c>
      <c r="D60" s="367" t="s">
        <v>573</v>
      </c>
      <c r="E60" s="367" t="s">
        <v>561</v>
      </c>
      <c r="F60" s="367" t="s">
        <v>581</v>
      </c>
      <c r="G60" s="367" t="s">
        <v>470</v>
      </c>
      <c r="H60" s="367" t="s">
        <v>755</v>
      </c>
      <c r="I60" s="368" t="s">
        <v>771</v>
      </c>
      <c r="J60" s="367" t="s">
        <v>577</v>
      </c>
      <c r="K60" s="367" t="s">
        <v>566</v>
      </c>
      <c r="L60" s="367" t="s">
        <v>561</v>
      </c>
      <c r="M60" s="367" t="s">
        <v>732</v>
      </c>
      <c r="N60" s="367" t="s">
        <v>733</v>
      </c>
      <c r="O60" s="367" t="s">
        <v>561</v>
      </c>
      <c r="P60" s="367" t="s">
        <v>561</v>
      </c>
      <c r="Q60" s="367" t="s">
        <v>561</v>
      </c>
      <c r="R60" s="367" t="s">
        <v>561</v>
      </c>
      <c r="S60" s="367" t="s">
        <v>561</v>
      </c>
      <c r="T60" s="368">
        <v>0</v>
      </c>
      <c r="U60" s="368">
        <v>8000</v>
      </c>
      <c r="V60" s="368">
        <v>0</v>
      </c>
      <c r="W60" s="368">
        <v>8000</v>
      </c>
      <c r="X60" s="368">
        <v>0</v>
      </c>
      <c r="Y60" s="368">
        <v>0</v>
      </c>
      <c r="Z60" s="368">
        <v>232000</v>
      </c>
      <c r="AA60" s="368">
        <v>0</v>
      </c>
      <c r="AB60" s="368">
        <v>232000</v>
      </c>
      <c r="AC60" s="368">
        <v>0</v>
      </c>
      <c r="AD60" s="368">
        <v>0</v>
      </c>
      <c r="AE60" s="368">
        <v>200</v>
      </c>
      <c r="AF60" s="368">
        <v>2117</v>
      </c>
      <c r="AG60" s="368">
        <v>0</v>
      </c>
      <c r="AH60" s="368">
        <v>4249</v>
      </c>
      <c r="AI60" s="368">
        <v>0</v>
      </c>
      <c r="AJ60" s="368">
        <v>2837</v>
      </c>
      <c r="AK60" s="368">
        <v>0</v>
      </c>
      <c r="AL60" s="368">
        <v>1412</v>
      </c>
      <c r="AM60" s="368">
        <v>163508</v>
      </c>
      <c r="AN60" s="368">
        <v>3454</v>
      </c>
      <c r="AO60" s="368">
        <v>179541</v>
      </c>
      <c r="AP60" s="368">
        <v>0</v>
      </c>
      <c r="AQ60" s="368">
        <v>-16033</v>
      </c>
      <c r="AR60" s="368">
        <v>152</v>
      </c>
      <c r="AS60" s="368">
        <v>1745</v>
      </c>
      <c r="AT60" s="368">
        <v>0</v>
      </c>
      <c r="AU60" s="368">
        <v>0</v>
      </c>
      <c r="AV60" s="368">
        <v>0</v>
      </c>
      <c r="AW60" s="368">
        <v>0</v>
      </c>
      <c r="AX60" s="368">
        <v>0</v>
      </c>
      <c r="AY60" s="368">
        <v>0</v>
      </c>
      <c r="AZ60" s="368">
        <v>0</v>
      </c>
      <c r="BA60" s="368">
        <v>0</v>
      </c>
      <c r="BB60" s="368">
        <v>0</v>
      </c>
      <c r="BC60" s="368">
        <v>0</v>
      </c>
      <c r="BD60" s="368">
        <v>2</v>
      </c>
      <c r="BE60" s="368">
        <v>0</v>
      </c>
      <c r="BF60" s="368">
        <v>0</v>
      </c>
      <c r="BG60" s="368">
        <v>0</v>
      </c>
      <c r="BH60" s="368">
        <v>0</v>
      </c>
      <c r="BI60" s="368">
        <v>0</v>
      </c>
      <c r="BJ60" s="368">
        <v>0</v>
      </c>
      <c r="BK60" s="368">
        <v>3</v>
      </c>
      <c r="BL60" s="368">
        <v>0</v>
      </c>
      <c r="BM60" s="368">
        <v>0</v>
      </c>
      <c r="BN60" s="368">
        <v>0</v>
      </c>
      <c r="BO60" s="368">
        <v>0</v>
      </c>
      <c r="BP60" s="368">
        <v>0</v>
      </c>
      <c r="BQ60" s="368">
        <v>0</v>
      </c>
      <c r="BR60" s="368">
        <v>2126</v>
      </c>
      <c r="BS60" s="368">
        <v>0</v>
      </c>
      <c r="BT60" s="368">
        <v>530</v>
      </c>
      <c r="BU60" s="368">
        <v>2248</v>
      </c>
      <c r="BV60" s="368">
        <v>20000</v>
      </c>
      <c r="BW60" s="368">
        <v>0</v>
      </c>
      <c r="BX60" s="368">
        <v>3</v>
      </c>
      <c r="BY60" s="368">
        <v>1</v>
      </c>
      <c r="BZ60" s="368">
        <v>2</v>
      </c>
      <c r="CA60" s="368">
        <v>0</v>
      </c>
    </row>
    <row r="61" spans="1:88">
      <c r="A61" s="461" t="str">
        <f t="shared" si="0"/>
        <v>1401902262021006</v>
      </c>
      <c r="B61" s="367" t="s">
        <v>1588</v>
      </c>
      <c r="C61" s="367" t="s">
        <v>559</v>
      </c>
      <c r="D61" s="367" t="s">
        <v>573</v>
      </c>
      <c r="E61" s="367" t="s">
        <v>561</v>
      </c>
      <c r="F61" s="367" t="s">
        <v>581</v>
      </c>
      <c r="G61" s="367" t="s">
        <v>470</v>
      </c>
      <c r="H61" s="367" t="s">
        <v>766</v>
      </c>
      <c r="I61" s="368" t="s">
        <v>1348</v>
      </c>
      <c r="J61" s="367" t="s">
        <v>577</v>
      </c>
      <c r="K61" s="367" t="s">
        <v>566</v>
      </c>
      <c r="L61" s="367" t="s">
        <v>561</v>
      </c>
      <c r="M61" s="367" t="s">
        <v>732</v>
      </c>
      <c r="N61" s="367" t="s">
        <v>733</v>
      </c>
      <c r="O61" s="367" t="s">
        <v>561</v>
      </c>
      <c r="P61" s="367" t="s">
        <v>561</v>
      </c>
      <c r="Q61" s="367" t="s">
        <v>561</v>
      </c>
      <c r="R61" s="367" t="s">
        <v>561</v>
      </c>
      <c r="S61" s="367" t="s">
        <v>561</v>
      </c>
      <c r="T61" s="368">
        <v>0</v>
      </c>
      <c r="U61" s="368">
        <v>16800</v>
      </c>
      <c r="V61" s="368">
        <v>0</v>
      </c>
      <c r="W61" s="368">
        <v>16800</v>
      </c>
      <c r="X61" s="368">
        <v>0</v>
      </c>
      <c r="Y61" s="368">
        <v>0</v>
      </c>
      <c r="Z61" s="368">
        <v>117600</v>
      </c>
      <c r="AA61" s="368">
        <v>0</v>
      </c>
      <c r="AB61" s="368">
        <v>117600</v>
      </c>
      <c r="AC61" s="368">
        <v>0</v>
      </c>
      <c r="AD61" s="368">
        <v>0</v>
      </c>
      <c r="AE61" s="368">
        <v>120</v>
      </c>
      <c r="AF61" s="368">
        <v>433</v>
      </c>
      <c r="AG61" s="368">
        <v>0</v>
      </c>
      <c r="AH61" s="368">
        <v>14992</v>
      </c>
      <c r="AI61" s="368">
        <v>1153</v>
      </c>
      <c r="AJ61" s="368">
        <v>14992</v>
      </c>
      <c r="AK61" s="368">
        <v>0</v>
      </c>
      <c r="AL61" s="368">
        <v>0</v>
      </c>
      <c r="AM61" s="368">
        <v>764115</v>
      </c>
      <c r="AN61" s="368">
        <v>70181</v>
      </c>
      <c r="AO61" s="368">
        <v>764115</v>
      </c>
      <c r="AP61" s="368">
        <v>0</v>
      </c>
      <c r="AQ61" s="368">
        <v>0</v>
      </c>
      <c r="AR61" s="368">
        <v>95</v>
      </c>
      <c r="AS61" s="368">
        <v>382</v>
      </c>
      <c r="AT61" s="368">
        <v>0</v>
      </c>
      <c r="AU61" s="368">
        <v>5040401</v>
      </c>
      <c r="AV61" s="368">
        <v>4</v>
      </c>
      <c r="AW61" s="368">
        <v>1914</v>
      </c>
      <c r="AX61" s="368">
        <v>0</v>
      </c>
      <c r="AY61" s="368">
        <v>0</v>
      </c>
      <c r="AZ61" s="368">
        <v>0</v>
      </c>
      <c r="BA61" s="368">
        <v>0</v>
      </c>
      <c r="BB61" s="368">
        <v>0</v>
      </c>
      <c r="BC61" s="368">
        <v>0</v>
      </c>
      <c r="BD61" s="368">
        <v>2</v>
      </c>
      <c r="BE61" s="368">
        <v>0</v>
      </c>
      <c r="BF61" s="368">
        <v>0</v>
      </c>
      <c r="BG61" s="368">
        <v>0</v>
      </c>
      <c r="BH61" s="368">
        <v>0</v>
      </c>
      <c r="BI61" s="368">
        <v>0</v>
      </c>
      <c r="BJ61" s="368">
        <v>0</v>
      </c>
      <c r="BK61" s="368">
        <v>3</v>
      </c>
      <c r="BL61" s="368">
        <v>0</v>
      </c>
      <c r="BM61" s="368">
        <v>0</v>
      </c>
      <c r="BN61" s="368">
        <v>0</v>
      </c>
      <c r="BO61" s="368">
        <v>0</v>
      </c>
      <c r="BP61" s="368">
        <v>0</v>
      </c>
      <c r="BQ61" s="368">
        <v>0</v>
      </c>
      <c r="BR61" s="368">
        <v>893</v>
      </c>
      <c r="BS61" s="368">
        <v>0</v>
      </c>
      <c r="BT61" s="368">
        <v>212</v>
      </c>
      <c r="BU61" s="368">
        <v>2930</v>
      </c>
      <c r="BV61" s="368">
        <v>0</v>
      </c>
      <c r="BW61" s="368">
        <v>200</v>
      </c>
      <c r="BX61" s="368">
        <v>1</v>
      </c>
      <c r="BY61" s="368">
        <v>2</v>
      </c>
      <c r="BZ61" s="368">
        <v>2</v>
      </c>
      <c r="CA61" s="368">
        <v>0</v>
      </c>
    </row>
    <row r="62" spans="1:88">
      <c r="A62" s="461" t="str">
        <f t="shared" si="0"/>
        <v>0802101262021000</v>
      </c>
      <c r="B62" s="367" t="s">
        <v>1588</v>
      </c>
      <c r="C62" s="367" t="s">
        <v>559</v>
      </c>
      <c r="D62" s="367" t="s">
        <v>560</v>
      </c>
      <c r="E62" s="367" t="s">
        <v>561</v>
      </c>
      <c r="F62" s="367" t="s">
        <v>581</v>
      </c>
      <c r="G62" s="367" t="s">
        <v>470</v>
      </c>
      <c r="H62" s="367" t="s">
        <v>562</v>
      </c>
      <c r="J62" s="367" t="s">
        <v>565</v>
      </c>
      <c r="K62" s="367" t="s">
        <v>564</v>
      </c>
      <c r="L62" s="367" t="s">
        <v>561</v>
      </c>
      <c r="M62" s="367" t="s">
        <v>732</v>
      </c>
      <c r="N62" s="367" t="s">
        <v>734</v>
      </c>
      <c r="O62" s="367" t="s">
        <v>561</v>
      </c>
      <c r="P62" s="367" t="s">
        <v>561</v>
      </c>
      <c r="Q62" s="367" t="s">
        <v>561</v>
      </c>
      <c r="R62" s="367" t="s">
        <v>561</v>
      </c>
      <c r="S62" s="367" t="s">
        <v>561</v>
      </c>
      <c r="T62" s="368">
        <v>0</v>
      </c>
      <c r="U62" s="368">
        <v>0</v>
      </c>
      <c r="V62" s="368">
        <v>0</v>
      </c>
      <c r="W62" s="368">
        <v>0</v>
      </c>
      <c r="X62" s="368">
        <v>0</v>
      </c>
      <c r="Y62" s="368">
        <v>0</v>
      </c>
      <c r="Z62" s="368">
        <v>0</v>
      </c>
      <c r="AA62" s="368">
        <v>0</v>
      </c>
      <c r="AB62" s="368">
        <v>0</v>
      </c>
      <c r="AC62" s="368">
        <v>0</v>
      </c>
      <c r="AD62" s="368">
        <v>0</v>
      </c>
      <c r="AE62" s="368">
        <v>0</v>
      </c>
      <c r="AF62" s="368">
        <v>0</v>
      </c>
      <c r="AG62" s="368">
        <v>220</v>
      </c>
      <c r="AH62" s="368">
        <v>0</v>
      </c>
      <c r="AI62" s="368">
        <v>220</v>
      </c>
      <c r="AJ62" s="368">
        <v>0</v>
      </c>
      <c r="AK62" s="368">
        <v>0</v>
      </c>
      <c r="AL62" s="368">
        <v>0</v>
      </c>
      <c r="AM62" s="368">
        <v>0</v>
      </c>
      <c r="AN62" s="368">
        <v>0</v>
      </c>
      <c r="AO62" s="368">
        <v>0</v>
      </c>
      <c r="AP62" s="368">
        <v>0</v>
      </c>
      <c r="AQ62" s="368">
        <v>0</v>
      </c>
      <c r="AR62" s="368">
        <v>0</v>
      </c>
      <c r="AS62" s="368">
        <v>0</v>
      </c>
      <c r="AT62" s="368">
        <v>0</v>
      </c>
      <c r="AU62" s="368">
        <v>0</v>
      </c>
      <c r="AV62" s="368">
        <v>0</v>
      </c>
      <c r="AW62" s="368">
        <v>0</v>
      </c>
      <c r="AX62" s="368">
        <v>0</v>
      </c>
      <c r="AY62" s="368">
        <v>220</v>
      </c>
    </row>
    <row r="63" spans="1:88">
      <c r="A63" s="461" t="str">
        <f t="shared" si="0"/>
        <v>1402101262021000</v>
      </c>
      <c r="B63" s="367" t="s">
        <v>1588</v>
      </c>
      <c r="C63" s="367" t="s">
        <v>559</v>
      </c>
      <c r="D63" s="367" t="s">
        <v>573</v>
      </c>
      <c r="E63" s="367" t="s">
        <v>561</v>
      </c>
      <c r="F63" s="367" t="s">
        <v>581</v>
      </c>
      <c r="G63" s="367" t="s">
        <v>470</v>
      </c>
      <c r="H63" s="367" t="s">
        <v>562</v>
      </c>
      <c r="J63" s="367" t="s">
        <v>565</v>
      </c>
      <c r="K63" s="367" t="s">
        <v>564</v>
      </c>
      <c r="L63" s="367" t="s">
        <v>561</v>
      </c>
      <c r="M63" s="367" t="s">
        <v>732</v>
      </c>
      <c r="N63" s="367" t="s">
        <v>733</v>
      </c>
      <c r="O63" s="367" t="s">
        <v>561</v>
      </c>
      <c r="P63" s="367" t="s">
        <v>561</v>
      </c>
      <c r="Q63" s="367" t="s">
        <v>561</v>
      </c>
      <c r="R63" s="367" t="s">
        <v>561</v>
      </c>
      <c r="S63" s="367" t="s">
        <v>561</v>
      </c>
      <c r="T63" s="368">
        <v>0</v>
      </c>
      <c r="U63" s="368">
        <v>0</v>
      </c>
      <c r="V63" s="368">
        <v>0</v>
      </c>
      <c r="W63" s="368">
        <v>0</v>
      </c>
      <c r="X63" s="368">
        <v>0</v>
      </c>
      <c r="Y63" s="368">
        <v>0</v>
      </c>
      <c r="Z63" s="368">
        <v>13</v>
      </c>
      <c r="AA63" s="368">
        <v>13</v>
      </c>
      <c r="AB63" s="368">
        <v>0</v>
      </c>
      <c r="AC63" s="368">
        <v>0</v>
      </c>
      <c r="AD63" s="368">
        <v>4854</v>
      </c>
      <c r="AE63" s="368">
        <v>116</v>
      </c>
      <c r="AF63" s="368">
        <v>728</v>
      </c>
      <c r="AG63" s="368">
        <v>11972</v>
      </c>
      <c r="AH63" s="368">
        <v>12736</v>
      </c>
      <c r="AI63" s="368">
        <v>30419</v>
      </c>
      <c r="AJ63" s="368">
        <v>0</v>
      </c>
      <c r="AK63" s="368">
        <v>0</v>
      </c>
      <c r="AL63" s="368">
        <v>0</v>
      </c>
      <c r="AM63" s="368">
        <v>0</v>
      </c>
      <c r="AN63" s="368">
        <v>0</v>
      </c>
      <c r="AO63" s="368">
        <v>0</v>
      </c>
      <c r="AP63" s="368">
        <v>0</v>
      </c>
      <c r="AQ63" s="368">
        <v>0</v>
      </c>
      <c r="AR63" s="368">
        <v>0</v>
      </c>
      <c r="AS63" s="368">
        <v>0</v>
      </c>
      <c r="AT63" s="368">
        <v>0</v>
      </c>
      <c r="AU63" s="368">
        <v>0</v>
      </c>
      <c r="AV63" s="368">
        <v>0</v>
      </c>
      <c r="AW63" s="368">
        <v>0</v>
      </c>
      <c r="AX63" s="368">
        <v>0</v>
      </c>
      <c r="AY63" s="368">
        <v>30419</v>
      </c>
    </row>
    <row r="64" spans="1:88">
      <c r="A64" s="461" t="str">
        <f t="shared" si="0"/>
        <v>0802102262021000</v>
      </c>
      <c r="B64" s="367" t="s">
        <v>1588</v>
      </c>
      <c r="C64" s="367" t="s">
        <v>559</v>
      </c>
      <c r="D64" s="367" t="s">
        <v>560</v>
      </c>
      <c r="E64" s="367" t="s">
        <v>561</v>
      </c>
      <c r="F64" s="367" t="s">
        <v>581</v>
      </c>
      <c r="G64" s="367" t="s">
        <v>470</v>
      </c>
      <c r="H64" s="367" t="s">
        <v>562</v>
      </c>
      <c r="J64" s="367" t="s">
        <v>565</v>
      </c>
      <c r="K64" s="367" t="s">
        <v>566</v>
      </c>
      <c r="L64" s="367" t="s">
        <v>561</v>
      </c>
      <c r="M64" s="367" t="s">
        <v>732</v>
      </c>
      <c r="N64" s="367" t="s">
        <v>734</v>
      </c>
      <c r="O64" s="367" t="s">
        <v>561</v>
      </c>
      <c r="P64" s="367" t="s">
        <v>561</v>
      </c>
      <c r="Q64" s="367" t="s">
        <v>561</v>
      </c>
      <c r="R64" s="367" t="s">
        <v>561</v>
      </c>
      <c r="S64" s="367" t="s">
        <v>561</v>
      </c>
      <c r="T64" s="368">
        <v>0</v>
      </c>
      <c r="U64" s="368">
        <v>0</v>
      </c>
      <c r="V64" s="368">
        <v>0</v>
      </c>
      <c r="W64" s="368">
        <v>0</v>
      </c>
      <c r="X64" s="368">
        <v>0</v>
      </c>
      <c r="Y64" s="368">
        <v>0</v>
      </c>
      <c r="Z64" s="368">
        <v>0</v>
      </c>
      <c r="AA64" s="368">
        <v>0</v>
      </c>
      <c r="AB64" s="368">
        <v>0</v>
      </c>
      <c r="AC64" s="368">
        <v>0</v>
      </c>
      <c r="AD64" s="368">
        <v>0</v>
      </c>
    </row>
    <row r="65" spans="1:92">
      <c r="A65" s="461" t="str">
        <f t="shared" si="0"/>
        <v>1402102262021000</v>
      </c>
      <c r="B65" s="367" t="s">
        <v>1588</v>
      </c>
      <c r="C65" s="367" t="s">
        <v>559</v>
      </c>
      <c r="D65" s="367" t="s">
        <v>573</v>
      </c>
      <c r="E65" s="367" t="s">
        <v>561</v>
      </c>
      <c r="F65" s="367" t="s">
        <v>581</v>
      </c>
      <c r="G65" s="367" t="s">
        <v>470</v>
      </c>
      <c r="H65" s="367" t="s">
        <v>562</v>
      </c>
      <c r="J65" s="367" t="s">
        <v>565</v>
      </c>
      <c r="K65" s="367" t="s">
        <v>566</v>
      </c>
      <c r="L65" s="367" t="s">
        <v>561</v>
      </c>
      <c r="M65" s="367" t="s">
        <v>732</v>
      </c>
      <c r="N65" s="367" t="s">
        <v>733</v>
      </c>
      <c r="O65" s="367" t="s">
        <v>561</v>
      </c>
      <c r="P65" s="367" t="s">
        <v>561</v>
      </c>
      <c r="Q65" s="367" t="s">
        <v>561</v>
      </c>
      <c r="R65" s="367" t="s">
        <v>561</v>
      </c>
      <c r="S65" s="367" t="s">
        <v>561</v>
      </c>
      <c r="T65" s="368">
        <v>0</v>
      </c>
      <c r="U65" s="368">
        <v>0</v>
      </c>
      <c r="V65" s="368">
        <v>0</v>
      </c>
      <c r="W65" s="368">
        <v>0</v>
      </c>
      <c r="X65" s="368">
        <v>0</v>
      </c>
      <c r="Y65" s="368">
        <v>0</v>
      </c>
      <c r="Z65" s="368">
        <v>0</v>
      </c>
      <c r="AA65" s="368">
        <v>0</v>
      </c>
      <c r="AB65" s="368">
        <v>0</v>
      </c>
      <c r="AC65" s="368">
        <v>0</v>
      </c>
      <c r="AD65" s="368">
        <v>0</v>
      </c>
    </row>
    <row r="66" spans="1:92">
      <c r="A66" s="461" t="str">
        <f t="shared" si="0"/>
        <v>0802601262021000</v>
      </c>
      <c r="B66" s="367" t="s">
        <v>1588</v>
      </c>
      <c r="C66" s="367" t="s">
        <v>559</v>
      </c>
      <c r="D66" s="367" t="s">
        <v>560</v>
      </c>
      <c r="E66" s="367" t="s">
        <v>561</v>
      </c>
      <c r="F66" s="367" t="s">
        <v>581</v>
      </c>
      <c r="G66" s="367" t="s">
        <v>470</v>
      </c>
      <c r="H66" s="367" t="s">
        <v>562</v>
      </c>
      <c r="J66" s="367" t="s">
        <v>571</v>
      </c>
      <c r="K66" s="367" t="s">
        <v>564</v>
      </c>
      <c r="L66" s="367" t="s">
        <v>561</v>
      </c>
      <c r="M66" s="367" t="s">
        <v>732</v>
      </c>
      <c r="N66" s="367" t="s">
        <v>734</v>
      </c>
      <c r="O66" s="367" t="s">
        <v>561</v>
      </c>
      <c r="P66" s="367" t="s">
        <v>561</v>
      </c>
      <c r="Q66" s="367" t="s">
        <v>561</v>
      </c>
      <c r="R66" s="367" t="s">
        <v>561</v>
      </c>
      <c r="S66" s="367" t="s">
        <v>561</v>
      </c>
      <c r="T66" s="368">
        <v>219</v>
      </c>
      <c r="U66" s="368">
        <v>0</v>
      </c>
      <c r="V66" s="368">
        <v>0</v>
      </c>
      <c r="W66" s="368">
        <v>0</v>
      </c>
      <c r="X66" s="368">
        <v>0</v>
      </c>
      <c r="Y66" s="368">
        <v>0</v>
      </c>
      <c r="Z66" s="368">
        <v>219</v>
      </c>
      <c r="AA66" s="368">
        <v>0</v>
      </c>
      <c r="AB66" s="368">
        <v>0</v>
      </c>
      <c r="AC66" s="368">
        <v>0</v>
      </c>
      <c r="AD66" s="368">
        <v>219</v>
      </c>
      <c r="AE66" s="368">
        <v>220</v>
      </c>
      <c r="AF66" s="368">
        <v>220</v>
      </c>
      <c r="AG66" s="368">
        <v>0</v>
      </c>
      <c r="AH66" s="368">
        <v>0</v>
      </c>
      <c r="AI66" s="368">
        <v>220</v>
      </c>
      <c r="AJ66" s="368">
        <v>0</v>
      </c>
      <c r="AK66" s="368">
        <v>0</v>
      </c>
      <c r="AL66" s="368">
        <v>0</v>
      </c>
      <c r="AM66" s="368">
        <v>0</v>
      </c>
      <c r="AN66" s="368">
        <v>0</v>
      </c>
      <c r="AO66" s="368">
        <v>-1</v>
      </c>
      <c r="AP66" s="368">
        <v>495</v>
      </c>
      <c r="AQ66" s="368">
        <v>0</v>
      </c>
      <c r="AR66" s="368">
        <v>0</v>
      </c>
      <c r="AS66" s="368">
        <v>0</v>
      </c>
      <c r="AT66" s="368">
        <v>0</v>
      </c>
      <c r="AU66" s="368">
        <v>0</v>
      </c>
      <c r="AV66" s="368">
        <v>0</v>
      </c>
      <c r="AW66" s="368">
        <v>0</v>
      </c>
      <c r="AX66" s="368">
        <v>0</v>
      </c>
      <c r="AY66" s="368">
        <v>495</v>
      </c>
      <c r="AZ66" s="368">
        <v>495</v>
      </c>
      <c r="BA66" s="368">
        <v>495</v>
      </c>
      <c r="BB66" s="368">
        <v>0</v>
      </c>
      <c r="BC66" s="368">
        <v>0</v>
      </c>
      <c r="BD66" s="368">
        <v>0</v>
      </c>
      <c r="BE66" s="368">
        <v>0</v>
      </c>
      <c r="BF66" s="368">
        <v>495</v>
      </c>
      <c r="BG66" s="368">
        <v>0</v>
      </c>
      <c r="BH66" s="368">
        <v>0</v>
      </c>
      <c r="BI66" s="368">
        <v>0</v>
      </c>
      <c r="BJ66" s="368">
        <v>0</v>
      </c>
      <c r="BK66" s="368">
        <v>0</v>
      </c>
      <c r="BL66" s="368">
        <v>0</v>
      </c>
      <c r="BM66" s="368">
        <v>0</v>
      </c>
      <c r="BN66" s="368">
        <v>0</v>
      </c>
      <c r="BO66" s="368">
        <v>495</v>
      </c>
      <c r="BP66" s="368">
        <v>0</v>
      </c>
      <c r="BQ66" s="368">
        <v>0</v>
      </c>
      <c r="BR66" s="368">
        <v>0</v>
      </c>
      <c r="BS66" s="368">
        <v>0</v>
      </c>
      <c r="BT66" s="368">
        <v>0</v>
      </c>
      <c r="BU66" s="368">
        <v>0</v>
      </c>
      <c r="BV66" s="368">
        <v>0</v>
      </c>
      <c r="BW66" s="368">
        <v>0</v>
      </c>
      <c r="BX66" s="368">
        <v>-1</v>
      </c>
      <c r="BY66" s="368">
        <v>0</v>
      </c>
      <c r="BZ66" s="368">
        <v>1</v>
      </c>
      <c r="CA66" s="368">
        <v>0</v>
      </c>
    </row>
    <row r="67" spans="1:92">
      <c r="A67" s="461" t="str">
        <f t="shared" ref="A67:A130" si="1">+D67&amp;E67&amp;J67&amp;K67&amp;F67&amp;H67</f>
        <v>1402601262021000</v>
      </c>
      <c r="B67" s="367" t="s">
        <v>1588</v>
      </c>
      <c r="C67" s="367" t="s">
        <v>559</v>
      </c>
      <c r="D67" s="367" t="s">
        <v>573</v>
      </c>
      <c r="E67" s="367" t="s">
        <v>561</v>
      </c>
      <c r="F67" s="367" t="s">
        <v>581</v>
      </c>
      <c r="G67" s="367" t="s">
        <v>470</v>
      </c>
      <c r="H67" s="367" t="s">
        <v>562</v>
      </c>
      <c r="J67" s="367" t="s">
        <v>571</v>
      </c>
      <c r="K67" s="367" t="s">
        <v>564</v>
      </c>
      <c r="L67" s="367" t="s">
        <v>561</v>
      </c>
      <c r="M67" s="367" t="s">
        <v>732</v>
      </c>
      <c r="N67" s="367" t="s">
        <v>733</v>
      </c>
      <c r="O67" s="367" t="s">
        <v>561</v>
      </c>
      <c r="P67" s="367" t="s">
        <v>561</v>
      </c>
      <c r="Q67" s="367" t="s">
        <v>561</v>
      </c>
      <c r="R67" s="367" t="s">
        <v>561</v>
      </c>
      <c r="S67" s="367" t="s">
        <v>561</v>
      </c>
      <c r="T67" s="368">
        <v>42390</v>
      </c>
      <c r="U67" s="368">
        <v>42115</v>
      </c>
      <c r="V67" s="368">
        <v>42115</v>
      </c>
      <c r="W67" s="368">
        <v>0</v>
      </c>
      <c r="X67" s="368">
        <v>0</v>
      </c>
      <c r="Y67" s="368">
        <v>0</v>
      </c>
      <c r="Z67" s="368">
        <v>275</v>
      </c>
      <c r="AA67" s="368">
        <v>0</v>
      </c>
      <c r="AB67" s="368">
        <v>0</v>
      </c>
      <c r="AC67" s="368">
        <v>0</v>
      </c>
      <c r="AD67" s="368">
        <v>275</v>
      </c>
      <c r="AE67" s="368">
        <v>30419</v>
      </c>
      <c r="AF67" s="368">
        <v>30406</v>
      </c>
      <c r="AG67" s="368">
        <v>0</v>
      </c>
      <c r="AH67" s="368">
        <v>0</v>
      </c>
      <c r="AI67" s="368">
        <v>30406</v>
      </c>
      <c r="AJ67" s="368">
        <v>13</v>
      </c>
      <c r="AK67" s="368">
        <v>13</v>
      </c>
      <c r="AL67" s="368">
        <v>13</v>
      </c>
      <c r="AM67" s="368">
        <v>0</v>
      </c>
      <c r="AN67" s="368">
        <v>0</v>
      </c>
      <c r="AO67" s="368">
        <v>11971</v>
      </c>
      <c r="AP67" s="368">
        <v>8268</v>
      </c>
      <c r="AQ67" s="368">
        <v>0</v>
      </c>
      <c r="AR67" s="368">
        <v>0</v>
      </c>
      <c r="AS67" s="368">
        <v>1153</v>
      </c>
      <c r="AT67" s="368">
        <v>0</v>
      </c>
      <c r="AU67" s="368">
        <v>0</v>
      </c>
      <c r="AV67" s="368">
        <v>0</v>
      </c>
      <c r="AW67" s="368">
        <v>0</v>
      </c>
      <c r="AX67" s="368">
        <v>0</v>
      </c>
      <c r="AY67" s="368">
        <v>7115</v>
      </c>
      <c r="AZ67" s="368">
        <v>28644</v>
      </c>
      <c r="BA67" s="368">
        <v>24574</v>
      </c>
      <c r="BB67" s="368">
        <v>0</v>
      </c>
      <c r="BC67" s="368">
        <v>0</v>
      </c>
      <c r="BD67" s="368">
        <v>0</v>
      </c>
      <c r="BE67" s="368">
        <v>0</v>
      </c>
      <c r="BF67" s="368">
        <v>24574</v>
      </c>
      <c r="BG67" s="368">
        <v>0</v>
      </c>
      <c r="BH67" s="368">
        <v>0</v>
      </c>
      <c r="BI67" s="368">
        <v>0</v>
      </c>
      <c r="BJ67" s="368">
        <v>0</v>
      </c>
      <c r="BK67" s="368">
        <v>0</v>
      </c>
      <c r="BL67" s="368">
        <v>0</v>
      </c>
      <c r="BM67" s="368">
        <v>0</v>
      </c>
      <c r="BN67" s="368">
        <v>0</v>
      </c>
      <c r="BO67" s="368">
        <v>24574</v>
      </c>
      <c r="BP67" s="368">
        <v>4070</v>
      </c>
      <c r="BQ67" s="368">
        <v>0</v>
      </c>
      <c r="BR67" s="368">
        <v>0</v>
      </c>
      <c r="BS67" s="368">
        <v>0</v>
      </c>
      <c r="BT67" s="368">
        <v>0</v>
      </c>
      <c r="BU67" s="368">
        <v>0</v>
      </c>
      <c r="BV67" s="368">
        <v>0</v>
      </c>
      <c r="BW67" s="368">
        <v>-20376</v>
      </c>
      <c r="BX67" s="368">
        <v>-8405</v>
      </c>
      <c r="BY67" s="368">
        <v>16</v>
      </c>
      <c r="BZ67" s="368">
        <v>8422</v>
      </c>
      <c r="CA67" s="368">
        <v>0</v>
      </c>
    </row>
    <row r="68" spans="1:92">
      <c r="A68" s="461" t="str">
        <f t="shared" si="1"/>
        <v>0802602262021000</v>
      </c>
      <c r="B68" s="367" t="s">
        <v>1588</v>
      </c>
      <c r="C68" s="367" t="s">
        <v>559</v>
      </c>
      <c r="D68" s="367" t="s">
        <v>560</v>
      </c>
      <c r="E68" s="367" t="s">
        <v>561</v>
      </c>
      <c r="F68" s="367" t="s">
        <v>581</v>
      </c>
      <c r="G68" s="367" t="s">
        <v>470</v>
      </c>
      <c r="H68" s="367" t="s">
        <v>562</v>
      </c>
      <c r="J68" s="367" t="s">
        <v>571</v>
      </c>
      <c r="K68" s="367" t="s">
        <v>566</v>
      </c>
      <c r="L68" s="367" t="s">
        <v>561</v>
      </c>
      <c r="M68" s="367" t="s">
        <v>732</v>
      </c>
      <c r="N68" s="367" t="s">
        <v>734</v>
      </c>
      <c r="O68" s="367" t="s">
        <v>561</v>
      </c>
      <c r="P68" s="367" t="s">
        <v>561</v>
      </c>
      <c r="Q68" s="367" t="s">
        <v>561</v>
      </c>
      <c r="R68" s="367" t="s">
        <v>561</v>
      </c>
      <c r="S68" s="367" t="s">
        <v>561</v>
      </c>
      <c r="T68" s="368">
        <v>0</v>
      </c>
      <c r="U68" s="368">
        <v>0</v>
      </c>
      <c r="V68" s="368">
        <v>0</v>
      </c>
      <c r="W68" s="368">
        <v>0</v>
      </c>
      <c r="X68" s="368">
        <v>0</v>
      </c>
      <c r="Y68" s="368">
        <v>0</v>
      </c>
      <c r="Z68" s="368">
        <v>0</v>
      </c>
      <c r="AA68" s="368">
        <v>0</v>
      </c>
      <c r="AB68" s="368">
        <v>0</v>
      </c>
      <c r="AC68" s="368">
        <v>495</v>
      </c>
      <c r="AD68" s="368">
        <v>0</v>
      </c>
      <c r="AE68" s="368">
        <v>0</v>
      </c>
      <c r="AF68" s="368">
        <v>495</v>
      </c>
      <c r="AG68" s="368">
        <v>0</v>
      </c>
      <c r="AH68" s="368">
        <v>0</v>
      </c>
      <c r="AI68" s="368">
        <v>0</v>
      </c>
      <c r="AJ68" s="368">
        <v>0</v>
      </c>
      <c r="AK68" s="368">
        <v>0</v>
      </c>
      <c r="AL68" s="368">
        <v>0</v>
      </c>
      <c r="AM68" s="368">
        <v>0</v>
      </c>
      <c r="AN68" s="368">
        <v>0</v>
      </c>
      <c r="AO68" s="368">
        <v>0</v>
      </c>
      <c r="AU68" s="368">
        <v>0</v>
      </c>
      <c r="AV68" s="368">
        <v>0</v>
      </c>
      <c r="AW68" s="368">
        <v>0</v>
      </c>
      <c r="AX68" s="368">
        <v>0</v>
      </c>
      <c r="AY68" s="368">
        <v>0</v>
      </c>
      <c r="AZ68" s="368">
        <v>0</v>
      </c>
      <c r="BA68" s="368">
        <v>0</v>
      </c>
      <c r="BB68" s="368">
        <v>0</v>
      </c>
      <c r="BC68" s="368">
        <v>0</v>
      </c>
      <c r="BD68" s="368">
        <v>0</v>
      </c>
      <c r="BE68" s="368">
        <v>0</v>
      </c>
      <c r="BF68" s="368">
        <v>0</v>
      </c>
      <c r="BG68" s="368">
        <v>0</v>
      </c>
      <c r="BH68" s="368">
        <v>0</v>
      </c>
      <c r="BI68" s="368">
        <v>0</v>
      </c>
      <c r="BJ68" s="368">
        <v>0</v>
      </c>
      <c r="BK68" s="368">
        <v>0</v>
      </c>
      <c r="BL68" s="368">
        <v>0</v>
      </c>
      <c r="BM68" s="368">
        <v>0</v>
      </c>
      <c r="BN68" s="368">
        <v>0</v>
      </c>
      <c r="BO68" s="368">
        <v>0</v>
      </c>
      <c r="BP68" s="368">
        <v>0</v>
      </c>
      <c r="BQ68" s="368">
        <v>495</v>
      </c>
      <c r="BR68" s="368">
        <v>0</v>
      </c>
      <c r="BS68" s="368">
        <v>0</v>
      </c>
      <c r="BT68" s="368">
        <v>0</v>
      </c>
      <c r="BU68" s="368">
        <v>0</v>
      </c>
      <c r="BV68" s="368">
        <v>0</v>
      </c>
      <c r="BW68" s="368">
        <v>0</v>
      </c>
      <c r="BX68" s="368">
        <v>0</v>
      </c>
      <c r="BY68" s="368">
        <v>0</v>
      </c>
      <c r="BZ68" s="368">
        <v>0</v>
      </c>
      <c r="CA68" s="368">
        <v>0</v>
      </c>
      <c r="CB68" s="368">
        <v>0</v>
      </c>
      <c r="CC68" s="368">
        <v>0</v>
      </c>
      <c r="CD68" s="368">
        <v>0</v>
      </c>
      <c r="CE68" s="368">
        <v>0</v>
      </c>
      <c r="CF68" s="368">
        <v>0</v>
      </c>
      <c r="CG68" s="368">
        <v>0</v>
      </c>
      <c r="CH68" s="368">
        <v>0</v>
      </c>
      <c r="CI68" s="368">
        <v>0</v>
      </c>
      <c r="CJ68" s="368">
        <v>0</v>
      </c>
      <c r="CK68" s="368">
        <v>0</v>
      </c>
      <c r="CL68" s="368">
        <v>0</v>
      </c>
      <c r="CM68" s="368">
        <v>0</v>
      </c>
      <c r="CN68" s="368">
        <v>0</v>
      </c>
    </row>
    <row r="69" spans="1:92">
      <c r="A69" s="461" t="str">
        <f t="shared" si="1"/>
        <v>1402602262021000</v>
      </c>
      <c r="B69" s="367" t="s">
        <v>1588</v>
      </c>
      <c r="C69" s="367" t="s">
        <v>559</v>
      </c>
      <c r="D69" s="367" t="s">
        <v>573</v>
      </c>
      <c r="E69" s="367" t="s">
        <v>561</v>
      </c>
      <c r="F69" s="367" t="s">
        <v>581</v>
      </c>
      <c r="G69" s="367" t="s">
        <v>470</v>
      </c>
      <c r="H69" s="367" t="s">
        <v>562</v>
      </c>
      <c r="J69" s="367" t="s">
        <v>571</v>
      </c>
      <c r="K69" s="367" t="s">
        <v>566</v>
      </c>
      <c r="L69" s="367" t="s">
        <v>561</v>
      </c>
      <c r="M69" s="367" t="s">
        <v>732</v>
      </c>
      <c r="N69" s="367" t="s">
        <v>733</v>
      </c>
      <c r="O69" s="367" t="s">
        <v>561</v>
      </c>
      <c r="P69" s="367" t="s">
        <v>561</v>
      </c>
      <c r="Q69" s="367" t="s">
        <v>561</v>
      </c>
      <c r="R69" s="367" t="s">
        <v>561</v>
      </c>
      <c r="S69" s="367" t="s">
        <v>561</v>
      </c>
      <c r="T69" s="368">
        <v>0</v>
      </c>
      <c r="U69" s="368">
        <v>1</v>
      </c>
      <c r="V69" s="368">
        <v>0</v>
      </c>
      <c r="W69" s="368">
        <v>0</v>
      </c>
      <c r="X69" s="368">
        <v>0</v>
      </c>
      <c r="Y69" s="368">
        <v>0</v>
      </c>
      <c r="Z69" s="368">
        <v>0</v>
      </c>
      <c r="AA69" s="368">
        <v>1</v>
      </c>
      <c r="AB69" s="368">
        <v>0</v>
      </c>
      <c r="AC69" s="368">
        <v>25302</v>
      </c>
      <c r="AD69" s="368">
        <v>0</v>
      </c>
      <c r="AE69" s="368">
        <v>0</v>
      </c>
      <c r="AF69" s="368">
        <v>25302</v>
      </c>
      <c r="AG69" s="368">
        <v>0</v>
      </c>
      <c r="AH69" s="368">
        <v>0</v>
      </c>
      <c r="AI69" s="368">
        <v>0</v>
      </c>
      <c r="AJ69" s="368">
        <v>0</v>
      </c>
      <c r="AK69" s="368">
        <v>0</v>
      </c>
      <c r="AL69" s="368">
        <v>0</v>
      </c>
      <c r="AM69" s="368">
        <v>0</v>
      </c>
      <c r="AN69" s="368">
        <v>0</v>
      </c>
      <c r="AO69" s="368">
        <v>0</v>
      </c>
      <c r="AU69" s="368">
        <v>0</v>
      </c>
      <c r="AV69" s="368">
        <v>0</v>
      </c>
      <c r="AW69" s="368">
        <v>0</v>
      </c>
      <c r="AX69" s="368">
        <v>0</v>
      </c>
      <c r="AY69" s="368">
        <v>0</v>
      </c>
      <c r="AZ69" s="368">
        <v>0</v>
      </c>
      <c r="BA69" s="368">
        <v>0</v>
      </c>
      <c r="BB69" s="368">
        <v>0</v>
      </c>
      <c r="BC69" s="368">
        <v>0</v>
      </c>
      <c r="BD69" s="368">
        <v>0</v>
      </c>
      <c r="BE69" s="368">
        <v>0</v>
      </c>
      <c r="BF69" s="368">
        <v>0</v>
      </c>
      <c r="BG69" s="368">
        <v>0</v>
      </c>
      <c r="BH69" s="368">
        <v>0</v>
      </c>
      <c r="BI69" s="368">
        <v>0</v>
      </c>
      <c r="BJ69" s="368">
        <v>0</v>
      </c>
      <c r="BK69" s="368">
        <v>0</v>
      </c>
      <c r="BL69" s="368">
        <v>0</v>
      </c>
      <c r="BM69" s="368">
        <v>0</v>
      </c>
      <c r="BN69" s="368">
        <v>0</v>
      </c>
      <c r="BO69" s="368">
        <v>0</v>
      </c>
      <c r="BP69" s="368">
        <v>23734</v>
      </c>
      <c r="BQ69" s="368">
        <v>840</v>
      </c>
      <c r="BR69" s="368">
        <v>0</v>
      </c>
      <c r="BS69" s="368">
        <v>0</v>
      </c>
      <c r="BT69" s="368">
        <v>0</v>
      </c>
      <c r="BU69" s="368">
        <v>1153</v>
      </c>
      <c r="BV69" s="368">
        <v>0</v>
      </c>
      <c r="BW69" s="368">
        <v>1153</v>
      </c>
      <c r="BX69" s="368">
        <v>0</v>
      </c>
      <c r="BY69" s="368">
        <v>0</v>
      </c>
      <c r="BZ69" s="368">
        <v>0</v>
      </c>
      <c r="CA69" s="368">
        <v>1153</v>
      </c>
      <c r="CB69" s="368">
        <v>0</v>
      </c>
      <c r="CC69" s="368">
        <v>0</v>
      </c>
      <c r="CD69" s="368">
        <v>0</v>
      </c>
      <c r="CE69" s="368">
        <v>0</v>
      </c>
      <c r="CF69" s="368">
        <v>0</v>
      </c>
      <c r="CG69" s="368">
        <v>0</v>
      </c>
      <c r="CH69" s="368">
        <v>0</v>
      </c>
      <c r="CI69" s="368">
        <v>0</v>
      </c>
      <c r="CJ69" s="368">
        <v>0</v>
      </c>
      <c r="CK69" s="368">
        <v>0</v>
      </c>
      <c r="CL69" s="368">
        <v>0</v>
      </c>
    </row>
    <row r="70" spans="1:92">
      <c r="A70" s="461" t="str">
        <f t="shared" si="1"/>
        <v>0804001262021000</v>
      </c>
      <c r="B70" s="367" t="s">
        <v>1588</v>
      </c>
      <c r="C70" s="367" t="s">
        <v>559</v>
      </c>
      <c r="D70" s="367" t="s">
        <v>560</v>
      </c>
      <c r="E70" s="367" t="s">
        <v>561</v>
      </c>
      <c r="F70" s="367" t="s">
        <v>581</v>
      </c>
      <c r="G70" s="367" t="s">
        <v>470</v>
      </c>
      <c r="H70" s="367" t="s">
        <v>562</v>
      </c>
      <c r="J70" s="367" t="s">
        <v>578</v>
      </c>
      <c r="K70" s="367" t="s">
        <v>564</v>
      </c>
      <c r="L70" s="367" t="s">
        <v>561</v>
      </c>
      <c r="M70" s="367" t="s">
        <v>732</v>
      </c>
      <c r="N70" s="367" t="s">
        <v>734</v>
      </c>
      <c r="O70" s="367" t="s">
        <v>561</v>
      </c>
      <c r="P70" s="367" t="s">
        <v>561</v>
      </c>
      <c r="Q70" s="367" t="s">
        <v>561</v>
      </c>
      <c r="R70" s="367" t="s">
        <v>561</v>
      </c>
      <c r="S70" s="367" t="s">
        <v>561</v>
      </c>
      <c r="T70" s="368">
        <v>0</v>
      </c>
      <c r="U70" s="368">
        <v>0</v>
      </c>
      <c r="V70" s="368">
        <v>0</v>
      </c>
      <c r="W70" s="368">
        <v>0</v>
      </c>
      <c r="X70" s="368">
        <v>0</v>
      </c>
      <c r="Y70" s="368">
        <v>0</v>
      </c>
      <c r="Z70" s="368">
        <v>0</v>
      </c>
      <c r="AA70" s="368">
        <v>0</v>
      </c>
      <c r="AB70" s="368">
        <v>0</v>
      </c>
      <c r="AC70" s="368">
        <v>0</v>
      </c>
      <c r="AD70" s="368">
        <v>0</v>
      </c>
      <c r="AE70" s="368">
        <v>0</v>
      </c>
      <c r="AF70" s="368">
        <v>0</v>
      </c>
      <c r="AG70" s="368">
        <v>0</v>
      </c>
      <c r="AH70" s="368">
        <v>0</v>
      </c>
      <c r="AI70" s="368">
        <v>0</v>
      </c>
      <c r="AJ70" s="368">
        <v>0</v>
      </c>
      <c r="AK70" s="368">
        <v>0</v>
      </c>
      <c r="AL70" s="368">
        <v>0</v>
      </c>
      <c r="AM70" s="368">
        <v>0</v>
      </c>
      <c r="AN70" s="368">
        <v>0</v>
      </c>
      <c r="AO70" s="368">
        <v>0</v>
      </c>
      <c r="AP70" s="368">
        <v>0</v>
      </c>
      <c r="AQ70" s="368">
        <v>0</v>
      </c>
      <c r="AR70" s="368">
        <v>0</v>
      </c>
      <c r="AS70" s="368">
        <v>0</v>
      </c>
      <c r="AT70" s="368">
        <v>0</v>
      </c>
      <c r="AU70" s="368">
        <v>0</v>
      </c>
      <c r="AV70" s="368">
        <v>0</v>
      </c>
      <c r="AW70" s="368">
        <v>0</v>
      </c>
      <c r="AX70" s="368">
        <v>0</v>
      </c>
      <c r="AY70" s="368">
        <v>0</v>
      </c>
      <c r="AZ70" s="368">
        <v>0</v>
      </c>
      <c r="BA70" s="368">
        <v>0</v>
      </c>
      <c r="BB70" s="368">
        <v>0</v>
      </c>
      <c r="BC70" s="368">
        <v>0</v>
      </c>
      <c r="BD70" s="368">
        <v>0</v>
      </c>
      <c r="BE70" s="368">
        <v>0</v>
      </c>
      <c r="BF70" s="368">
        <v>0</v>
      </c>
      <c r="BG70" s="368">
        <v>0</v>
      </c>
      <c r="BH70" s="368">
        <v>0</v>
      </c>
      <c r="BI70" s="368">
        <v>0</v>
      </c>
      <c r="BJ70" s="368">
        <v>0</v>
      </c>
      <c r="BK70" s="368">
        <v>0</v>
      </c>
      <c r="BL70" s="368">
        <v>0</v>
      </c>
      <c r="BM70" s="368">
        <v>0</v>
      </c>
      <c r="BN70" s="368">
        <v>0</v>
      </c>
    </row>
    <row r="71" spans="1:92">
      <c r="A71" s="461" t="str">
        <f t="shared" si="1"/>
        <v>1221801262030000</v>
      </c>
      <c r="B71" s="367" t="s">
        <v>1588</v>
      </c>
      <c r="C71" s="367" t="s">
        <v>559</v>
      </c>
      <c r="D71" s="367" t="s">
        <v>563</v>
      </c>
      <c r="E71" s="367" t="s">
        <v>734</v>
      </c>
      <c r="F71" s="367" t="s">
        <v>582</v>
      </c>
      <c r="G71" s="367" t="s">
        <v>471</v>
      </c>
      <c r="H71" s="367" t="s">
        <v>562</v>
      </c>
      <c r="I71" s="367"/>
      <c r="J71" s="367" t="s">
        <v>576</v>
      </c>
      <c r="K71" s="367" t="s">
        <v>564</v>
      </c>
      <c r="L71" s="367" t="s">
        <v>561</v>
      </c>
      <c r="M71" s="367" t="s">
        <v>732</v>
      </c>
      <c r="N71" s="367" t="s">
        <v>733</v>
      </c>
      <c r="O71" s="367" t="s">
        <v>561</v>
      </c>
      <c r="P71" s="367" t="s">
        <v>561</v>
      </c>
      <c r="Q71" s="367" t="s">
        <v>561</v>
      </c>
      <c r="R71" s="367" t="s">
        <v>561</v>
      </c>
      <c r="S71" s="367" t="s">
        <v>561</v>
      </c>
      <c r="T71" s="368">
        <v>4090401</v>
      </c>
      <c r="U71" s="368">
        <v>0</v>
      </c>
      <c r="V71" s="368">
        <v>0</v>
      </c>
      <c r="W71" s="368">
        <v>0</v>
      </c>
      <c r="X71" s="368">
        <v>0</v>
      </c>
      <c r="Y71" s="368">
        <v>2757970</v>
      </c>
      <c r="Z71" s="368">
        <v>546992</v>
      </c>
      <c r="AA71" s="368">
        <v>41618</v>
      </c>
      <c r="AB71" s="368">
        <v>5042</v>
      </c>
      <c r="AC71" s="368">
        <v>2757970</v>
      </c>
      <c r="AD71" s="368">
        <v>546992</v>
      </c>
      <c r="AE71" s="368">
        <v>0</v>
      </c>
      <c r="AF71" s="368">
        <v>0</v>
      </c>
      <c r="AG71" s="368">
        <v>0</v>
      </c>
      <c r="AH71" s="368">
        <v>0</v>
      </c>
      <c r="AI71" s="368">
        <v>0</v>
      </c>
      <c r="AJ71" s="368">
        <v>0</v>
      </c>
      <c r="AK71" s="368">
        <v>0</v>
      </c>
      <c r="AL71" s="368">
        <v>0</v>
      </c>
      <c r="AM71" s="368">
        <v>0</v>
      </c>
      <c r="AN71" s="368">
        <v>505374</v>
      </c>
      <c r="AO71" s="368">
        <v>41618</v>
      </c>
      <c r="AP71" s="368">
        <v>0</v>
      </c>
      <c r="AQ71" s="368">
        <v>1</v>
      </c>
      <c r="AR71" s="368">
        <v>0</v>
      </c>
      <c r="AS71" s="368">
        <v>1</v>
      </c>
      <c r="AT71" s="368">
        <v>4080401</v>
      </c>
      <c r="AU71" s="368">
        <v>0</v>
      </c>
      <c r="AV71" s="368">
        <v>0</v>
      </c>
      <c r="AW71" s="368">
        <v>0</v>
      </c>
      <c r="AX71" s="368">
        <v>0</v>
      </c>
      <c r="AY71" s="368">
        <v>6692351</v>
      </c>
      <c r="AZ71" s="368">
        <v>546992</v>
      </c>
      <c r="BA71" s="368">
        <v>12235</v>
      </c>
      <c r="BB71" s="368">
        <v>121275</v>
      </c>
      <c r="BC71" s="368">
        <v>39237</v>
      </c>
      <c r="BD71" s="368">
        <v>0</v>
      </c>
      <c r="BE71" s="368">
        <v>6632100</v>
      </c>
      <c r="BF71" s="368">
        <v>546992</v>
      </c>
      <c r="BG71" s="368">
        <v>0</v>
      </c>
      <c r="BH71" s="368">
        <v>0</v>
      </c>
      <c r="BI71" s="368">
        <v>60251</v>
      </c>
      <c r="BJ71" s="368">
        <v>0</v>
      </c>
      <c r="BK71" s="368">
        <v>637</v>
      </c>
      <c r="BL71" s="368">
        <v>26706</v>
      </c>
      <c r="BM71" s="368">
        <v>41925</v>
      </c>
      <c r="BN71" s="368">
        <v>0</v>
      </c>
      <c r="BO71" s="368">
        <v>3</v>
      </c>
      <c r="BP71" s="368">
        <v>425717</v>
      </c>
      <c r="BQ71" s="368">
        <v>83455</v>
      </c>
      <c r="BR71" s="368">
        <v>37820</v>
      </c>
      <c r="BS71" s="368">
        <v>0</v>
      </c>
      <c r="BT71" s="368">
        <v>0</v>
      </c>
      <c r="BU71" s="368">
        <v>0</v>
      </c>
      <c r="BV71" s="368">
        <v>0</v>
      </c>
      <c r="BW71" s="368">
        <v>0</v>
      </c>
      <c r="BX71" s="368">
        <v>0</v>
      </c>
      <c r="BY71" s="368">
        <v>0</v>
      </c>
      <c r="BZ71" s="368">
        <v>0</v>
      </c>
      <c r="CA71" s="368">
        <v>0</v>
      </c>
      <c r="CB71" s="368">
        <v>0</v>
      </c>
      <c r="CC71" s="368">
        <v>0</v>
      </c>
      <c r="CD71" s="368">
        <v>0</v>
      </c>
      <c r="CE71" s="368">
        <v>0</v>
      </c>
      <c r="CF71" s="368">
        <v>0</v>
      </c>
      <c r="CG71" s="368">
        <v>0</v>
      </c>
      <c r="CH71" s="368">
        <v>0</v>
      </c>
      <c r="CI71" s="368">
        <v>0</v>
      </c>
    </row>
    <row r="72" spans="1:92">
      <c r="A72" s="461" t="str">
        <f t="shared" si="1"/>
        <v>1221802262030000</v>
      </c>
      <c r="B72" s="367" t="s">
        <v>1588</v>
      </c>
      <c r="C72" s="367" t="s">
        <v>559</v>
      </c>
      <c r="D72" s="367" t="s">
        <v>563</v>
      </c>
      <c r="E72" s="367" t="s">
        <v>734</v>
      </c>
      <c r="F72" s="367" t="s">
        <v>582</v>
      </c>
      <c r="G72" s="367" t="s">
        <v>471</v>
      </c>
      <c r="H72" s="367" t="s">
        <v>562</v>
      </c>
      <c r="J72" s="367" t="s">
        <v>576</v>
      </c>
      <c r="K72" s="367" t="s">
        <v>566</v>
      </c>
      <c r="L72" s="367" t="s">
        <v>561</v>
      </c>
      <c r="M72" s="367" t="s">
        <v>732</v>
      </c>
      <c r="N72" s="367" t="s">
        <v>733</v>
      </c>
      <c r="O72" s="367" t="s">
        <v>561</v>
      </c>
      <c r="P72" s="367" t="s">
        <v>561</v>
      </c>
      <c r="Q72" s="367" t="s">
        <v>561</v>
      </c>
      <c r="R72" s="367" t="s">
        <v>561</v>
      </c>
      <c r="S72" s="367" t="s">
        <v>561</v>
      </c>
      <c r="T72" s="368">
        <v>0</v>
      </c>
      <c r="U72" s="368">
        <v>0</v>
      </c>
      <c r="V72" s="368">
        <v>0</v>
      </c>
      <c r="W72" s="368">
        <v>0</v>
      </c>
      <c r="X72" s="368">
        <v>0</v>
      </c>
      <c r="Y72" s="368">
        <v>0</v>
      </c>
      <c r="Z72" s="368">
        <v>0</v>
      </c>
      <c r="AA72" s="368">
        <v>0</v>
      </c>
      <c r="AB72" s="368">
        <v>0</v>
      </c>
      <c r="AC72" s="368">
        <v>0</v>
      </c>
      <c r="AD72" s="368">
        <v>0</v>
      </c>
      <c r="AE72" s="368">
        <v>0</v>
      </c>
      <c r="AF72" s="368">
        <v>0</v>
      </c>
      <c r="AG72" s="368">
        <v>0</v>
      </c>
      <c r="AH72" s="368">
        <v>1</v>
      </c>
      <c r="AI72" s="368">
        <v>0</v>
      </c>
      <c r="AJ72" s="368">
        <v>0</v>
      </c>
      <c r="AK72" s="368">
        <v>0</v>
      </c>
      <c r="AL72" s="368">
        <v>0</v>
      </c>
      <c r="AM72" s="368">
        <v>0</v>
      </c>
      <c r="AN72" s="368">
        <v>0</v>
      </c>
      <c r="AO72" s="368">
        <v>0</v>
      </c>
      <c r="AP72" s="368">
        <v>0</v>
      </c>
      <c r="AQ72" s="368">
        <v>0</v>
      </c>
      <c r="AR72" s="368">
        <v>0</v>
      </c>
      <c r="AS72" s="368">
        <v>0</v>
      </c>
      <c r="AT72" s="368">
        <v>0</v>
      </c>
      <c r="AU72" s="368">
        <v>0</v>
      </c>
      <c r="AV72" s="368">
        <v>0</v>
      </c>
      <c r="AW72" s="368">
        <v>0</v>
      </c>
      <c r="AX72" s="368">
        <v>0</v>
      </c>
      <c r="AY72" s="368">
        <v>0</v>
      </c>
    </row>
    <row r="73" spans="1:92">
      <c r="A73" s="461" t="str">
        <f t="shared" si="1"/>
        <v>1401901262030001</v>
      </c>
      <c r="B73" s="367" t="s">
        <v>1588</v>
      </c>
      <c r="C73" s="367" t="s">
        <v>559</v>
      </c>
      <c r="D73" s="367" t="s">
        <v>573</v>
      </c>
      <c r="E73" s="367" t="s">
        <v>561</v>
      </c>
      <c r="F73" s="367" t="s">
        <v>582</v>
      </c>
      <c r="G73" s="367" t="s">
        <v>471</v>
      </c>
      <c r="H73" s="367" t="s">
        <v>746</v>
      </c>
      <c r="I73" s="368" t="s">
        <v>769</v>
      </c>
      <c r="J73" s="367" t="s">
        <v>577</v>
      </c>
      <c r="K73" s="367" t="s">
        <v>564</v>
      </c>
      <c r="L73" s="367" t="s">
        <v>561</v>
      </c>
      <c r="M73" s="367" t="s">
        <v>732</v>
      </c>
      <c r="N73" s="367" t="s">
        <v>733</v>
      </c>
      <c r="O73" s="367" t="s">
        <v>561</v>
      </c>
      <c r="P73" s="367" t="s">
        <v>561</v>
      </c>
      <c r="Q73" s="367" t="s">
        <v>561</v>
      </c>
      <c r="R73" s="367" t="s">
        <v>561</v>
      </c>
      <c r="S73" s="367" t="s">
        <v>561</v>
      </c>
      <c r="T73" s="368">
        <v>3481101</v>
      </c>
      <c r="U73" s="368">
        <v>0</v>
      </c>
      <c r="V73" s="368">
        <v>0</v>
      </c>
      <c r="W73" s="368">
        <v>0</v>
      </c>
      <c r="X73" s="368">
        <v>0</v>
      </c>
      <c r="Y73" s="368">
        <v>1000007</v>
      </c>
      <c r="Z73" s="368">
        <v>0</v>
      </c>
      <c r="AA73" s="368">
        <v>0</v>
      </c>
      <c r="AB73" s="368">
        <v>2049</v>
      </c>
      <c r="AC73" s="368">
        <v>0</v>
      </c>
      <c r="AD73" s="368">
        <v>2049</v>
      </c>
      <c r="AE73" s="368">
        <v>56</v>
      </c>
      <c r="AF73" s="368">
        <v>0</v>
      </c>
      <c r="AG73" s="368">
        <v>2400</v>
      </c>
      <c r="AH73" s="368">
        <v>0</v>
      </c>
      <c r="AI73" s="368">
        <v>216642</v>
      </c>
      <c r="AJ73" s="368">
        <v>113800</v>
      </c>
      <c r="AK73" s="368">
        <v>101554</v>
      </c>
      <c r="AL73" s="368">
        <v>493</v>
      </c>
      <c r="AM73" s="368">
        <v>117</v>
      </c>
      <c r="AN73" s="368">
        <v>678</v>
      </c>
      <c r="AO73" s="368">
        <v>0</v>
      </c>
      <c r="AP73" s="368">
        <v>88000</v>
      </c>
      <c r="AQ73" s="368">
        <v>95800</v>
      </c>
      <c r="AR73" s="368">
        <v>32842</v>
      </c>
      <c r="AS73" s="368">
        <v>0</v>
      </c>
      <c r="AT73" s="368">
        <v>3471113</v>
      </c>
      <c r="AU73" s="368">
        <v>3471215</v>
      </c>
      <c r="AV73" s="368">
        <v>3471215</v>
      </c>
      <c r="AW73" s="368">
        <v>3481031</v>
      </c>
      <c r="AX73" s="368">
        <v>0</v>
      </c>
      <c r="AY73" s="368">
        <v>0</v>
      </c>
      <c r="AZ73" s="368">
        <v>0</v>
      </c>
      <c r="BA73" s="368">
        <v>0</v>
      </c>
      <c r="BB73" s="368">
        <v>5011001</v>
      </c>
      <c r="BC73" s="368">
        <v>11</v>
      </c>
      <c r="BD73" s="368">
        <v>2</v>
      </c>
      <c r="BE73" s="368">
        <v>0</v>
      </c>
    </row>
    <row r="74" spans="1:92">
      <c r="A74" s="461" t="str">
        <f t="shared" si="1"/>
        <v>1401901262030002</v>
      </c>
      <c r="B74" s="367" t="s">
        <v>1588</v>
      </c>
      <c r="C74" s="367" t="s">
        <v>559</v>
      </c>
      <c r="D74" s="367" t="s">
        <v>573</v>
      </c>
      <c r="E74" s="367" t="s">
        <v>561</v>
      </c>
      <c r="F74" s="367" t="s">
        <v>582</v>
      </c>
      <c r="G74" s="367" t="s">
        <v>471</v>
      </c>
      <c r="H74" s="367" t="s">
        <v>745</v>
      </c>
      <c r="I74" s="368" t="s">
        <v>768</v>
      </c>
      <c r="J74" s="367" t="s">
        <v>577</v>
      </c>
      <c r="K74" s="367" t="s">
        <v>564</v>
      </c>
      <c r="L74" s="367" t="s">
        <v>561</v>
      </c>
      <c r="M74" s="367" t="s">
        <v>732</v>
      </c>
      <c r="N74" s="367" t="s">
        <v>733</v>
      </c>
      <c r="O74" s="367" t="s">
        <v>561</v>
      </c>
      <c r="P74" s="367" t="s">
        <v>561</v>
      </c>
      <c r="Q74" s="367" t="s">
        <v>561</v>
      </c>
      <c r="R74" s="367" t="s">
        <v>561</v>
      </c>
      <c r="S74" s="367" t="s">
        <v>561</v>
      </c>
      <c r="T74" s="368">
        <v>4060101</v>
      </c>
      <c r="U74" s="368">
        <v>0</v>
      </c>
      <c r="V74" s="368">
        <v>0</v>
      </c>
      <c r="W74" s="368">
        <v>0</v>
      </c>
      <c r="X74" s="368">
        <v>0</v>
      </c>
      <c r="Y74" s="368">
        <v>4007</v>
      </c>
      <c r="Z74" s="368">
        <v>0</v>
      </c>
      <c r="AA74" s="368">
        <v>0</v>
      </c>
      <c r="AB74" s="368">
        <v>3259</v>
      </c>
      <c r="AC74" s="368">
        <v>0</v>
      </c>
      <c r="AD74" s="368">
        <v>3259</v>
      </c>
      <c r="AE74" s="368">
        <v>90</v>
      </c>
      <c r="AF74" s="368">
        <v>0</v>
      </c>
      <c r="AG74" s="368">
        <v>2400</v>
      </c>
      <c r="AH74" s="368">
        <v>0</v>
      </c>
      <c r="AI74" s="368">
        <v>204343</v>
      </c>
      <c r="AJ74" s="368">
        <v>31580</v>
      </c>
      <c r="AK74" s="368">
        <v>172763</v>
      </c>
      <c r="AL74" s="368">
        <v>0</v>
      </c>
      <c r="AM74" s="368">
        <v>0</v>
      </c>
      <c r="AN74" s="368">
        <v>0</v>
      </c>
      <c r="AO74" s="368">
        <v>0</v>
      </c>
      <c r="AP74" s="368">
        <v>0</v>
      </c>
      <c r="AQ74" s="368">
        <v>0</v>
      </c>
      <c r="AR74" s="368">
        <v>204343</v>
      </c>
      <c r="AS74" s="368">
        <v>0</v>
      </c>
      <c r="AT74" s="368">
        <v>0</v>
      </c>
      <c r="AU74" s="368">
        <v>0</v>
      </c>
      <c r="AV74" s="368">
        <v>4051120</v>
      </c>
      <c r="AW74" s="368">
        <v>4051227</v>
      </c>
      <c r="AX74" s="368">
        <v>360</v>
      </c>
      <c r="AY74" s="368">
        <v>200</v>
      </c>
      <c r="AZ74" s="368">
        <v>75</v>
      </c>
      <c r="BA74" s="368">
        <v>331</v>
      </c>
      <c r="BB74" s="368">
        <v>5011001</v>
      </c>
      <c r="BC74" s="368">
        <v>28</v>
      </c>
      <c r="BD74" s="368">
        <v>2</v>
      </c>
      <c r="BE74" s="368">
        <v>0</v>
      </c>
    </row>
    <row r="75" spans="1:92">
      <c r="A75" s="461" t="str">
        <f t="shared" si="1"/>
        <v>1401901262030003</v>
      </c>
      <c r="B75" s="367" t="s">
        <v>1588</v>
      </c>
      <c r="C75" s="367" t="s">
        <v>559</v>
      </c>
      <c r="D75" s="367" t="s">
        <v>573</v>
      </c>
      <c r="E75" s="367" t="s">
        <v>561</v>
      </c>
      <c r="F75" s="367" t="s">
        <v>582</v>
      </c>
      <c r="G75" s="367" t="s">
        <v>471</v>
      </c>
      <c r="H75" s="367" t="s">
        <v>744</v>
      </c>
      <c r="I75" s="368" t="s">
        <v>767</v>
      </c>
      <c r="J75" s="367" t="s">
        <v>577</v>
      </c>
      <c r="K75" s="367" t="s">
        <v>564</v>
      </c>
      <c r="L75" s="367" t="s">
        <v>561</v>
      </c>
      <c r="M75" s="367" t="s">
        <v>732</v>
      </c>
      <c r="N75" s="367" t="s">
        <v>733</v>
      </c>
      <c r="O75" s="367" t="s">
        <v>561</v>
      </c>
      <c r="P75" s="367" t="s">
        <v>561</v>
      </c>
      <c r="Q75" s="367" t="s">
        <v>561</v>
      </c>
      <c r="R75" s="367" t="s">
        <v>561</v>
      </c>
      <c r="S75" s="367" t="s">
        <v>561</v>
      </c>
      <c r="T75" s="368">
        <v>4110925</v>
      </c>
      <c r="U75" s="368">
        <v>0</v>
      </c>
      <c r="V75" s="368">
        <v>0</v>
      </c>
      <c r="W75" s="368">
        <v>0</v>
      </c>
      <c r="X75" s="368">
        <v>0</v>
      </c>
      <c r="Y75" s="368">
        <v>4007</v>
      </c>
      <c r="Z75" s="368">
        <v>0</v>
      </c>
      <c r="AA75" s="368">
        <v>0</v>
      </c>
      <c r="AB75" s="368">
        <v>2019</v>
      </c>
      <c r="AC75" s="368">
        <v>0</v>
      </c>
      <c r="AD75" s="368">
        <v>2019</v>
      </c>
      <c r="AE75" s="368">
        <v>65</v>
      </c>
      <c r="AF75" s="368">
        <v>0</v>
      </c>
      <c r="AG75" s="368">
        <v>2400</v>
      </c>
      <c r="AH75" s="368">
        <v>0</v>
      </c>
      <c r="AI75" s="368">
        <v>72229</v>
      </c>
      <c r="AJ75" s="368">
        <v>20813</v>
      </c>
      <c r="AK75" s="368">
        <v>51416</v>
      </c>
      <c r="AL75" s="368">
        <v>0</v>
      </c>
      <c r="AM75" s="368">
        <v>0</v>
      </c>
      <c r="AN75" s="368">
        <v>0</v>
      </c>
      <c r="AO75" s="368">
        <v>0</v>
      </c>
      <c r="AP75" s="368">
        <v>0</v>
      </c>
      <c r="AQ75" s="368">
        <v>0</v>
      </c>
      <c r="AR75" s="368">
        <v>72229</v>
      </c>
      <c r="AS75" s="368">
        <v>0</v>
      </c>
      <c r="AT75" s="368">
        <v>0</v>
      </c>
      <c r="AU75" s="368">
        <v>0</v>
      </c>
      <c r="AV75" s="368">
        <v>4110826</v>
      </c>
      <c r="AW75" s="368">
        <v>4110921</v>
      </c>
      <c r="AX75" s="368">
        <v>480</v>
      </c>
      <c r="AY75" s="368">
        <v>200</v>
      </c>
      <c r="AZ75" s="368">
        <v>69</v>
      </c>
      <c r="BA75" s="368">
        <v>195</v>
      </c>
      <c r="BB75" s="368">
        <v>5011001</v>
      </c>
      <c r="BC75" s="368">
        <v>14</v>
      </c>
      <c r="BD75" s="368">
        <v>2</v>
      </c>
      <c r="BE75" s="368">
        <v>0</v>
      </c>
    </row>
    <row r="76" spans="1:92">
      <c r="A76" s="461" t="str">
        <f t="shared" si="1"/>
        <v>1401902262030001</v>
      </c>
      <c r="B76" s="367" t="s">
        <v>1588</v>
      </c>
      <c r="C76" s="367" t="s">
        <v>559</v>
      </c>
      <c r="D76" s="367" t="s">
        <v>573</v>
      </c>
      <c r="E76" s="367" t="s">
        <v>561</v>
      </c>
      <c r="F76" s="367" t="s">
        <v>582</v>
      </c>
      <c r="G76" s="367" t="s">
        <v>471</v>
      </c>
      <c r="H76" s="367" t="s">
        <v>746</v>
      </c>
      <c r="I76" s="368" t="s">
        <v>769</v>
      </c>
      <c r="J76" s="367" t="s">
        <v>577</v>
      </c>
      <c r="K76" s="367" t="s">
        <v>566</v>
      </c>
      <c r="L76" s="367" t="s">
        <v>561</v>
      </c>
      <c r="M76" s="367" t="s">
        <v>732</v>
      </c>
      <c r="N76" s="367" t="s">
        <v>733</v>
      </c>
      <c r="O76" s="367" t="s">
        <v>561</v>
      </c>
      <c r="P76" s="367" t="s">
        <v>561</v>
      </c>
      <c r="Q76" s="367" t="s">
        <v>561</v>
      </c>
      <c r="R76" s="367" t="s">
        <v>561</v>
      </c>
      <c r="S76" s="367" t="s">
        <v>561</v>
      </c>
      <c r="T76" s="368">
        <v>0</v>
      </c>
      <c r="U76" s="368">
        <v>3619</v>
      </c>
      <c r="V76" s="368">
        <v>0</v>
      </c>
      <c r="W76" s="368">
        <v>655</v>
      </c>
      <c r="X76" s="368">
        <v>0</v>
      </c>
      <c r="Y76" s="368">
        <v>2964</v>
      </c>
      <c r="Z76" s="368">
        <v>775729</v>
      </c>
      <c r="AA76" s="368">
        <v>106067</v>
      </c>
      <c r="AB76" s="368">
        <v>695725</v>
      </c>
      <c r="AC76" s="368">
        <v>0</v>
      </c>
      <c r="AD76" s="368">
        <v>80004</v>
      </c>
      <c r="AE76" s="368">
        <v>52</v>
      </c>
      <c r="AF76" s="368">
        <v>3613</v>
      </c>
      <c r="AG76" s="368">
        <v>0</v>
      </c>
      <c r="AH76" s="368">
        <v>3132</v>
      </c>
      <c r="AI76" s="368">
        <v>0</v>
      </c>
      <c r="AJ76" s="368">
        <v>72</v>
      </c>
      <c r="AK76" s="368">
        <v>0</v>
      </c>
      <c r="AL76" s="368">
        <v>3060</v>
      </c>
      <c r="AM76" s="368">
        <v>719635</v>
      </c>
      <c r="AN76" s="368">
        <v>0</v>
      </c>
      <c r="AO76" s="368">
        <v>707769</v>
      </c>
      <c r="AP76" s="368">
        <v>0</v>
      </c>
      <c r="AQ76" s="368">
        <v>11866</v>
      </c>
      <c r="AR76" s="368">
        <v>45</v>
      </c>
      <c r="AS76" s="368">
        <v>1980</v>
      </c>
      <c r="AT76" s="368">
        <v>0</v>
      </c>
      <c r="AU76" s="368">
        <v>0</v>
      </c>
      <c r="AV76" s="368">
        <v>0</v>
      </c>
      <c r="AW76" s="368">
        <v>0</v>
      </c>
      <c r="AX76" s="368">
        <v>0</v>
      </c>
      <c r="AY76" s="368">
        <v>0</v>
      </c>
      <c r="AZ76" s="368">
        <v>0</v>
      </c>
      <c r="BA76" s="368">
        <v>0</v>
      </c>
      <c r="BB76" s="368">
        <v>0</v>
      </c>
      <c r="BC76" s="368">
        <v>0</v>
      </c>
      <c r="BD76" s="368">
        <v>2</v>
      </c>
      <c r="BE76" s="368">
        <v>0</v>
      </c>
      <c r="BF76" s="368">
        <v>0</v>
      </c>
      <c r="BG76" s="368">
        <v>0</v>
      </c>
      <c r="BH76" s="368">
        <v>0</v>
      </c>
      <c r="BI76" s="368">
        <v>0</v>
      </c>
      <c r="BJ76" s="368">
        <v>0</v>
      </c>
      <c r="BK76" s="368">
        <v>3</v>
      </c>
      <c r="BL76" s="368">
        <v>0</v>
      </c>
      <c r="BM76" s="368">
        <v>0</v>
      </c>
      <c r="BN76" s="368">
        <v>0</v>
      </c>
      <c r="BO76" s="368">
        <v>0</v>
      </c>
      <c r="BP76" s="368">
        <v>0</v>
      </c>
      <c r="BQ76" s="368">
        <v>0</v>
      </c>
      <c r="BR76" s="368">
        <v>5995</v>
      </c>
      <c r="BS76" s="368">
        <v>0</v>
      </c>
      <c r="BT76" s="368">
        <v>833</v>
      </c>
      <c r="BU76" s="368">
        <v>2610</v>
      </c>
      <c r="BV76" s="368">
        <v>0</v>
      </c>
      <c r="BW76" s="368">
        <v>0</v>
      </c>
      <c r="BX76" s="368">
        <v>2</v>
      </c>
      <c r="BY76" s="368">
        <v>1</v>
      </c>
      <c r="BZ76" s="368">
        <v>2</v>
      </c>
      <c r="CA76" s="368">
        <v>0</v>
      </c>
    </row>
    <row r="77" spans="1:92">
      <c r="A77" s="461" t="str">
        <f t="shared" si="1"/>
        <v>1401902262030002</v>
      </c>
      <c r="B77" s="367" t="s">
        <v>1588</v>
      </c>
      <c r="C77" s="367" t="s">
        <v>559</v>
      </c>
      <c r="D77" s="367" t="s">
        <v>573</v>
      </c>
      <c r="E77" s="367" t="s">
        <v>561</v>
      </c>
      <c r="F77" s="367" t="s">
        <v>582</v>
      </c>
      <c r="G77" s="367" t="s">
        <v>471</v>
      </c>
      <c r="H77" s="367" t="s">
        <v>745</v>
      </c>
      <c r="I77" s="368" t="s">
        <v>768</v>
      </c>
      <c r="J77" s="367" t="s">
        <v>577</v>
      </c>
      <c r="K77" s="367" t="s">
        <v>566</v>
      </c>
      <c r="L77" s="367" t="s">
        <v>561</v>
      </c>
      <c r="M77" s="367" t="s">
        <v>732</v>
      </c>
      <c r="N77" s="367" t="s">
        <v>733</v>
      </c>
      <c r="O77" s="367" t="s">
        <v>561</v>
      </c>
      <c r="P77" s="367" t="s">
        <v>561</v>
      </c>
      <c r="Q77" s="367" t="s">
        <v>561</v>
      </c>
      <c r="R77" s="367" t="s">
        <v>561</v>
      </c>
      <c r="S77" s="367" t="s">
        <v>561</v>
      </c>
      <c r="T77" s="368">
        <v>0</v>
      </c>
      <c r="U77" s="368">
        <v>6615</v>
      </c>
      <c r="V77" s="368">
        <v>0</v>
      </c>
      <c r="W77" s="368">
        <v>9785</v>
      </c>
      <c r="X77" s="368">
        <v>1472</v>
      </c>
      <c r="Y77" s="368">
        <v>-3170</v>
      </c>
      <c r="Z77" s="368">
        <v>441347</v>
      </c>
      <c r="AA77" s="368">
        <v>17956</v>
      </c>
      <c r="AB77" s="368">
        <v>404355</v>
      </c>
      <c r="AC77" s="368">
        <v>13501</v>
      </c>
      <c r="AD77" s="368">
        <v>36992</v>
      </c>
      <c r="AE77" s="368">
        <v>47</v>
      </c>
      <c r="AF77" s="368">
        <v>1346</v>
      </c>
      <c r="AG77" s="368">
        <v>0</v>
      </c>
      <c r="AH77" s="368">
        <v>7501</v>
      </c>
      <c r="AI77" s="368">
        <v>0</v>
      </c>
      <c r="AJ77" s="368">
        <v>10930</v>
      </c>
      <c r="AK77" s="368">
        <v>1350</v>
      </c>
      <c r="AL77" s="368">
        <v>-3429</v>
      </c>
      <c r="AM77" s="368">
        <v>590452</v>
      </c>
      <c r="AN77" s="368">
        <v>17952</v>
      </c>
      <c r="AO77" s="368">
        <v>379374</v>
      </c>
      <c r="AP77" s="368">
        <v>13406</v>
      </c>
      <c r="AQ77" s="368">
        <v>211078</v>
      </c>
      <c r="AR77" s="368">
        <v>47</v>
      </c>
      <c r="AS77" s="368">
        <v>1312</v>
      </c>
      <c r="AT77" s="368">
        <v>0</v>
      </c>
      <c r="AU77" s="368">
        <v>0</v>
      </c>
      <c r="AV77" s="368">
        <v>0</v>
      </c>
      <c r="AW77" s="368">
        <v>0</v>
      </c>
      <c r="AX77" s="368">
        <v>0</v>
      </c>
      <c r="AY77" s="368">
        <v>1</v>
      </c>
      <c r="AZ77" s="368">
        <v>0</v>
      </c>
      <c r="BA77" s="368">
        <v>1</v>
      </c>
      <c r="BB77" s="368">
        <v>0</v>
      </c>
      <c r="BC77" s="368">
        <v>0</v>
      </c>
      <c r="BD77" s="368">
        <v>2</v>
      </c>
      <c r="BE77" s="368">
        <v>0</v>
      </c>
      <c r="BF77" s="368">
        <v>0</v>
      </c>
      <c r="BG77" s="368">
        <v>0</v>
      </c>
      <c r="BH77" s="368">
        <v>0</v>
      </c>
      <c r="BI77" s="368">
        <v>0</v>
      </c>
      <c r="BJ77" s="368">
        <v>0</v>
      </c>
      <c r="BK77" s="368">
        <v>3</v>
      </c>
      <c r="BL77" s="368">
        <v>0</v>
      </c>
      <c r="BM77" s="368">
        <v>0</v>
      </c>
      <c r="BN77" s="368">
        <v>1</v>
      </c>
      <c r="BO77" s="368">
        <v>0</v>
      </c>
      <c r="BP77" s="368">
        <v>0</v>
      </c>
      <c r="BQ77" s="368">
        <v>0</v>
      </c>
      <c r="BR77" s="368">
        <v>1091</v>
      </c>
      <c r="BS77" s="368">
        <v>0</v>
      </c>
      <c r="BT77" s="368">
        <v>84</v>
      </c>
      <c r="BU77" s="368">
        <v>471</v>
      </c>
      <c r="BV77" s="368">
        <v>1000</v>
      </c>
      <c r="BW77" s="368">
        <v>0</v>
      </c>
      <c r="BX77" s="368">
        <v>2</v>
      </c>
      <c r="BY77" s="368">
        <v>1</v>
      </c>
      <c r="BZ77" s="368">
        <v>2</v>
      </c>
      <c r="CA77" s="368">
        <v>0</v>
      </c>
    </row>
    <row r="78" spans="1:92">
      <c r="A78" s="461" t="str">
        <f t="shared" si="1"/>
        <v>1401902262030003</v>
      </c>
      <c r="B78" s="367" t="s">
        <v>1588</v>
      </c>
      <c r="C78" s="367" t="s">
        <v>559</v>
      </c>
      <c r="D78" s="367" t="s">
        <v>573</v>
      </c>
      <c r="E78" s="367" t="s">
        <v>561</v>
      </c>
      <c r="F78" s="367" t="s">
        <v>582</v>
      </c>
      <c r="G78" s="367" t="s">
        <v>471</v>
      </c>
      <c r="H78" s="367" t="s">
        <v>744</v>
      </c>
      <c r="I78" s="368" t="s">
        <v>767</v>
      </c>
      <c r="J78" s="367" t="s">
        <v>577</v>
      </c>
      <c r="K78" s="367" t="s">
        <v>566</v>
      </c>
      <c r="L78" s="367" t="s">
        <v>561</v>
      </c>
      <c r="M78" s="367" t="s">
        <v>732</v>
      </c>
      <c r="N78" s="367" t="s">
        <v>733</v>
      </c>
      <c r="O78" s="367" t="s">
        <v>561</v>
      </c>
      <c r="P78" s="367" t="s">
        <v>561</v>
      </c>
      <c r="Q78" s="367" t="s">
        <v>561</v>
      </c>
      <c r="R78" s="367" t="s">
        <v>561</v>
      </c>
      <c r="S78" s="367" t="s">
        <v>561</v>
      </c>
      <c r="T78" s="368">
        <v>0</v>
      </c>
      <c r="U78" s="368">
        <v>4360</v>
      </c>
      <c r="V78" s="368">
        <v>0</v>
      </c>
      <c r="W78" s="368">
        <v>3981</v>
      </c>
      <c r="X78" s="368">
        <v>0</v>
      </c>
      <c r="Y78" s="368">
        <v>379</v>
      </c>
      <c r="Z78" s="368">
        <v>104318</v>
      </c>
      <c r="AA78" s="368">
        <v>0</v>
      </c>
      <c r="AB78" s="368">
        <v>85367</v>
      </c>
      <c r="AC78" s="368">
        <v>0</v>
      </c>
      <c r="AD78" s="368">
        <v>18951</v>
      </c>
      <c r="AE78" s="368">
        <v>38</v>
      </c>
      <c r="AF78" s="368">
        <v>338</v>
      </c>
      <c r="AG78" s="368">
        <v>0</v>
      </c>
      <c r="AH78" s="368">
        <v>5603</v>
      </c>
      <c r="AI78" s="368">
        <v>0</v>
      </c>
      <c r="AJ78" s="368">
        <v>4040</v>
      </c>
      <c r="AK78" s="368">
        <v>0</v>
      </c>
      <c r="AL78" s="368">
        <v>1563</v>
      </c>
      <c r="AM78" s="368">
        <v>164693</v>
      </c>
      <c r="AN78" s="368">
        <v>0</v>
      </c>
      <c r="AO78" s="368">
        <v>145643</v>
      </c>
      <c r="AP78" s="368">
        <v>0</v>
      </c>
      <c r="AQ78" s="368">
        <v>19050</v>
      </c>
      <c r="AR78" s="368">
        <v>32</v>
      </c>
      <c r="AS78" s="368">
        <v>335</v>
      </c>
      <c r="AT78" s="368">
        <v>0</v>
      </c>
      <c r="AU78" s="368">
        <v>0</v>
      </c>
      <c r="AV78" s="368">
        <v>0</v>
      </c>
      <c r="AW78" s="368">
        <v>0</v>
      </c>
      <c r="AX78" s="368">
        <v>0</v>
      </c>
      <c r="AY78" s="368">
        <v>0</v>
      </c>
      <c r="AZ78" s="368">
        <v>0</v>
      </c>
      <c r="BA78" s="368">
        <v>0</v>
      </c>
      <c r="BB78" s="368">
        <v>0</v>
      </c>
      <c r="BC78" s="368">
        <v>0</v>
      </c>
      <c r="BD78" s="368">
        <v>1</v>
      </c>
      <c r="BE78" s="368">
        <v>86309</v>
      </c>
      <c r="BF78" s="368">
        <v>59123</v>
      </c>
      <c r="BG78" s="368">
        <v>27186</v>
      </c>
      <c r="BH78" s="368">
        <v>0</v>
      </c>
      <c r="BI78" s="368">
        <v>0</v>
      </c>
      <c r="BJ78" s="368">
        <v>0</v>
      </c>
      <c r="BK78" s="368">
        <v>3</v>
      </c>
      <c r="BL78" s="368">
        <v>0</v>
      </c>
      <c r="BM78" s="368">
        <v>0</v>
      </c>
      <c r="BN78" s="368">
        <v>0</v>
      </c>
      <c r="BO78" s="368">
        <v>0</v>
      </c>
      <c r="BP78" s="368">
        <v>0</v>
      </c>
      <c r="BQ78" s="368">
        <v>0</v>
      </c>
      <c r="BR78" s="368">
        <v>1425</v>
      </c>
      <c r="BS78" s="368">
        <v>0</v>
      </c>
      <c r="BT78" s="368">
        <v>285</v>
      </c>
      <c r="BU78" s="368">
        <v>1113</v>
      </c>
      <c r="BV78" s="368">
        <v>0</v>
      </c>
      <c r="BW78" s="368">
        <v>0</v>
      </c>
      <c r="BX78" s="368">
        <v>2</v>
      </c>
      <c r="BY78" s="368">
        <v>1</v>
      </c>
      <c r="BZ78" s="368">
        <v>2</v>
      </c>
      <c r="CA78" s="368">
        <v>0</v>
      </c>
    </row>
    <row r="79" spans="1:92">
      <c r="A79" s="461" t="str">
        <f t="shared" si="1"/>
        <v>1222101262030000</v>
      </c>
      <c r="B79" s="367" t="s">
        <v>1588</v>
      </c>
      <c r="C79" s="367" t="s">
        <v>559</v>
      </c>
      <c r="D79" s="367" t="s">
        <v>563</v>
      </c>
      <c r="E79" s="367" t="s">
        <v>734</v>
      </c>
      <c r="F79" s="367" t="s">
        <v>582</v>
      </c>
      <c r="G79" s="367" t="s">
        <v>471</v>
      </c>
      <c r="H79" s="367" t="s">
        <v>562</v>
      </c>
      <c r="J79" s="367" t="s">
        <v>565</v>
      </c>
      <c r="K79" s="367" t="s">
        <v>564</v>
      </c>
      <c r="L79" s="367" t="s">
        <v>561</v>
      </c>
      <c r="M79" s="367" t="s">
        <v>732</v>
      </c>
      <c r="N79" s="367" t="s">
        <v>733</v>
      </c>
      <c r="O79" s="367" t="s">
        <v>561</v>
      </c>
      <c r="P79" s="367" t="s">
        <v>561</v>
      </c>
      <c r="Q79" s="367" t="s">
        <v>561</v>
      </c>
      <c r="R79" s="367" t="s">
        <v>561</v>
      </c>
      <c r="S79" s="367" t="s">
        <v>561</v>
      </c>
      <c r="T79" s="368">
        <v>3429</v>
      </c>
      <c r="U79" s="368">
        <v>1465</v>
      </c>
      <c r="V79" s="368">
        <v>0</v>
      </c>
      <c r="W79" s="368">
        <v>0</v>
      </c>
      <c r="X79" s="368">
        <v>1157</v>
      </c>
      <c r="Y79" s="368">
        <v>6051</v>
      </c>
      <c r="Z79" s="368">
        <v>0</v>
      </c>
      <c r="AA79" s="368">
        <v>0</v>
      </c>
      <c r="AB79" s="368">
        <v>0</v>
      </c>
      <c r="AC79" s="368">
        <v>0</v>
      </c>
      <c r="AD79" s="368">
        <v>0</v>
      </c>
      <c r="AE79" s="368">
        <v>0</v>
      </c>
      <c r="AF79" s="368">
        <v>79</v>
      </c>
      <c r="AG79" s="368">
        <v>2342</v>
      </c>
      <c r="AH79" s="368">
        <v>9532</v>
      </c>
      <c r="AI79" s="368">
        <v>18004</v>
      </c>
      <c r="AJ79" s="368">
        <v>0</v>
      </c>
      <c r="AK79" s="368">
        <v>0</v>
      </c>
      <c r="AL79" s="368">
        <v>0</v>
      </c>
      <c r="AM79" s="368">
        <v>0</v>
      </c>
      <c r="AN79" s="368">
        <v>0</v>
      </c>
      <c r="AO79" s="368">
        <v>0</v>
      </c>
      <c r="AP79" s="368">
        <v>0</v>
      </c>
      <c r="AQ79" s="368">
        <v>0</v>
      </c>
      <c r="AR79" s="368">
        <v>0</v>
      </c>
      <c r="AS79" s="368">
        <v>0</v>
      </c>
      <c r="AT79" s="368">
        <v>0</v>
      </c>
      <c r="AU79" s="368">
        <v>0</v>
      </c>
      <c r="AV79" s="368">
        <v>0</v>
      </c>
      <c r="AW79" s="368">
        <v>0</v>
      </c>
      <c r="AX79" s="368">
        <v>0</v>
      </c>
      <c r="AY79" s="368">
        <v>18004</v>
      </c>
    </row>
    <row r="80" spans="1:92">
      <c r="A80" s="461" t="str">
        <f t="shared" si="1"/>
        <v>1402101262030000</v>
      </c>
      <c r="B80" s="367" t="s">
        <v>1588</v>
      </c>
      <c r="C80" s="367" t="s">
        <v>559</v>
      </c>
      <c r="D80" s="367" t="s">
        <v>573</v>
      </c>
      <c r="E80" s="367" t="s">
        <v>561</v>
      </c>
      <c r="F80" s="367" t="s">
        <v>582</v>
      </c>
      <c r="G80" s="367" t="s">
        <v>471</v>
      </c>
      <c r="H80" s="367" t="s">
        <v>562</v>
      </c>
      <c r="J80" s="367" t="s">
        <v>565</v>
      </c>
      <c r="K80" s="367" t="s">
        <v>564</v>
      </c>
      <c r="L80" s="367" t="s">
        <v>561</v>
      </c>
      <c r="M80" s="367" t="s">
        <v>732</v>
      </c>
      <c r="N80" s="367" t="s">
        <v>733</v>
      </c>
      <c r="O80" s="367" t="s">
        <v>561</v>
      </c>
      <c r="P80" s="367" t="s">
        <v>561</v>
      </c>
      <c r="Q80" s="367" t="s">
        <v>561</v>
      </c>
      <c r="R80" s="367" t="s">
        <v>561</v>
      </c>
      <c r="S80" s="367" t="s">
        <v>561</v>
      </c>
      <c r="T80" s="368">
        <v>0</v>
      </c>
      <c r="U80" s="368">
        <v>212</v>
      </c>
      <c r="V80" s="368">
        <v>1061</v>
      </c>
      <c r="W80" s="368">
        <v>0</v>
      </c>
      <c r="X80" s="368">
        <v>77</v>
      </c>
      <c r="Y80" s="368">
        <v>1350</v>
      </c>
      <c r="Z80" s="368">
        <v>0</v>
      </c>
      <c r="AA80" s="368">
        <v>0</v>
      </c>
      <c r="AB80" s="368">
        <v>0</v>
      </c>
      <c r="AC80" s="368">
        <v>0</v>
      </c>
      <c r="AD80" s="368">
        <v>325</v>
      </c>
      <c r="AE80" s="368">
        <v>0</v>
      </c>
      <c r="AF80" s="368">
        <v>306</v>
      </c>
      <c r="AG80" s="368">
        <v>2458</v>
      </c>
      <c r="AH80" s="368">
        <v>3864</v>
      </c>
      <c r="AI80" s="368">
        <v>8303</v>
      </c>
      <c r="AJ80" s="368">
        <v>0</v>
      </c>
      <c r="AK80" s="368">
        <v>0</v>
      </c>
      <c r="AL80" s="368">
        <v>0</v>
      </c>
      <c r="AM80" s="368">
        <v>0</v>
      </c>
      <c r="AN80" s="368">
        <v>0</v>
      </c>
      <c r="AO80" s="368">
        <v>0</v>
      </c>
      <c r="AP80" s="368">
        <v>0</v>
      </c>
      <c r="AQ80" s="368">
        <v>0</v>
      </c>
      <c r="AR80" s="368">
        <v>0</v>
      </c>
      <c r="AS80" s="368">
        <v>0</v>
      </c>
      <c r="AT80" s="368">
        <v>0</v>
      </c>
      <c r="AU80" s="368">
        <v>0</v>
      </c>
      <c r="AV80" s="368">
        <v>0</v>
      </c>
      <c r="AW80" s="368">
        <v>0</v>
      </c>
      <c r="AX80" s="368">
        <v>0</v>
      </c>
      <c r="AY80" s="368">
        <v>8303</v>
      </c>
    </row>
    <row r="81" spans="1:90">
      <c r="A81" s="461" t="str">
        <f t="shared" si="1"/>
        <v>1222102262030000</v>
      </c>
      <c r="B81" s="367" t="s">
        <v>1588</v>
      </c>
      <c r="C81" s="367" t="s">
        <v>559</v>
      </c>
      <c r="D81" s="367" t="s">
        <v>563</v>
      </c>
      <c r="E81" s="367" t="s">
        <v>734</v>
      </c>
      <c r="F81" s="367" t="s">
        <v>582</v>
      </c>
      <c r="G81" s="367" t="s">
        <v>471</v>
      </c>
      <c r="H81" s="367" t="s">
        <v>562</v>
      </c>
      <c r="J81" s="367" t="s">
        <v>565</v>
      </c>
      <c r="K81" s="367" t="s">
        <v>566</v>
      </c>
      <c r="L81" s="367" t="s">
        <v>561</v>
      </c>
      <c r="M81" s="367" t="s">
        <v>732</v>
      </c>
      <c r="N81" s="367" t="s">
        <v>733</v>
      </c>
      <c r="O81" s="367" t="s">
        <v>561</v>
      </c>
      <c r="P81" s="367" t="s">
        <v>561</v>
      </c>
      <c r="Q81" s="367" t="s">
        <v>561</v>
      </c>
      <c r="R81" s="367" t="s">
        <v>561</v>
      </c>
      <c r="S81" s="367" t="s">
        <v>561</v>
      </c>
      <c r="T81" s="368">
        <v>3429</v>
      </c>
      <c r="U81" s="368">
        <v>0</v>
      </c>
      <c r="V81" s="368">
        <v>1465</v>
      </c>
      <c r="W81" s="368">
        <v>0</v>
      </c>
      <c r="X81" s="368">
        <v>0</v>
      </c>
      <c r="Y81" s="368">
        <v>0</v>
      </c>
      <c r="Z81" s="368">
        <v>0</v>
      </c>
      <c r="AA81" s="368">
        <v>0</v>
      </c>
      <c r="AB81" s="368">
        <v>1157</v>
      </c>
      <c r="AC81" s="368">
        <v>0</v>
      </c>
      <c r="AD81" s="368">
        <v>0</v>
      </c>
    </row>
    <row r="82" spans="1:90">
      <c r="A82" s="461" t="str">
        <f t="shared" si="1"/>
        <v>1402102262030000</v>
      </c>
      <c r="B82" s="367" t="s">
        <v>1588</v>
      </c>
      <c r="C82" s="367" t="s">
        <v>559</v>
      </c>
      <c r="D82" s="367" t="s">
        <v>573</v>
      </c>
      <c r="E82" s="367" t="s">
        <v>561</v>
      </c>
      <c r="F82" s="367" t="s">
        <v>582</v>
      </c>
      <c r="G82" s="367" t="s">
        <v>471</v>
      </c>
      <c r="H82" s="367" t="s">
        <v>562</v>
      </c>
      <c r="J82" s="367" t="s">
        <v>565</v>
      </c>
      <c r="K82" s="367" t="s">
        <v>566</v>
      </c>
      <c r="L82" s="367" t="s">
        <v>561</v>
      </c>
      <c r="M82" s="367" t="s">
        <v>732</v>
      </c>
      <c r="N82" s="367" t="s">
        <v>733</v>
      </c>
      <c r="O82" s="367" t="s">
        <v>561</v>
      </c>
      <c r="P82" s="367" t="s">
        <v>561</v>
      </c>
      <c r="Q82" s="367" t="s">
        <v>561</v>
      </c>
      <c r="R82" s="367" t="s">
        <v>561</v>
      </c>
      <c r="S82" s="367" t="s">
        <v>561</v>
      </c>
      <c r="T82" s="368">
        <v>0</v>
      </c>
      <c r="U82" s="368">
        <v>0</v>
      </c>
      <c r="V82" s="368">
        <v>0</v>
      </c>
      <c r="W82" s="368">
        <v>0</v>
      </c>
      <c r="X82" s="368">
        <v>212</v>
      </c>
      <c r="Y82" s="368">
        <v>1061</v>
      </c>
      <c r="Z82" s="368">
        <v>0</v>
      </c>
      <c r="AA82" s="368">
        <v>0</v>
      </c>
      <c r="AB82" s="368">
        <v>0</v>
      </c>
      <c r="AC82" s="368">
        <v>0</v>
      </c>
      <c r="AD82" s="368">
        <v>77</v>
      </c>
    </row>
    <row r="83" spans="1:90">
      <c r="A83" s="461" t="str">
        <f t="shared" si="1"/>
        <v>1222601262030000</v>
      </c>
      <c r="B83" s="367" t="s">
        <v>1588</v>
      </c>
      <c r="C83" s="367" t="s">
        <v>559</v>
      </c>
      <c r="D83" s="367" t="s">
        <v>563</v>
      </c>
      <c r="E83" s="367" t="s">
        <v>734</v>
      </c>
      <c r="F83" s="367" t="s">
        <v>582</v>
      </c>
      <c r="G83" s="367" t="s">
        <v>471</v>
      </c>
      <c r="H83" s="367" t="s">
        <v>562</v>
      </c>
      <c r="J83" s="367" t="s">
        <v>571</v>
      </c>
      <c r="K83" s="367" t="s">
        <v>564</v>
      </c>
      <c r="L83" s="367" t="s">
        <v>561</v>
      </c>
      <c r="M83" s="367" t="s">
        <v>732</v>
      </c>
      <c r="N83" s="367" t="s">
        <v>733</v>
      </c>
      <c r="O83" s="367" t="s">
        <v>561</v>
      </c>
      <c r="P83" s="367" t="s">
        <v>561</v>
      </c>
      <c r="Q83" s="367" t="s">
        <v>561</v>
      </c>
      <c r="R83" s="367" t="s">
        <v>561</v>
      </c>
      <c r="S83" s="367" t="s">
        <v>561</v>
      </c>
      <c r="T83" s="368">
        <v>38532</v>
      </c>
      <c r="U83" s="368">
        <v>38285</v>
      </c>
      <c r="V83" s="368">
        <v>26706</v>
      </c>
      <c r="W83" s="368">
        <v>0</v>
      </c>
      <c r="X83" s="368">
        <v>0</v>
      </c>
      <c r="Y83" s="368">
        <v>11579</v>
      </c>
      <c r="Z83" s="368">
        <v>247</v>
      </c>
      <c r="AA83" s="368">
        <v>0</v>
      </c>
      <c r="AB83" s="368">
        <v>0</v>
      </c>
      <c r="AC83" s="368">
        <v>0</v>
      </c>
      <c r="AD83" s="368">
        <v>247</v>
      </c>
      <c r="AE83" s="368">
        <v>18004</v>
      </c>
      <c r="AF83" s="368">
        <v>15264</v>
      </c>
      <c r="AG83" s="368">
        <v>6051</v>
      </c>
      <c r="AH83" s="368">
        <v>0</v>
      </c>
      <c r="AI83" s="368">
        <v>9213</v>
      </c>
      <c r="AJ83" s="368">
        <v>2740</v>
      </c>
      <c r="AK83" s="368">
        <v>0</v>
      </c>
      <c r="AL83" s="368">
        <v>0</v>
      </c>
      <c r="AM83" s="368">
        <v>0</v>
      </c>
      <c r="AN83" s="368">
        <v>2740</v>
      </c>
      <c r="AO83" s="368">
        <v>20528</v>
      </c>
      <c r="AP83" s="368">
        <v>0</v>
      </c>
      <c r="AQ83" s="368">
        <v>0</v>
      </c>
      <c r="AR83" s="368">
        <v>0</v>
      </c>
      <c r="AS83" s="368">
        <v>0</v>
      </c>
      <c r="AT83" s="368">
        <v>0</v>
      </c>
      <c r="AU83" s="368">
        <v>0</v>
      </c>
      <c r="AV83" s="368">
        <v>0</v>
      </c>
      <c r="AW83" s="368">
        <v>0</v>
      </c>
      <c r="AX83" s="368">
        <v>0</v>
      </c>
      <c r="AY83" s="368">
        <v>0</v>
      </c>
      <c r="AZ83" s="368">
        <v>20528</v>
      </c>
      <c r="BA83" s="368">
        <v>0</v>
      </c>
      <c r="BB83" s="368">
        <v>0</v>
      </c>
      <c r="BC83" s="368">
        <v>0</v>
      </c>
      <c r="BD83" s="368">
        <v>0</v>
      </c>
      <c r="BE83" s="368">
        <v>0</v>
      </c>
      <c r="BF83" s="368">
        <v>0</v>
      </c>
      <c r="BG83" s="368">
        <v>0</v>
      </c>
      <c r="BH83" s="368">
        <v>0</v>
      </c>
      <c r="BI83" s="368">
        <v>0</v>
      </c>
      <c r="BJ83" s="368">
        <v>0</v>
      </c>
      <c r="BK83" s="368">
        <v>0</v>
      </c>
      <c r="BL83" s="368">
        <v>0</v>
      </c>
      <c r="BM83" s="368">
        <v>0</v>
      </c>
      <c r="BN83" s="368">
        <v>0</v>
      </c>
      <c r="BO83" s="368">
        <v>0</v>
      </c>
      <c r="BP83" s="368">
        <v>0</v>
      </c>
      <c r="BQ83" s="368">
        <v>0</v>
      </c>
      <c r="BR83" s="368">
        <v>0</v>
      </c>
      <c r="BS83" s="368">
        <v>0</v>
      </c>
      <c r="BT83" s="368">
        <v>0</v>
      </c>
      <c r="BU83" s="368">
        <v>20528</v>
      </c>
      <c r="BV83" s="368">
        <v>0</v>
      </c>
      <c r="BW83" s="368">
        <v>-20528</v>
      </c>
      <c r="BX83" s="368">
        <v>0</v>
      </c>
      <c r="BY83" s="368">
        <v>0</v>
      </c>
      <c r="BZ83" s="368">
        <v>0</v>
      </c>
      <c r="CA83" s="368">
        <v>0</v>
      </c>
    </row>
    <row r="84" spans="1:90">
      <c r="A84" s="461" t="str">
        <f t="shared" si="1"/>
        <v>1402601262030000</v>
      </c>
      <c r="B84" s="367" t="s">
        <v>1588</v>
      </c>
      <c r="C84" s="367" t="s">
        <v>559</v>
      </c>
      <c r="D84" s="367" t="s">
        <v>573</v>
      </c>
      <c r="E84" s="367" t="s">
        <v>561</v>
      </c>
      <c r="F84" s="367" t="s">
        <v>582</v>
      </c>
      <c r="G84" s="367" t="s">
        <v>471</v>
      </c>
      <c r="H84" s="367" t="s">
        <v>562</v>
      </c>
      <c r="J84" s="367" t="s">
        <v>571</v>
      </c>
      <c r="K84" s="367" t="s">
        <v>564</v>
      </c>
      <c r="L84" s="367" t="s">
        <v>561</v>
      </c>
      <c r="M84" s="367" t="s">
        <v>732</v>
      </c>
      <c r="N84" s="367" t="s">
        <v>733</v>
      </c>
      <c r="O84" s="367" t="s">
        <v>561</v>
      </c>
      <c r="P84" s="367" t="s">
        <v>561</v>
      </c>
      <c r="Q84" s="367" t="s">
        <v>561</v>
      </c>
      <c r="R84" s="367" t="s">
        <v>561</v>
      </c>
      <c r="S84" s="367" t="s">
        <v>561</v>
      </c>
      <c r="T84" s="368">
        <v>12496</v>
      </c>
      <c r="U84" s="368">
        <v>12429</v>
      </c>
      <c r="V84" s="368">
        <v>12429</v>
      </c>
      <c r="W84" s="368">
        <v>0</v>
      </c>
      <c r="X84" s="368">
        <v>0</v>
      </c>
      <c r="Y84" s="368">
        <v>0</v>
      </c>
      <c r="Z84" s="368">
        <v>67</v>
      </c>
      <c r="AA84" s="368">
        <v>0</v>
      </c>
      <c r="AB84" s="368">
        <v>0</v>
      </c>
      <c r="AC84" s="368">
        <v>0</v>
      </c>
      <c r="AD84" s="368">
        <v>67</v>
      </c>
      <c r="AE84" s="368">
        <v>8303</v>
      </c>
      <c r="AF84" s="368">
        <v>8303</v>
      </c>
      <c r="AG84" s="368">
        <v>1350</v>
      </c>
      <c r="AH84" s="368">
        <v>0</v>
      </c>
      <c r="AI84" s="368">
        <v>6953</v>
      </c>
      <c r="AJ84" s="368">
        <v>0</v>
      </c>
      <c r="AK84" s="368">
        <v>0</v>
      </c>
      <c r="AL84" s="368">
        <v>0</v>
      </c>
      <c r="AM84" s="368">
        <v>0</v>
      </c>
      <c r="AN84" s="368">
        <v>0</v>
      </c>
      <c r="AO84" s="368">
        <v>4193</v>
      </c>
      <c r="AP84" s="368">
        <v>3740</v>
      </c>
      <c r="AQ84" s="368">
        <v>0</v>
      </c>
      <c r="AR84" s="368">
        <v>0</v>
      </c>
      <c r="AS84" s="368">
        <v>0</v>
      </c>
      <c r="AT84" s="368">
        <v>0</v>
      </c>
      <c r="AU84" s="368">
        <v>0</v>
      </c>
      <c r="AV84" s="368">
        <v>3740</v>
      </c>
      <c r="AW84" s="368">
        <v>0</v>
      </c>
      <c r="AX84" s="368">
        <v>0</v>
      </c>
      <c r="AY84" s="368">
        <v>0</v>
      </c>
      <c r="AZ84" s="368">
        <v>6740</v>
      </c>
      <c r="BA84" s="368">
        <v>6740</v>
      </c>
      <c r="BB84" s="368">
        <v>0</v>
      </c>
      <c r="BC84" s="368">
        <v>0</v>
      </c>
      <c r="BD84" s="368">
        <v>0</v>
      </c>
      <c r="BE84" s="368">
        <v>0</v>
      </c>
      <c r="BF84" s="368">
        <v>6740</v>
      </c>
      <c r="BG84" s="368">
        <v>0</v>
      </c>
      <c r="BH84" s="368">
        <v>0</v>
      </c>
      <c r="BI84" s="368">
        <v>0</v>
      </c>
      <c r="BJ84" s="368">
        <v>0</v>
      </c>
      <c r="BK84" s="368">
        <v>3740</v>
      </c>
      <c r="BL84" s="368">
        <v>0</v>
      </c>
      <c r="BM84" s="368">
        <v>0</v>
      </c>
      <c r="BN84" s="368">
        <v>0</v>
      </c>
      <c r="BO84" s="368">
        <v>3000</v>
      </c>
      <c r="BP84" s="368">
        <v>0</v>
      </c>
      <c r="BQ84" s="368">
        <v>0</v>
      </c>
      <c r="BR84" s="368">
        <v>0</v>
      </c>
      <c r="BS84" s="368">
        <v>0</v>
      </c>
      <c r="BT84" s="368">
        <v>0</v>
      </c>
      <c r="BU84" s="368">
        <v>0</v>
      </c>
      <c r="BV84" s="368">
        <v>0</v>
      </c>
      <c r="BW84" s="368">
        <v>-3000</v>
      </c>
      <c r="BX84" s="368">
        <v>1193</v>
      </c>
      <c r="BY84" s="368">
        <v>1193</v>
      </c>
      <c r="BZ84" s="368">
        <v>0</v>
      </c>
      <c r="CA84" s="368">
        <v>0</v>
      </c>
    </row>
    <row r="85" spans="1:90">
      <c r="A85" s="461" t="str">
        <f t="shared" si="1"/>
        <v>1222602262030000</v>
      </c>
      <c r="B85" s="367" t="s">
        <v>1588</v>
      </c>
      <c r="C85" s="367" t="s">
        <v>559</v>
      </c>
      <c r="D85" s="367" t="s">
        <v>563</v>
      </c>
      <c r="E85" s="367" t="s">
        <v>734</v>
      </c>
      <c r="F85" s="367" t="s">
        <v>582</v>
      </c>
      <c r="G85" s="367" t="s">
        <v>471</v>
      </c>
      <c r="H85" s="367" t="s">
        <v>562</v>
      </c>
      <c r="J85" s="367" t="s">
        <v>571</v>
      </c>
      <c r="K85" s="367" t="s">
        <v>566</v>
      </c>
      <c r="L85" s="367" t="s">
        <v>561</v>
      </c>
      <c r="M85" s="367" t="s">
        <v>732</v>
      </c>
      <c r="N85" s="367" t="s">
        <v>733</v>
      </c>
      <c r="O85" s="367" t="s">
        <v>561</v>
      </c>
      <c r="P85" s="367" t="s">
        <v>561</v>
      </c>
      <c r="Q85" s="367" t="s">
        <v>561</v>
      </c>
      <c r="R85" s="367" t="s">
        <v>561</v>
      </c>
      <c r="S85" s="367" t="s">
        <v>561</v>
      </c>
      <c r="T85" s="368">
        <v>0</v>
      </c>
      <c r="U85" s="368">
        <v>0</v>
      </c>
      <c r="V85" s="368">
        <v>0</v>
      </c>
      <c r="W85" s="368">
        <v>0</v>
      </c>
      <c r="X85" s="368">
        <v>0</v>
      </c>
      <c r="Y85" s="368">
        <v>0</v>
      </c>
      <c r="Z85" s="368">
        <v>0</v>
      </c>
      <c r="AA85" s="368">
        <v>0</v>
      </c>
      <c r="AB85" s="368">
        <v>0</v>
      </c>
      <c r="AC85" s="368">
        <v>79</v>
      </c>
      <c r="AD85" s="368">
        <v>0</v>
      </c>
      <c r="AE85" s="368">
        <v>0</v>
      </c>
      <c r="AF85" s="368">
        <v>79</v>
      </c>
      <c r="AG85" s="368">
        <v>0</v>
      </c>
      <c r="AH85" s="368">
        <v>0</v>
      </c>
      <c r="AI85" s="368">
        <v>0</v>
      </c>
      <c r="AJ85" s="368">
        <v>0</v>
      </c>
      <c r="AK85" s="368">
        <v>0</v>
      </c>
      <c r="AL85" s="368">
        <v>0</v>
      </c>
      <c r="AM85" s="368">
        <v>6051</v>
      </c>
      <c r="AN85" s="368">
        <v>0</v>
      </c>
      <c r="AO85" s="368">
        <v>0</v>
      </c>
      <c r="AU85" s="368">
        <v>0</v>
      </c>
      <c r="AV85" s="368">
        <v>0</v>
      </c>
      <c r="AW85" s="368">
        <v>0</v>
      </c>
      <c r="AX85" s="368">
        <v>0</v>
      </c>
      <c r="AY85" s="368">
        <v>0</v>
      </c>
      <c r="AZ85" s="368">
        <v>0</v>
      </c>
      <c r="BA85" s="368">
        <v>0</v>
      </c>
      <c r="BB85" s="368">
        <v>0</v>
      </c>
      <c r="BC85" s="368">
        <v>0</v>
      </c>
      <c r="BD85" s="368">
        <v>0</v>
      </c>
      <c r="BE85" s="368">
        <v>0</v>
      </c>
      <c r="BF85" s="368">
        <v>0</v>
      </c>
      <c r="BG85" s="368">
        <v>0</v>
      </c>
      <c r="BH85" s="368">
        <v>0</v>
      </c>
      <c r="BI85" s="368">
        <v>0</v>
      </c>
      <c r="BJ85" s="368">
        <v>0</v>
      </c>
      <c r="BK85" s="368">
        <v>0</v>
      </c>
      <c r="BL85" s="368">
        <v>0</v>
      </c>
      <c r="BM85" s="368">
        <v>0</v>
      </c>
      <c r="BN85" s="368">
        <v>0</v>
      </c>
      <c r="BO85" s="368">
        <v>0</v>
      </c>
      <c r="BP85" s="368">
        <v>0</v>
      </c>
      <c r="BQ85" s="368">
        <v>0</v>
      </c>
      <c r="BR85" s="368">
        <v>0</v>
      </c>
      <c r="BS85" s="368">
        <v>0</v>
      </c>
      <c r="BT85" s="368">
        <v>0</v>
      </c>
      <c r="BU85" s="368">
        <v>0</v>
      </c>
      <c r="BV85" s="368">
        <v>0</v>
      </c>
      <c r="BW85" s="368">
        <v>0</v>
      </c>
      <c r="BX85" s="368">
        <v>0</v>
      </c>
      <c r="BY85" s="368">
        <v>0</v>
      </c>
      <c r="BZ85" s="368">
        <v>0</v>
      </c>
      <c r="CA85" s="368">
        <v>0</v>
      </c>
      <c r="CB85" s="368">
        <v>0</v>
      </c>
      <c r="CC85" s="368">
        <v>0</v>
      </c>
      <c r="CD85" s="368">
        <v>0</v>
      </c>
      <c r="CE85" s="368">
        <v>0</v>
      </c>
      <c r="CF85" s="368">
        <v>0</v>
      </c>
      <c r="CG85" s="368">
        <v>0</v>
      </c>
      <c r="CH85" s="368">
        <v>0</v>
      </c>
      <c r="CI85" s="368">
        <v>0</v>
      </c>
      <c r="CJ85" s="368">
        <v>0</v>
      </c>
      <c r="CK85" s="368">
        <v>0</v>
      </c>
      <c r="CL85" s="368">
        <v>0</v>
      </c>
    </row>
    <row r="86" spans="1:90">
      <c r="A86" s="461" t="str">
        <f t="shared" si="1"/>
        <v>1402602262030000</v>
      </c>
      <c r="B86" s="367" t="s">
        <v>1588</v>
      </c>
      <c r="C86" s="367" t="s">
        <v>559</v>
      </c>
      <c r="D86" s="367" t="s">
        <v>573</v>
      </c>
      <c r="E86" s="367" t="s">
        <v>561</v>
      </c>
      <c r="F86" s="367" t="s">
        <v>582</v>
      </c>
      <c r="G86" s="367" t="s">
        <v>471</v>
      </c>
      <c r="H86" s="367" t="s">
        <v>562</v>
      </c>
      <c r="J86" s="367" t="s">
        <v>571</v>
      </c>
      <c r="K86" s="367" t="s">
        <v>566</v>
      </c>
      <c r="L86" s="367" t="s">
        <v>561</v>
      </c>
      <c r="M86" s="367" t="s">
        <v>732</v>
      </c>
      <c r="N86" s="367" t="s">
        <v>733</v>
      </c>
      <c r="O86" s="367" t="s">
        <v>561</v>
      </c>
      <c r="P86" s="367" t="s">
        <v>561</v>
      </c>
      <c r="Q86" s="367" t="s">
        <v>561</v>
      </c>
      <c r="R86" s="367" t="s">
        <v>561</v>
      </c>
      <c r="S86" s="367" t="s">
        <v>561</v>
      </c>
      <c r="T86" s="368">
        <v>0</v>
      </c>
      <c r="U86" s="368">
        <v>0</v>
      </c>
      <c r="V86" s="368">
        <v>0</v>
      </c>
      <c r="W86" s="368">
        <v>0</v>
      </c>
      <c r="X86" s="368">
        <v>0</v>
      </c>
      <c r="Y86" s="368">
        <v>0</v>
      </c>
      <c r="Z86" s="368">
        <v>0</v>
      </c>
      <c r="AA86" s="368">
        <v>0</v>
      </c>
      <c r="AB86" s="368">
        <v>0</v>
      </c>
      <c r="AC86" s="368">
        <v>7046</v>
      </c>
      <c r="AD86" s="368">
        <v>0</v>
      </c>
      <c r="AE86" s="368">
        <v>0</v>
      </c>
      <c r="AF86" s="368">
        <v>7046</v>
      </c>
      <c r="AG86" s="368">
        <v>0</v>
      </c>
      <c r="AH86" s="368">
        <v>0</v>
      </c>
      <c r="AI86" s="368">
        <v>0</v>
      </c>
      <c r="AJ86" s="368">
        <v>0</v>
      </c>
      <c r="AK86" s="368">
        <v>0</v>
      </c>
      <c r="AL86" s="368">
        <v>0</v>
      </c>
      <c r="AM86" s="368">
        <v>1350</v>
      </c>
      <c r="AN86" s="368">
        <v>0</v>
      </c>
      <c r="AO86" s="368">
        <v>0</v>
      </c>
      <c r="AU86" s="368">
        <v>0</v>
      </c>
      <c r="AV86" s="368">
        <v>0</v>
      </c>
      <c r="AW86" s="368">
        <v>0</v>
      </c>
      <c r="AX86" s="368">
        <v>0</v>
      </c>
      <c r="AY86" s="368">
        <v>0</v>
      </c>
      <c r="AZ86" s="368">
        <v>0</v>
      </c>
      <c r="BA86" s="368">
        <v>0</v>
      </c>
      <c r="BB86" s="368">
        <v>0</v>
      </c>
      <c r="BC86" s="368">
        <v>0</v>
      </c>
      <c r="BD86" s="368">
        <v>0</v>
      </c>
      <c r="BE86" s="368">
        <v>0</v>
      </c>
      <c r="BF86" s="368">
        <v>0</v>
      </c>
      <c r="BG86" s="368">
        <v>0</v>
      </c>
      <c r="BH86" s="368">
        <v>0</v>
      </c>
      <c r="BI86" s="368">
        <v>0</v>
      </c>
      <c r="BJ86" s="368">
        <v>0</v>
      </c>
      <c r="BK86" s="368">
        <v>0</v>
      </c>
      <c r="BL86" s="368">
        <v>0</v>
      </c>
      <c r="BM86" s="368">
        <v>0</v>
      </c>
      <c r="BN86" s="368">
        <v>0</v>
      </c>
      <c r="BO86" s="368">
        <v>0</v>
      </c>
      <c r="BP86" s="368">
        <v>6740</v>
      </c>
      <c r="BQ86" s="368">
        <v>0</v>
      </c>
      <c r="BR86" s="368">
        <v>0</v>
      </c>
      <c r="BS86" s="368">
        <v>0</v>
      </c>
      <c r="BT86" s="368">
        <v>0</v>
      </c>
      <c r="BU86" s="368">
        <v>0</v>
      </c>
      <c r="BV86" s="368">
        <v>0</v>
      </c>
      <c r="BW86" s="368">
        <v>0</v>
      </c>
      <c r="BX86" s="368">
        <v>0</v>
      </c>
      <c r="BY86" s="368">
        <v>0</v>
      </c>
      <c r="BZ86" s="368">
        <v>0</v>
      </c>
      <c r="CA86" s="368">
        <v>0</v>
      </c>
      <c r="CB86" s="368">
        <v>0</v>
      </c>
      <c r="CC86" s="368">
        <v>0</v>
      </c>
      <c r="CD86" s="368">
        <v>0</v>
      </c>
      <c r="CE86" s="368">
        <v>0</v>
      </c>
      <c r="CF86" s="368">
        <v>0</v>
      </c>
      <c r="CG86" s="368">
        <v>0</v>
      </c>
      <c r="CH86" s="368">
        <v>0</v>
      </c>
      <c r="CI86" s="368">
        <v>0</v>
      </c>
      <c r="CJ86" s="368">
        <v>0</v>
      </c>
      <c r="CK86" s="368">
        <v>0</v>
      </c>
      <c r="CL86" s="368">
        <v>0</v>
      </c>
    </row>
    <row r="87" spans="1:90">
      <c r="A87" s="461" t="str">
        <f t="shared" si="1"/>
        <v>1223401262030001</v>
      </c>
      <c r="B87" s="367" t="s">
        <v>1588</v>
      </c>
      <c r="C87" s="367" t="s">
        <v>559</v>
      </c>
      <c r="D87" s="367" t="s">
        <v>563</v>
      </c>
      <c r="E87" s="367" t="s">
        <v>734</v>
      </c>
      <c r="F87" s="367" t="s">
        <v>582</v>
      </c>
      <c r="G87" s="367" t="s">
        <v>471</v>
      </c>
      <c r="H87" s="367" t="s">
        <v>746</v>
      </c>
      <c r="I87" s="368" t="s">
        <v>770</v>
      </c>
      <c r="J87" s="367" t="s">
        <v>741</v>
      </c>
      <c r="K87" s="367" t="s">
        <v>564</v>
      </c>
      <c r="L87" s="367" t="s">
        <v>561</v>
      </c>
      <c r="M87" s="367" t="s">
        <v>732</v>
      </c>
      <c r="N87" s="367" t="s">
        <v>734</v>
      </c>
      <c r="O87" s="367" t="s">
        <v>561</v>
      </c>
      <c r="P87" s="367" t="s">
        <v>561</v>
      </c>
      <c r="Q87" s="367" t="s">
        <v>733</v>
      </c>
      <c r="R87" s="367" t="s">
        <v>561</v>
      </c>
      <c r="S87" s="367" t="s">
        <v>561</v>
      </c>
      <c r="T87" s="368">
        <v>0</v>
      </c>
      <c r="U87" s="368">
        <v>0</v>
      </c>
      <c r="V87" s="368">
        <v>0</v>
      </c>
      <c r="W87" s="368">
        <v>0</v>
      </c>
      <c r="X87" s="368">
        <v>0</v>
      </c>
      <c r="Y87" s="368">
        <v>0</v>
      </c>
      <c r="Z87" s="368">
        <v>0</v>
      </c>
      <c r="AA87" s="368">
        <v>0</v>
      </c>
      <c r="AB87" s="368">
        <v>0</v>
      </c>
      <c r="AC87" s="368">
        <v>0</v>
      </c>
      <c r="AD87" s="368">
        <v>0</v>
      </c>
      <c r="AE87" s="368">
        <v>0</v>
      </c>
      <c r="AF87" s="368">
        <v>0</v>
      </c>
      <c r="AG87" s="368">
        <v>0</v>
      </c>
      <c r="AH87" s="368">
        <v>0</v>
      </c>
      <c r="AI87" s="368">
        <v>0</v>
      </c>
      <c r="AJ87" s="368">
        <v>0</v>
      </c>
      <c r="AK87" s="368">
        <v>0</v>
      </c>
      <c r="AL87" s="368">
        <v>0</v>
      </c>
      <c r="AM87" s="368">
        <v>0</v>
      </c>
      <c r="AN87" s="368">
        <v>0</v>
      </c>
      <c r="AO87" s="368">
        <v>0</v>
      </c>
      <c r="AP87" s="368">
        <v>0</v>
      </c>
      <c r="AQ87" s="368">
        <v>0</v>
      </c>
      <c r="AR87" s="368">
        <v>0</v>
      </c>
      <c r="AS87" s="368">
        <v>0</v>
      </c>
      <c r="AT87" s="368">
        <v>0</v>
      </c>
      <c r="AU87" s="368">
        <v>4080401</v>
      </c>
      <c r="AV87" s="368">
        <v>6692351</v>
      </c>
      <c r="AW87" s="368">
        <v>546992</v>
      </c>
      <c r="AX87" s="368">
        <v>12235</v>
      </c>
      <c r="AY87" s="368">
        <v>121275</v>
      </c>
      <c r="AZ87" s="368">
        <v>39237</v>
      </c>
      <c r="BA87" s="368">
        <v>0</v>
      </c>
      <c r="BB87" s="368">
        <v>6632100</v>
      </c>
      <c r="BC87" s="368">
        <v>546992</v>
      </c>
      <c r="BD87" s="368">
        <v>0</v>
      </c>
      <c r="BE87" s="368">
        <v>0</v>
      </c>
      <c r="BF87" s="368">
        <v>6632100</v>
      </c>
      <c r="BG87" s="368">
        <v>60251</v>
      </c>
      <c r="BH87" s="368">
        <v>60251</v>
      </c>
      <c r="BI87" s="368">
        <v>60251</v>
      </c>
      <c r="BJ87" s="368">
        <v>0</v>
      </c>
      <c r="BK87" s="368">
        <v>0</v>
      </c>
      <c r="BL87" s="368">
        <v>637</v>
      </c>
      <c r="BM87" s="368">
        <v>26706</v>
      </c>
      <c r="BN87" s="368">
        <v>41925</v>
      </c>
      <c r="BO87" s="368">
        <v>0</v>
      </c>
      <c r="BP87" s="368">
        <v>3</v>
      </c>
      <c r="BQ87" s="368">
        <v>425717</v>
      </c>
      <c r="BR87" s="368">
        <v>83455</v>
      </c>
      <c r="BS87" s="368">
        <v>37820</v>
      </c>
      <c r="BT87" s="368">
        <v>0</v>
      </c>
      <c r="BU87" s="368">
        <v>0</v>
      </c>
      <c r="BV87" s="368">
        <v>0</v>
      </c>
      <c r="BW87" s="368">
        <v>0</v>
      </c>
      <c r="BX87" s="368">
        <v>0</v>
      </c>
      <c r="BY87" s="368">
        <v>0</v>
      </c>
      <c r="BZ87" s="368">
        <v>0</v>
      </c>
      <c r="CA87" s="368">
        <v>0</v>
      </c>
      <c r="CB87" s="368">
        <v>0</v>
      </c>
      <c r="CC87" s="368">
        <v>0</v>
      </c>
      <c r="CD87" s="368">
        <v>0</v>
      </c>
      <c r="CE87" s="368">
        <v>0</v>
      </c>
      <c r="CF87" s="368">
        <v>0</v>
      </c>
      <c r="CG87" s="368">
        <v>0</v>
      </c>
      <c r="CH87" s="368">
        <v>0</v>
      </c>
      <c r="CI87" s="368">
        <v>0</v>
      </c>
      <c r="CJ87" s="368">
        <v>0</v>
      </c>
      <c r="CK87" s="368">
        <v>0</v>
      </c>
    </row>
    <row r="88" spans="1:90">
      <c r="A88" s="461" t="str">
        <f t="shared" si="1"/>
        <v>1223401262030002</v>
      </c>
      <c r="B88" s="367" t="s">
        <v>1588</v>
      </c>
      <c r="C88" s="367" t="s">
        <v>559</v>
      </c>
      <c r="D88" s="367" t="s">
        <v>563</v>
      </c>
      <c r="E88" s="367" t="s">
        <v>734</v>
      </c>
      <c r="F88" s="367" t="s">
        <v>582</v>
      </c>
      <c r="G88" s="367" t="s">
        <v>471</v>
      </c>
      <c r="H88" s="367" t="s">
        <v>745</v>
      </c>
      <c r="I88" s="368" t="s">
        <v>770</v>
      </c>
      <c r="J88" s="367" t="s">
        <v>741</v>
      </c>
      <c r="K88" s="367" t="s">
        <v>564</v>
      </c>
      <c r="L88" s="367" t="s">
        <v>561</v>
      </c>
      <c r="M88" s="367" t="s">
        <v>732</v>
      </c>
      <c r="N88" s="367" t="s">
        <v>734</v>
      </c>
      <c r="O88" s="367" t="s">
        <v>561</v>
      </c>
      <c r="P88" s="367" t="s">
        <v>561</v>
      </c>
      <c r="Q88" s="367" t="s">
        <v>732</v>
      </c>
      <c r="R88" s="367" t="s">
        <v>561</v>
      </c>
      <c r="S88" s="367" t="s">
        <v>561</v>
      </c>
      <c r="T88" s="368">
        <v>4090401</v>
      </c>
      <c r="U88" s="368">
        <v>2757970</v>
      </c>
      <c r="V88" s="368">
        <v>546992</v>
      </c>
      <c r="W88" s="368">
        <v>5042</v>
      </c>
      <c r="X88" s="368">
        <v>41618</v>
      </c>
      <c r="Y88" s="368">
        <v>51715</v>
      </c>
      <c r="Z88" s="368">
        <v>0</v>
      </c>
      <c r="AA88" s="368">
        <v>2757970</v>
      </c>
      <c r="AB88" s="368">
        <v>546992</v>
      </c>
      <c r="AC88" s="368">
        <v>0</v>
      </c>
      <c r="AD88" s="368">
        <v>0</v>
      </c>
      <c r="AE88" s="368">
        <v>2757970</v>
      </c>
      <c r="AF88" s="368">
        <v>0</v>
      </c>
      <c r="AG88" s="368">
        <v>0</v>
      </c>
      <c r="AH88" s="368">
        <v>0</v>
      </c>
      <c r="AI88" s="368">
        <v>41618</v>
      </c>
      <c r="AJ88" s="368">
        <v>0</v>
      </c>
      <c r="AK88" s="368">
        <v>0</v>
      </c>
      <c r="AL88" s="368">
        <v>0</v>
      </c>
      <c r="AM88" s="368">
        <v>0</v>
      </c>
      <c r="AN88" s="368">
        <v>0</v>
      </c>
      <c r="AO88" s="368">
        <v>0</v>
      </c>
      <c r="AP88" s="368">
        <v>505374</v>
      </c>
      <c r="AQ88" s="368">
        <v>41618</v>
      </c>
      <c r="AR88" s="368">
        <v>0</v>
      </c>
      <c r="AS88" s="368">
        <v>0</v>
      </c>
      <c r="AT88" s="368">
        <v>0</v>
      </c>
      <c r="AU88" s="368">
        <v>0</v>
      </c>
      <c r="AV88" s="368">
        <v>0</v>
      </c>
      <c r="AW88" s="368">
        <v>0</v>
      </c>
      <c r="AX88" s="368">
        <v>0</v>
      </c>
      <c r="AY88" s="368">
        <v>0</v>
      </c>
      <c r="AZ88" s="368">
        <v>0</v>
      </c>
      <c r="BA88" s="368">
        <v>0</v>
      </c>
      <c r="BB88" s="368">
        <v>0</v>
      </c>
      <c r="BC88" s="368">
        <v>0</v>
      </c>
      <c r="BD88" s="368">
        <v>0</v>
      </c>
      <c r="BE88" s="368">
        <v>0</v>
      </c>
      <c r="BF88" s="368">
        <v>0</v>
      </c>
      <c r="BG88" s="368">
        <v>0</v>
      </c>
      <c r="BH88" s="368">
        <v>0</v>
      </c>
      <c r="BI88" s="368">
        <v>0</v>
      </c>
      <c r="BJ88" s="368">
        <v>0</v>
      </c>
      <c r="BK88" s="368">
        <v>0</v>
      </c>
      <c r="BL88" s="368">
        <v>0</v>
      </c>
      <c r="BM88" s="368">
        <v>0</v>
      </c>
      <c r="BN88" s="368">
        <v>0</v>
      </c>
      <c r="BO88" s="368">
        <v>0</v>
      </c>
      <c r="BP88" s="368">
        <v>0</v>
      </c>
      <c r="BQ88" s="368">
        <v>0</v>
      </c>
      <c r="BR88" s="368">
        <v>0</v>
      </c>
      <c r="BS88" s="368">
        <v>0</v>
      </c>
      <c r="BT88" s="368">
        <v>0</v>
      </c>
      <c r="BU88" s="368">
        <v>0</v>
      </c>
      <c r="BV88" s="368">
        <v>0</v>
      </c>
      <c r="BW88" s="368">
        <v>0</v>
      </c>
      <c r="BX88" s="368">
        <v>0</v>
      </c>
      <c r="BY88" s="368">
        <v>0</v>
      </c>
      <c r="BZ88" s="368">
        <v>0</v>
      </c>
      <c r="CA88" s="368">
        <v>0</v>
      </c>
      <c r="CB88" s="368">
        <v>0</v>
      </c>
      <c r="CC88" s="368">
        <v>0</v>
      </c>
      <c r="CD88" s="368">
        <v>0</v>
      </c>
      <c r="CE88" s="368">
        <v>0</v>
      </c>
      <c r="CF88" s="368">
        <v>0</v>
      </c>
      <c r="CG88" s="368">
        <v>0</v>
      </c>
      <c r="CH88" s="368">
        <v>0</v>
      </c>
      <c r="CI88" s="368">
        <v>0</v>
      </c>
      <c r="CJ88" s="368">
        <v>0</v>
      </c>
      <c r="CK88" s="368">
        <v>0</v>
      </c>
    </row>
    <row r="89" spans="1:90">
      <c r="A89" s="461" t="str">
        <f t="shared" si="1"/>
        <v>1223402262030001</v>
      </c>
      <c r="B89" s="367" t="s">
        <v>1588</v>
      </c>
      <c r="C89" s="367" t="s">
        <v>559</v>
      </c>
      <c r="D89" s="367" t="s">
        <v>563</v>
      </c>
      <c r="E89" s="367" t="s">
        <v>734</v>
      </c>
      <c r="F89" s="367" t="s">
        <v>582</v>
      </c>
      <c r="G89" s="367" t="s">
        <v>471</v>
      </c>
      <c r="H89" s="367" t="s">
        <v>746</v>
      </c>
      <c r="I89" s="368" t="s">
        <v>770</v>
      </c>
      <c r="J89" s="367" t="s">
        <v>741</v>
      </c>
      <c r="K89" s="367" t="s">
        <v>566</v>
      </c>
      <c r="L89" s="367" t="s">
        <v>561</v>
      </c>
      <c r="M89" s="367" t="s">
        <v>732</v>
      </c>
      <c r="N89" s="367" t="s">
        <v>734</v>
      </c>
      <c r="O89" s="367" t="s">
        <v>561</v>
      </c>
      <c r="P89" s="367" t="s">
        <v>561</v>
      </c>
      <c r="Q89" s="367" t="s">
        <v>733</v>
      </c>
      <c r="R89" s="367" t="s">
        <v>561</v>
      </c>
      <c r="S89" s="367" t="s">
        <v>561</v>
      </c>
      <c r="T89" s="368">
        <v>0</v>
      </c>
      <c r="U89" s="368">
        <v>0</v>
      </c>
      <c r="V89" s="368">
        <v>0</v>
      </c>
      <c r="W89" s="368">
        <v>0</v>
      </c>
      <c r="X89" s="368">
        <v>0</v>
      </c>
      <c r="Y89" s="368">
        <v>0</v>
      </c>
      <c r="Z89" s="368">
        <v>0</v>
      </c>
      <c r="AA89" s="368">
        <v>0</v>
      </c>
      <c r="AB89" s="368">
        <v>0</v>
      </c>
      <c r="AC89" s="368">
        <v>0</v>
      </c>
      <c r="AD89" s="368">
        <v>0</v>
      </c>
      <c r="AE89" s="368">
        <v>0</v>
      </c>
      <c r="AF89" s="368">
        <v>0</v>
      </c>
      <c r="AG89" s="368">
        <v>0</v>
      </c>
      <c r="AH89" s="368">
        <v>0</v>
      </c>
      <c r="AI89" s="368">
        <v>0</v>
      </c>
      <c r="AJ89" s="368">
        <v>0</v>
      </c>
      <c r="AK89" s="368">
        <v>34300</v>
      </c>
      <c r="AL89" s="368">
        <v>1</v>
      </c>
      <c r="AM89" s="368" t="s">
        <v>1590</v>
      </c>
    </row>
    <row r="90" spans="1:90">
      <c r="A90" s="461" t="str">
        <f t="shared" si="1"/>
        <v>1223402262030002</v>
      </c>
      <c r="B90" s="367" t="s">
        <v>1588</v>
      </c>
      <c r="C90" s="367" t="s">
        <v>559</v>
      </c>
      <c r="D90" s="367" t="s">
        <v>563</v>
      </c>
      <c r="E90" s="367" t="s">
        <v>734</v>
      </c>
      <c r="F90" s="367" t="s">
        <v>582</v>
      </c>
      <c r="G90" s="367" t="s">
        <v>471</v>
      </c>
      <c r="H90" s="367" t="s">
        <v>745</v>
      </c>
      <c r="I90" s="367" t="s">
        <v>770</v>
      </c>
      <c r="J90" s="367" t="s">
        <v>741</v>
      </c>
      <c r="K90" s="367" t="s">
        <v>566</v>
      </c>
      <c r="L90" s="367" t="s">
        <v>561</v>
      </c>
      <c r="M90" s="367" t="s">
        <v>732</v>
      </c>
      <c r="N90" s="367" t="s">
        <v>734</v>
      </c>
      <c r="O90" s="367" t="s">
        <v>561</v>
      </c>
      <c r="P90" s="367" t="s">
        <v>561</v>
      </c>
      <c r="Q90" s="367" t="s">
        <v>732</v>
      </c>
      <c r="R90" s="367" t="s">
        <v>561</v>
      </c>
      <c r="S90" s="367" t="s">
        <v>561</v>
      </c>
      <c r="T90" s="368">
        <v>0</v>
      </c>
      <c r="U90" s="368">
        <v>0</v>
      </c>
      <c r="V90" s="368">
        <v>0</v>
      </c>
      <c r="W90" s="368">
        <v>0</v>
      </c>
      <c r="X90" s="368">
        <v>0</v>
      </c>
      <c r="Y90" s="368">
        <v>0</v>
      </c>
      <c r="Z90" s="368">
        <v>0</v>
      </c>
      <c r="AA90" s="368">
        <v>0</v>
      </c>
      <c r="AB90" s="368">
        <v>0</v>
      </c>
      <c r="AC90" s="368">
        <v>0</v>
      </c>
      <c r="AD90" s="368">
        <v>0</v>
      </c>
      <c r="AE90" s="368">
        <v>0</v>
      </c>
      <c r="AF90" s="368">
        <v>0</v>
      </c>
      <c r="AG90" s="368">
        <v>0</v>
      </c>
      <c r="AH90" s="368">
        <v>0</v>
      </c>
      <c r="AI90" s="368">
        <v>0</v>
      </c>
      <c r="AJ90" s="368">
        <v>0</v>
      </c>
      <c r="AK90" s="368">
        <v>34300</v>
      </c>
      <c r="AL90" s="368">
        <v>3</v>
      </c>
      <c r="AM90" s="368" t="s">
        <v>1571</v>
      </c>
    </row>
    <row r="91" spans="1:90">
      <c r="A91" s="461" t="str">
        <f t="shared" si="1"/>
        <v>1401901262048001</v>
      </c>
      <c r="B91" s="367" t="s">
        <v>1588</v>
      </c>
      <c r="C91" s="367" t="s">
        <v>559</v>
      </c>
      <c r="D91" s="367" t="s">
        <v>573</v>
      </c>
      <c r="E91" s="367" t="s">
        <v>561</v>
      </c>
      <c r="F91" s="367" t="s">
        <v>583</v>
      </c>
      <c r="G91" s="367" t="s">
        <v>472</v>
      </c>
      <c r="H91" s="367" t="s">
        <v>746</v>
      </c>
      <c r="I91" s="368" t="s">
        <v>1342</v>
      </c>
      <c r="J91" s="367" t="s">
        <v>577</v>
      </c>
      <c r="K91" s="367" t="s">
        <v>564</v>
      </c>
      <c r="L91" s="367" t="s">
        <v>561</v>
      </c>
      <c r="M91" s="367" t="s">
        <v>732</v>
      </c>
      <c r="N91" s="367" t="s">
        <v>733</v>
      </c>
      <c r="O91" s="367" t="s">
        <v>561</v>
      </c>
      <c r="P91" s="367" t="s">
        <v>561</v>
      </c>
      <c r="Q91" s="367" t="s">
        <v>561</v>
      </c>
      <c r="R91" s="367" t="s">
        <v>561</v>
      </c>
      <c r="S91" s="367" t="s">
        <v>561</v>
      </c>
      <c r="T91" s="368">
        <v>3630601</v>
      </c>
      <c r="U91" s="368">
        <v>0</v>
      </c>
      <c r="V91" s="368">
        <v>0</v>
      </c>
      <c r="W91" s="368">
        <v>0</v>
      </c>
      <c r="X91" s="368">
        <v>0</v>
      </c>
      <c r="Y91" s="368">
        <v>4007</v>
      </c>
      <c r="Z91" s="368">
        <v>0</v>
      </c>
      <c r="AA91" s="368">
        <v>0</v>
      </c>
      <c r="AB91" s="368">
        <v>528</v>
      </c>
      <c r="AC91" s="368">
        <v>70816869</v>
      </c>
      <c r="AD91" s="368">
        <v>528</v>
      </c>
      <c r="AE91" s="368">
        <v>13</v>
      </c>
      <c r="AF91" s="368">
        <v>0</v>
      </c>
      <c r="AG91" s="368">
        <v>2400</v>
      </c>
      <c r="AH91" s="368">
        <v>0</v>
      </c>
      <c r="AI91" s="368">
        <v>0</v>
      </c>
      <c r="AJ91" s="368">
        <v>0</v>
      </c>
      <c r="AK91" s="368">
        <v>0</v>
      </c>
      <c r="AL91" s="368">
        <v>0</v>
      </c>
      <c r="AM91" s="368">
        <v>0</v>
      </c>
      <c r="AN91" s="368">
        <v>0</v>
      </c>
      <c r="AO91" s="368">
        <v>0</v>
      </c>
      <c r="AP91" s="368">
        <v>0</v>
      </c>
      <c r="AQ91" s="368">
        <v>0</v>
      </c>
      <c r="AR91" s="368">
        <v>0</v>
      </c>
      <c r="AS91" s="368">
        <v>0</v>
      </c>
      <c r="AT91" s="368">
        <v>0</v>
      </c>
      <c r="AU91" s="368">
        <v>0</v>
      </c>
      <c r="AV91" s="368">
        <v>0</v>
      </c>
      <c r="AW91" s="368">
        <v>0</v>
      </c>
      <c r="AX91" s="368">
        <v>92</v>
      </c>
      <c r="AY91" s="368">
        <v>200</v>
      </c>
      <c r="AZ91" s="368">
        <v>200</v>
      </c>
      <c r="BA91" s="368">
        <v>305</v>
      </c>
      <c r="BB91" s="368">
        <v>3630601</v>
      </c>
      <c r="BC91" s="368">
        <v>35</v>
      </c>
      <c r="BD91" s="368">
        <v>2</v>
      </c>
      <c r="BE91" s="368">
        <v>0</v>
      </c>
    </row>
    <row r="92" spans="1:90">
      <c r="A92" s="461" t="str">
        <f t="shared" si="1"/>
        <v>1401901262048002</v>
      </c>
      <c r="B92" s="367" t="s">
        <v>1588</v>
      </c>
      <c r="C92" s="367" t="s">
        <v>559</v>
      </c>
      <c r="D92" s="367" t="s">
        <v>573</v>
      </c>
      <c r="E92" s="367" t="s">
        <v>561</v>
      </c>
      <c r="F92" s="367" t="s">
        <v>583</v>
      </c>
      <c r="G92" s="367" t="s">
        <v>472</v>
      </c>
      <c r="H92" s="367" t="s">
        <v>745</v>
      </c>
      <c r="I92" s="368" t="s">
        <v>1349</v>
      </c>
      <c r="J92" s="367" t="s">
        <v>577</v>
      </c>
      <c r="K92" s="367" t="s">
        <v>564</v>
      </c>
      <c r="L92" s="367" t="s">
        <v>561</v>
      </c>
      <c r="M92" s="367" t="s">
        <v>732</v>
      </c>
      <c r="N92" s="367" t="s">
        <v>734</v>
      </c>
      <c r="O92" s="367" t="s">
        <v>561</v>
      </c>
      <c r="P92" s="367" t="s">
        <v>561</v>
      </c>
      <c r="Q92" s="367" t="s">
        <v>561</v>
      </c>
      <c r="R92" s="367" t="s">
        <v>561</v>
      </c>
      <c r="S92" s="367" t="s">
        <v>561</v>
      </c>
      <c r="T92" s="368">
        <v>4081118</v>
      </c>
      <c r="U92" s="368">
        <v>0</v>
      </c>
      <c r="V92" s="368">
        <v>0</v>
      </c>
      <c r="W92" s="368">
        <v>0</v>
      </c>
      <c r="X92" s="368">
        <v>0</v>
      </c>
      <c r="Y92" s="368">
        <v>4007</v>
      </c>
      <c r="Z92" s="368">
        <v>0</v>
      </c>
      <c r="AA92" s="368">
        <v>0</v>
      </c>
      <c r="AB92" s="368">
        <v>1080</v>
      </c>
      <c r="AC92" s="368">
        <v>951792272</v>
      </c>
      <c r="AD92" s="368">
        <v>1080</v>
      </c>
      <c r="AE92" s="368">
        <v>29</v>
      </c>
      <c r="AF92" s="368">
        <v>0</v>
      </c>
      <c r="AG92" s="368">
        <v>2400</v>
      </c>
      <c r="AH92" s="368">
        <v>0</v>
      </c>
      <c r="AI92" s="368">
        <v>389802</v>
      </c>
      <c r="AJ92" s="368">
        <v>19913</v>
      </c>
      <c r="AK92" s="368">
        <v>369889</v>
      </c>
      <c r="AL92" s="368">
        <v>0</v>
      </c>
      <c r="AM92" s="368">
        <v>0</v>
      </c>
      <c r="AN92" s="368">
        <v>0</v>
      </c>
      <c r="AO92" s="368">
        <v>0</v>
      </c>
      <c r="AP92" s="368">
        <v>0</v>
      </c>
      <c r="AQ92" s="368">
        <v>0</v>
      </c>
      <c r="AR92" s="368">
        <v>389802</v>
      </c>
      <c r="AS92" s="368">
        <v>0</v>
      </c>
      <c r="AT92" s="368">
        <v>0</v>
      </c>
      <c r="AU92" s="368">
        <v>0</v>
      </c>
      <c r="AV92" s="368">
        <v>4080718</v>
      </c>
      <c r="AW92" s="368">
        <v>4081020</v>
      </c>
      <c r="AX92" s="368">
        <v>24</v>
      </c>
      <c r="AY92" s="368">
        <v>200</v>
      </c>
      <c r="AZ92" s="368">
        <v>200</v>
      </c>
      <c r="BA92" s="368">
        <v>79</v>
      </c>
      <c r="BB92" s="368">
        <v>4250401</v>
      </c>
      <c r="BC92" s="368">
        <v>10</v>
      </c>
      <c r="BD92" s="368">
        <v>2</v>
      </c>
      <c r="BE92" s="368">
        <v>0</v>
      </c>
    </row>
    <row r="93" spans="1:90">
      <c r="A93" s="461" t="str">
        <f t="shared" si="1"/>
        <v>1401902262048001</v>
      </c>
      <c r="B93" s="367" t="s">
        <v>1588</v>
      </c>
      <c r="C93" s="367" t="s">
        <v>559</v>
      </c>
      <c r="D93" s="367" t="s">
        <v>573</v>
      </c>
      <c r="E93" s="367" t="s">
        <v>561</v>
      </c>
      <c r="F93" s="367" t="s">
        <v>583</v>
      </c>
      <c r="G93" s="367" t="s">
        <v>472</v>
      </c>
      <c r="H93" s="367" t="s">
        <v>746</v>
      </c>
      <c r="I93" s="368" t="s">
        <v>1342</v>
      </c>
      <c r="J93" s="367" t="s">
        <v>577</v>
      </c>
      <c r="K93" s="367" t="s">
        <v>566</v>
      </c>
      <c r="L93" s="367" t="s">
        <v>561</v>
      </c>
      <c r="M93" s="367" t="s">
        <v>732</v>
      </c>
      <c r="N93" s="367" t="s">
        <v>733</v>
      </c>
      <c r="O93" s="367" t="s">
        <v>561</v>
      </c>
      <c r="P93" s="367" t="s">
        <v>561</v>
      </c>
      <c r="Q93" s="367" t="s">
        <v>561</v>
      </c>
      <c r="R93" s="367" t="s">
        <v>561</v>
      </c>
      <c r="S93" s="367" t="s">
        <v>561</v>
      </c>
      <c r="T93" s="368">
        <v>0</v>
      </c>
      <c r="U93" s="368">
        <v>7000</v>
      </c>
      <c r="V93" s="368">
        <v>0</v>
      </c>
      <c r="W93" s="368">
        <v>2354</v>
      </c>
      <c r="X93" s="368">
        <v>0</v>
      </c>
      <c r="Y93" s="368">
        <v>4646</v>
      </c>
      <c r="Z93" s="368">
        <v>311932</v>
      </c>
      <c r="AA93" s="368">
        <v>0</v>
      </c>
      <c r="AB93" s="368">
        <v>75058</v>
      </c>
      <c r="AC93" s="368">
        <v>0</v>
      </c>
      <c r="AD93" s="368">
        <v>236874</v>
      </c>
      <c r="AE93" s="368">
        <v>66</v>
      </c>
      <c r="AF93" s="368">
        <v>762</v>
      </c>
      <c r="AG93" s="368">
        <v>0</v>
      </c>
      <c r="AH93" s="368">
        <v>7515</v>
      </c>
      <c r="AI93" s="368">
        <v>0</v>
      </c>
      <c r="AJ93" s="368">
        <v>2399</v>
      </c>
      <c r="AK93" s="368">
        <v>0</v>
      </c>
      <c r="AL93" s="368">
        <v>5116</v>
      </c>
      <c r="AM93" s="368">
        <v>319318</v>
      </c>
      <c r="AN93" s="368">
        <v>0</v>
      </c>
      <c r="AO93" s="368">
        <v>77469</v>
      </c>
      <c r="AP93" s="368">
        <v>0</v>
      </c>
      <c r="AQ93" s="368">
        <v>241849</v>
      </c>
      <c r="AR93" s="368">
        <v>67</v>
      </c>
      <c r="AS93" s="368">
        <v>786</v>
      </c>
      <c r="AT93" s="368">
        <v>0</v>
      </c>
      <c r="AU93" s="368">
        <v>3630601</v>
      </c>
      <c r="AV93" s="368">
        <v>4</v>
      </c>
      <c r="AW93" s="368">
        <v>2392</v>
      </c>
      <c r="AX93" s="368">
        <v>0</v>
      </c>
      <c r="AY93" s="368">
        <v>0</v>
      </c>
      <c r="AZ93" s="368">
        <v>0</v>
      </c>
      <c r="BA93" s="368">
        <v>0</v>
      </c>
      <c r="BB93" s="368">
        <v>0</v>
      </c>
      <c r="BC93" s="368">
        <v>0</v>
      </c>
      <c r="BD93" s="368">
        <v>2</v>
      </c>
      <c r="BE93" s="368">
        <v>0</v>
      </c>
      <c r="BF93" s="368">
        <v>0</v>
      </c>
      <c r="BG93" s="368">
        <v>0</v>
      </c>
      <c r="BH93" s="368">
        <v>0</v>
      </c>
      <c r="BI93" s="368">
        <v>0</v>
      </c>
      <c r="BJ93" s="368">
        <v>0</v>
      </c>
      <c r="BK93" s="368">
        <v>1</v>
      </c>
      <c r="BL93" s="368">
        <v>0</v>
      </c>
      <c r="BM93" s="368">
        <v>0</v>
      </c>
      <c r="BN93" s="368">
        <v>0</v>
      </c>
      <c r="BO93" s="368">
        <v>0</v>
      </c>
      <c r="BP93" s="368">
        <v>0</v>
      </c>
      <c r="BQ93" s="368">
        <v>0</v>
      </c>
      <c r="BR93" s="368">
        <v>3133</v>
      </c>
      <c r="BS93" s="368">
        <v>0</v>
      </c>
      <c r="BT93" s="368">
        <v>681</v>
      </c>
      <c r="BU93" s="368">
        <v>5117</v>
      </c>
      <c r="BV93" s="368">
        <v>0</v>
      </c>
      <c r="BW93" s="368">
        <v>0</v>
      </c>
      <c r="BX93" s="368">
        <v>2</v>
      </c>
      <c r="BY93" s="368">
        <v>2</v>
      </c>
      <c r="BZ93" s="368">
        <v>2</v>
      </c>
      <c r="CA93" s="368">
        <v>0</v>
      </c>
    </row>
    <row r="94" spans="1:90">
      <c r="A94" s="461" t="str">
        <f t="shared" si="1"/>
        <v>1401902262048002</v>
      </c>
      <c r="B94" s="367" t="s">
        <v>1588</v>
      </c>
      <c r="C94" s="367" t="s">
        <v>559</v>
      </c>
      <c r="D94" s="367" t="s">
        <v>573</v>
      </c>
      <c r="E94" s="367" t="s">
        <v>561</v>
      </c>
      <c r="F94" s="367" t="s">
        <v>583</v>
      </c>
      <c r="G94" s="367" t="s">
        <v>472</v>
      </c>
      <c r="H94" s="367" t="s">
        <v>745</v>
      </c>
      <c r="I94" s="368" t="s">
        <v>1349</v>
      </c>
      <c r="J94" s="367" t="s">
        <v>577</v>
      </c>
      <c r="K94" s="367" t="s">
        <v>566</v>
      </c>
      <c r="L94" s="367" t="s">
        <v>561</v>
      </c>
      <c r="M94" s="367" t="s">
        <v>732</v>
      </c>
      <c r="N94" s="367" t="s">
        <v>734</v>
      </c>
      <c r="O94" s="367" t="s">
        <v>561</v>
      </c>
      <c r="P94" s="367" t="s">
        <v>561</v>
      </c>
      <c r="Q94" s="367" t="s">
        <v>561</v>
      </c>
      <c r="R94" s="367" t="s">
        <v>561</v>
      </c>
      <c r="S94" s="367" t="s">
        <v>561</v>
      </c>
      <c r="T94" s="368">
        <v>0</v>
      </c>
      <c r="U94" s="368">
        <v>9000</v>
      </c>
      <c r="V94" s="368">
        <v>0</v>
      </c>
      <c r="W94" s="368">
        <v>2749</v>
      </c>
      <c r="X94" s="368">
        <v>0</v>
      </c>
      <c r="Y94" s="368">
        <v>6251</v>
      </c>
      <c r="Z94" s="368">
        <v>548876</v>
      </c>
      <c r="AA94" s="368">
        <v>0</v>
      </c>
      <c r="AB94" s="368">
        <v>608328</v>
      </c>
      <c r="AC94" s="368">
        <v>0</v>
      </c>
      <c r="AD94" s="368">
        <v>-59452</v>
      </c>
      <c r="AE94" s="368">
        <v>274</v>
      </c>
      <c r="AF94" s="368">
        <v>1805</v>
      </c>
      <c r="AG94" s="368">
        <v>0</v>
      </c>
      <c r="AH94" s="368">
        <v>13673</v>
      </c>
      <c r="AI94" s="368">
        <v>0</v>
      </c>
      <c r="AJ94" s="368">
        <v>15624</v>
      </c>
      <c r="AK94" s="368">
        <v>0</v>
      </c>
      <c r="AL94" s="368">
        <v>-1951</v>
      </c>
      <c r="AM94" s="368">
        <v>563294</v>
      </c>
      <c r="AN94" s="368">
        <v>0</v>
      </c>
      <c r="AO94" s="368">
        <v>634367</v>
      </c>
      <c r="AP94" s="368">
        <v>0</v>
      </c>
      <c r="AQ94" s="368">
        <v>-71073</v>
      </c>
      <c r="AR94" s="368">
        <v>476</v>
      </c>
      <c r="AS94" s="368">
        <v>2016</v>
      </c>
      <c r="AT94" s="368">
        <v>0</v>
      </c>
      <c r="AU94" s="368">
        <v>4250401</v>
      </c>
      <c r="AV94" s="368">
        <v>4</v>
      </c>
      <c r="AW94" s="368">
        <v>2808</v>
      </c>
      <c r="AX94" s="368">
        <v>0</v>
      </c>
      <c r="AY94" s="368">
        <v>0</v>
      </c>
      <c r="AZ94" s="368">
        <v>0</v>
      </c>
      <c r="BA94" s="368">
        <v>0</v>
      </c>
      <c r="BB94" s="368">
        <v>0</v>
      </c>
      <c r="BC94" s="368">
        <v>0</v>
      </c>
      <c r="BD94" s="368">
        <v>2</v>
      </c>
      <c r="BE94" s="368">
        <v>0</v>
      </c>
      <c r="BF94" s="368">
        <v>0</v>
      </c>
      <c r="BG94" s="368">
        <v>0</v>
      </c>
      <c r="BH94" s="368">
        <v>0</v>
      </c>
      <c r="BI94" s="368">
        <v>0</v>
      </c>
      <c r="BJ94" s="368">
        <v>0</v>
      </c>
      <c r="BK94" s="368">
        <v>1</v>
      </c>
      <c r="BL94" s="368">
        <v>0</v>
      </c>
      <c r="BM94" s="368">
        <v>0</v>
      </c>
      <c r="BN94" s="368">
        <v>0</v>
      </c>
      <c r="BO94" s="368">
        <v>0</v>
      </c>
      <c r="BP94" s="368">
        <v>0</v>
      </c>
      <c r="BQ94" s="368">
        <v>0</v>
      </c>
      <c r="BR94" s="368">
        <v>4320</v>
      </c>
      <c r="BS94" s="368">
        <v>0</v>
      </c>
      <c r="BT94" s="368">
        <v>769</v>
      </c>
      <c r="BU94" s="368">
        <v>10508</v>
      </c>
      <c r="BV94" s="368">
        <v>0</v>
      </c>
      <c r="BW94" s="368">
        <v>0</v>
      </c>
      <c r="BX94" s="368">
        <v>2</v>
      </c>
      <c r="BY94" s="368">
        <v>2</v>
      </c>
      <c r="BZ94" s="368">
        <v>2</v>
      </c>
      <c r="CA94" s="368">
        <v>0</v>
      </c>
    </row>
    <row r="95" spans="1:90">
      <c r="A95" s="461" t="str">
        <f t="shared" si="1"/>
        <v>1402101262048000</v>
      </c>
      <c r="B95" s="367" t="s">
        <v>1588</v>
      </c>
      <c r="C95" s="367" t="s">
        <v>559</v>
      </c>
      <c r="D95" s="367" t="s">
        <v>573</v>
      </c>
      <c r="E95" s="367" t="s">
        <v>561</v>
      </c>
      <c r="F95" s="367" t="s">
        <v>583</v>
      </c>
      <c r="G95" s="367" t="s">
        <v>472</v>
      </c>
      <c r="H95" s="367" t="s">
        <v>562</v>
      </c>
      <c r="J95" s="367" t="s">
        <v>565</v>
      </c>
      <c r="K95" s="367" t="s">
        <v>564</v>
      </c>
      <c r="L95" s="367" t="s">
        <v>561</v>
      </c>
      <c r="M95" s="367" t="s">
        <v>732</v>
      </c>
      <c r="N95" s="367" t="s">
        <v>733</v>
      </c>
      <c r="O95" s="367" t="s">
        <v>561</v>
      </c>
      <c r="P95" s="367" t="s">
        <v>561</v>
      </c>
      <c r="Q95" s="367" t="s">
        <v>561</v>
      </c>
      <c r="R95" s="367" t="s">
        <v>561</v>
      </c>
      <c r="S95" s="367" t="s">
        <v>561</v>
      </c>
      <c r="T95" s="368">
        <v>0</v>
      </c>
      <c r="U95" s="368">
        <v>0</v>
      </c>
      <c r="V95" s="368">
        <v>0</v>
      </c>
      <c r="W95" s="368">
        <v>0</v>
      </c>
      <c r="X95" s="368">
        <v>0</v>
      </c>
      <c r="Y95" s="368">
        <v>0</v>
      </c>
      <c r="Z95" s="368">
        <v>0</v>
      </c>
      <c r="AA95" s="368">
        <v>0</v>
      </c>
      <c r="AB95" s="368">
        <v>0</v>
      </c>
      <c r="AC95" s="368">
        <v>0</v>
      </c>
      <c r="AD95" s="368">
        <v>0</v>
      </c>
      <c r="AE95" s="368">
        <v>0</v>
      </c>
      <c r="AF95" s="368">
        <v>357</v>
      </c>
      <c r="AG95" s="368">
        <v>5200</v>
      </c>
      <c r="AH95" s="368">
        <v>7</v>
      </c>
      <c r="AI95" s="368">
        <v>5564</v>
      </c>
      <c r="AJ95" s="368">
        <v>0</v>
      </c>
      <c r="AK95" s="368">
        <v>0</v>
      </c>
      <c r="AL95" s="368">
        <v>0</v>
      </c>
      <c r="AM95" s="368">
        <v>0</v>
      </c>
      <c r="AN95" s="368">
        <v>0</v>
      </c>
      <c r="AO95" s="368">
        <v>0</v>
      </c>
      <c r="AP95" s="368">
        <v>0</v>
      </c>
      <c r="AQ95" s="368">
        <v>0</v>
      </c>
      <c r="AR95" s="368">
        <v>0</v>
      </c>
      <c r="AS95" s="368">
        <v>0</v>
      </c>
      <c r="AT95" s="368">
        <v>0</v>
      </c>
      <c r="AU95" s="368">
        <v>0</v>
      </c>
      <c r="AV95" s="368">
        <v>0</v>
      </c>
      <c r="AW95" s="368">
        <v>0</v>
      </c>
      <c r="AX95" s="368">
        <v>0</v>
      </c>
      <c r="AY95" s="368">
        <v>5564</v>
      </c>
    </row>
    <row r="96" spans="1:90">
      <c r="A96" s="461" t="str">
        <f t="shared" si="1"/>
        <v>1402102262048000</v>
      </c>
      <c r="B96" s="367" t="s">
        <v>1588</v>
      </c>
      <c r="C96" s="367" t="s">
        <v>559</v>
      </c>
      <c r="D96" s="367" t="s">
        <v>573</v>
      </c>
      <c r="E96" s="367" t="s">
        <v>561</v>
      </c>
      <c r="F96" s="367" t="s">
        <v>583</v>
      </c>
      <c r="G96" s="367" t="s">
        <v>472</v>
      </c>
      <c r="H96" s="367" t="s">
        <v>562</v>
      </c>
      <c r="I96" s="367"/>
      <c r="J96" s="367" t="s">
        <v>565</v>
      </c>
      <c r="K96" s="367" t="s">
        <v>566</v>
      </c>
      <c r="L96" s="367" t="s">
        <v>561</v>
      </c>
      <c r="M96" s="367" t="s">
        <v>732</v>
      </c>
      <c r="N96" s="367" t="s">
        <v>733</v>
      </c>
      <c r="O96" s="367" t="s">
        <v>561</v>
      </c>
      <c r="P96" s="367" t="s">
        <v>561</v>
      </c>
      <c r="Q96" s="367" t="s">
        <v>561</v>
      </c>
      <c r="R96" s="367" t="s">
        <v>561</v>
      </c>
      <c r="S96" s="367" t="s">
        <v>561</v>
      </c>
      <c r="T96" s="368">
        <v>0</v>
      </c>
      <c r="U96" s="368">
        <v>0</v>
      </c>
      <c r="V96" s="368">
        <v>0</v>
      </c>
      <c r="W96" s="368">
        <v>0</v>
      </c>
      <c r="X96" s="368">
        <v>0</v>
      </c>
      <c r="Y96" s="368">
        <v>0</v>
      </c>
      <c r="Z96" s="368">
        <v>0</v>
      </c>
      <c r="AA96" s="368">
        <v>0</v>
      </c>
      <c r="AB96" s="368">
        <v>0</v>
      </c>
      <c r="AC96" s="368">
        <v>0</v>
      </c>
      <c r="AD96" s="368">
        <v>0</v>
      </c>
    </row>
    <row r="97" spans="1:90">
      <c r="A97" s="461" t="str">
        <f t="shared" si="1"/>
        <v>1402601262048000</v>
      </c>
      <c r="B97" s="367" t="s">
        <v>1588</v>
      </c>
      <c r="C97" s="367" t="s">
        <v>559</v>
      </c>
      <c r="D97" s="367" t="s">
        <v>573</v>
      </c>
      <c r="E97" s="367" t="s">
        <v>561</v>
      </c>
      <c r="F97" s="367" t="s">
        <v>583</v>
      </c>
      <c r="G97" s="367" t="s">
        <v>472</v>
      </c>
      <c r="H97" s="367" t="s">
        <v>562</v>
      </c>
      <c r="J97" s="367" t="s">
        <v>571</v>
      </c>
      <c r="K97" s="367" t="s">
        <v>564</v>
      </c>
      <c r="L97" s="367" t="s">
        <v>561</v>
      </c>
      <c r="M97" s="367" t="s">
        <v>732</v>
      </c>
      <c r="N97" s="367" t="s">
        <v>733</v>
      </c>
      <c r="O97" s="367" t="s">
        <v>561</v>
      </c>
      <c r="P97" s="367" t="s">
        <v>561</v>
      </c>
      <c r="Q97" s="367" t="s">
        <v>561</v>
      </c>
      <c r="R97" s="367" t="s">
        <v>561</v>
      </c>
      <c r="S97" s="367" t="s">
        <v>561</v>
      </c>
      <c r="T97" s="368">
        <v>21188</v>
      </c>
      <c r="U97" s="368">
        <v>21188</v>
      </c>
      <c r="V97" s="368">
        <v>21188</v>
      </c>
      <c r="W97" s="368">
        <v>0</v>
      </c>
      <c r="X97" s="368">
        <v>0</v>
      </c>
      <c r="Y97" s="368">
        <v>0</v>
      </c>
      <c r="Z97" s="368">
        <v>0</v>
      </c>
      <c r="AA97" s="368">
        <v>0</v>
      </c>
      <c r="AB97" s="368">
        <v>0</v>
      </c>
      <c r="AC97" s="368">
        <v>0</v>
      </c>
      <c r="AD97" s="368">
        <v>0</v>
      </c>
      <c r="AE97" s="368">
        <v>5564</v>
      </c>
      <c r="AF97" s="368">
        <v>5564</v>
      </c>
      <c r="AG97" s="368">
        <v>0</v>
      </c>
      <c r="AH97" s="368">
        <v>0</v>
      </c>
      <c r="AI97" s="368">
        <v>5564</v>
      </c>
      <c r="AJ97" s="368">
        <v>0</v>
      </c>
      <c r="AK97" s="368">
        <v>0</v>
      </c>
      <c r="AL97" s="368">
        <v>0</v>
      </c>
      <c r="AM97" s="368">
        <v>0</v>
      </c>
      <c r="AN97" s="368">
        <v>0</v>
      </c>
      <c r="AO97" s="368">
        <v>15624</v>
      </c>
      <c r="AP97" s="368">
        <v>0</v>
      </c>
      <c r="AQ97" s="368">
        <v>0</v>
      </c>
      <c r="AR97" s="368">
        <v>0</v>
      </c>
      <c r="AS97" s="368">
        <v>0</v>
      </c>
      <c r="AT97" s="368">
        <v>0</v>
      </c>
      <c r="AU97" s="368">
        <v>0</v>
      </c>
      <c r="AV97" s="368">
        <v>0</v>
      </c>
      <c r="AW97" s="368">
        <v>0</v>
      </c>
      <c r="AX97" s="368">
        <v>0</v>
      </c>
      <c r="AY97" s="368">
        <v>0</v>
      </c>
      <c r="AZ97" s="368">
        <v>15624</v>
      </c>
      <c r="BA97" s="368">
        <v>0</v>
      </c>
      <c r="BB97" s="368">
        <v>0</v>
      </c>
      <c r="BC97" s="368">
        <v>0</v>
      </c>
      <c r="BD97" s="368">
        <v>0</v>
      </c>
      <c r="BE97" s="368">
        <v>0</v>
      </c>
      <c r="BF97" s="368">
        <v>0</v>
      </c>
      <c r="BG97" s="368">
        <v>0</v>
      </c>
      <c r="BH97" s="368">
        <v>0</v>
      </c>
      <c r="BI97" s="368">
        <v>0</v>
      </c>
      <c r="BJ97" s="368">
        <v>0</v>
      </c>
      <c r="BK97" s="368">
        <v>0</v>
      </c>
      <c r="BL97" s="368">
        <v>0</v>
      </c>
      <c r="BM97" s="368">
        <v>0</v>
      </c>
      <c r="BN97" s="368">
        <v>0</v>
      </c>
      <c r="BO97" s="368">
        <v>0</v>
      </c>
      <c r="BP97" s="368">
        <v>0</v>
      </c>
      <c r="BQ97" s="368">
        <v>0</v>
      </c>
      <c r="BR97" s="368">
        <v>0</v>
      </c>
      <c r="BS97" s="368">
        <v>0</v>
      </c>
      <c r="BT97" s="368">
        <v>0</v>
      </c>
      <c r="BU97" s="368">
        <v>15624</v>
      </c>
      <c r="BV97" s="368">
        <v>0</v>
      </c>
      <c r="BW97" s="368">
        <v>-15624</v>
      </c>
      <c r="BX97" s="368">
        <v>0</v>
      </c>
      <c r="BY97" s="368">
        <v>0</v>
      </c>
      <c r="BZ97" s="368">
        <v>0</v>
      </c>
      <c r="CA97" s="368">
        <v>0</v>
      </c>
    </row>
    <row r="98" spans="1:90">
      <c r="A98" s="461" t="str">
        <f t="shared" si="1"/>
        <v>1402602262048000</v>
      </c>
      <c r="B98" s="367" t="s">
        <v>1588</v>
      </c>
      <c r="C98" s="367" t="s">
        <v>559</v>
      </c>
      <c r="D98" s="367" t="s">
        <v>573</v>
      </c>
      <c r="E98" s="367" t="s">
        <v>561</v>
      </c>
      <c r="F98" s="367" t="s">
        <v>583</v>
      </c>
      <c r="G98" s="367" t="s">
        <v>472</v>
      </c>
      <c r="H98" s="367" t="s">
        <v>562</v>
      </c>
      <c r="J98" s="367" t="s">
        <v>571</v>
      </c>
      <c r="K98" s="367" t="s">
        <v>566</v>
      </c>
      <c r="L98" s="367" t="s">
        <v>561</v>
      </c>
      <c r="M98" s="367" t="s">
        <v>732</v>
      </c>
      <c r="N98" s="367" t="s">
        <v>733</v>
      </c>
      <c r="O98" s="367" t="s">
        <v>561</v>
      </c>
      <c r="P98" s="367" t="s">
        <v>561</v>
      </c>
      <c r="Q98" s="367" t="s">
        <v>561</v>
      </c>
      <c r="R98" s="367" t="s">
        <v>561</v>
      </c>
      <c r="S98" s="367" t="s">
        <v>561</v>
      </c>
      <c r="T98" s="368">
        <v>0</v>
      </c>
      <c r="U98" s="368">
        <v>0</v>
      </c>
      <c r="V98" s="368">
        <v>0</v>
      </c>
      <c r="W98" s="368">
        <v>0</v>
      </c>
      <c r="X98" s="368">
        <v>0</v>
      </c>
      <c r="Y98" s="368">
        <v>0</v>
      </c>
      <c r="Z98" s="368">
        <v>0</v>
      </c>
      <c r="AA98" s="368">
        <v>0</v>
      </c>
      <c r="AB98" s="368">
        <v>0</v>
      </c>
      <c r="AC98" s="368">
        <v>357</v>
      </c>
      <c r="AD98" s="368">
        <v>0</v>
      </c>
      <c r="AE98" s="368">
        <v>0</v>
      </c>
      <c r="AF98" s="368">
        <v>357</v>
      </c>
      <c r="AG98" s="368">
        <v>0</v>
      </c>
      <c r="AH98" s="368">
        <v>0</v>
      </c>
      <c r="AI98" s="368">
        <v>0</v>
      </c>
      <c r="AJ98" s="368">
        <v>0</v>
      </c>
      <c r="AK98" s="368">
        <v>0</v>
      </c>
      <c r="AL98" s="368">
        <v>0</v>
      </c>
      <c r="AM98" s="368">
        <v>0</v>
      </c>
      <c r="AN98" s="368">
        <v>0</v>
      </c>
      <c r="AO98" s="368">
        <v>0</v>
      </c>
      <c r="AU98" s="368">
        <v>0</v>
      </c>
      <c r="AV98" s="368">
        <v>0</v>
      </c>
      <c r="AW98" s="368">
        <v>0</v>
      </c>
      <c r="AX98" s="368">
        <v>0</v>
      </c>
      <c r="AY98" s="368">
        <v>0</v>
      </c>
      <c r="AZ98" s="368">
        <v>0</v>
      </c>
      <c r="BA98" s="368">
        <v>0</v>
      </c>
      <c r="BB98" s="368">
        <v>0</v>
      </c>
      <c r="BC98" s="368">
        <v>0</v>
      </c>
      <c r="BD98" s="368">
        <v>0</v>
      </c>
      <c r="BE98" s="368">
        <v>0</v>
      </c>
      <c r="BF98" s="368">
        <v>0</v>
      </c>
      <c r="BG98" s="368">
        <v>0</v>
      </c>
      <c r="BH98" s="368">
        <v>0</v>
      </c>
      <c r="BI98" s="368">
        <v>0</v>
      </c>
      <c r="BJ98" s="368">
        <v>0</v>
      </c>
      <c r="BK98" s="368">
        <v>0</v>
      </c>
      <c r="BL98" s="368">
        <v>0</v>
      </c>
      <c r="BM98" s="368">
        <v>0</v>
      </c>
      <c r="BN98" s="368">
        <v>0</v>
      </c>
      <c r="BO98" s="368">
        <v>0</v>
      </c>
      <c r="BP98" s="368">
        <v>0</v>
      </c>
      <c r="BQ98" s="368">
        <v>0</v>
      </c>
      <c r="BR98" s="368">
        <v>0</v>
      </c>
      <c r="BS98" s="368">
        <v>0</v>
      </c>
      <c r="BT98" s="368">
        <v>0</v>
      </c>
      <c r="BU98" s="368">
        <v>0</v>
      </c>
      <c r="BV98" s="368">
        <v>0</v>
      </c>
      <c r="BW98" s="368">
        <v>0</v>
      </c>
      <c r="BX98" s="368">
        <v>0</v>
      </c>
      <c r="BY98" s="368">
        <v>0</v>
      </c>
      <c r="BZ98" s="368">
        <v>0</v>
      </c>
      <c r="CA98" s="368">
        <v>0</v>
      </c>
      <c r="CB98" s="368">
        <v>0</v>
      </c>
      <c r="CC98" s="368">
        <v>0</v>
      </c>
      <c r="CD98" s="368">
        <v>0</v>
      </c>
      <c r="CE98" s="368">
        <v>0</v>
      </c>
      <c r="CF98" s="368">
        <v>0</v>
      </c>
      <c r="CG98" s="368">
        <v>0</v>
      </c>
      <c r="CH98" s="368">
        <v>0</v>
      </c>
      <c r="CI98" s="368">
        <v>0</v>
      </c>
      <c r="CJ98" s="368">
        <v>0</v>
      </c>
      <c r="CK98" s="368">
        <v>0</v>
      </c>
      <c r="CL98" s="368">
        <v>0</v>
      </c>
    </row>
    <row r="99" spans="1:90">
      <c r="A99" s="461" t="str">
        <f t="shared" si="1"/>
        <v>1221801262056000</v>
      </c>
      <c r="B99" s="367" t="s">
        <v>1588</v>
      </c>
      <c r="C99" s="367" t="s">
        <v>559</v>
      </c>
      <c r="D99" s="367" t="s">
        <v>563</v>
      </c>
      <c r="E99" s="367" t="s">
        <v>734</v>
      </c>
      <c r="F99" s="367" t="s">
        <v>584</v>
      </c>
      <c r="G99" s="367" t="s">
        <v>473</v>
      </c>
      <c r="H99" s="367" t="s">
        <v>562</v>
      </c>
      <c r="J99" s="367" t="s">
        <v>576</v>
      </c>
      <c r="K99" s="367" t="s">
        <v>564</v>
      </c>
      <c r="L99" s="367" t="s">
        <v>561</v>
      </c>
      <c r="M99" s="367" t="s">
        <v>732</v>
      </c>
      <c r="N99" s="367" t="s">
        <v>734</v>
      </c>
      <c r="O99" s="367" t="s">
        <v>561</v>
      </c>
      <c r="P99" s="367" t="s">
        <v>561</v>
      </c>
      <c r="Q99" s="367" t="s">
        <v>561</v>
      </c>
      <c r="R99" s="367" t="s">
        <v>561</v>
      </c>
      <c r="S99" s="367" t="s">
        <v>561</v>
      </c>
      <c r="T99" s="368">
        <v>0</v>
      </c>
      <c r="U99" s="368">
        <v>0</v>
      </c>
      <c r="V99" s="368">
        <v>0</v>
      </c>
      <c r="W99" s="368">
        <v>0</v>
      </c>
      <c r="X99" s="368">
        <v>0</v>
      </c>
      <c r="Y99" s="368">
        <v>0</v>
      </c>
      <c r="Z99" s="368">
        <v>0</v>
      </c>
      <c r="AA99" s="368">
        <v>0</v>
      </c>
      <c r="AB99" s="368">
        <v>0</v>
      </c>
      <c r="AC99" s="368">
        <v>0</v>
      </c>
      <c r="AD99" s="368">
        <v>0</v>
      </c>
      <c r="AE99" s="368">
        <v>0</v>
      </c>
      <c r="AF99" s="368">
        <v>0</v>
      </c>
      <c r="AG99" s="368">
        <v>0</v>
      </c>
      <c r="AH99" s="368">
        <v>0</v>
      </c>
      <c r="AI99" s="368">
        <v>0</v>
      </c>
      <c r="AJ99" s="368">
        <v>0</v>
      </c>
      <c r="AK99" s="368">
        <v>0</v>
      </c>
      <c r="AL99" s="368">
        <v>0</v>
      </c>
      <c r="AM99" s="368">
        <v>0</v>
      </c>
      <c r="AN99" s="368">
        <v>0</v>
      </c>
      <c r="AO99" s="368">
        <v>0</v>
      </c>
      <c r="AP99" s="368">
        <v>0</v>
      </c>
      <c r="AQ99" s="368">
        <v>0</v>
      </c>
      <c r="AR99" s="368">
        <v>0</v>
      </c>
      <c r="AS99" s="368">
        <v>0</v>
      </c>
      <c r="AT99" s="368">
        <v>3411201</v>
      </c>
      <c r="AU99" s="368">
        <v>0</v>
      </c>
      <c r="AV99" s="368">
        <v>0</v>
      </c>
      <c r="AW99" s="368">
        <v>0</v>
      </c>
      <c r="AX99" s="368">
        <v>0</v>
      </c>
      <c r="AY99" s="368">
        <v>740855</v>
      </c>
      <c r="AZ99" s="368">
        <v>15692</v>
      </c>
      <c r="BA99" s="368">
        <v>47212</v>
      </c>
      <c r="BB99" s="368">
        <v>15692</v>
      </c>
      <c r="BC99" s="368">
        <v>39112</v>
      </c>
      <c r="BD99" s="368">
        <v>0</v>
      </c>
      <c r="BE99" s="368">
        <v>740855</v>
      </c>
      <c r="BF99" s="368">
        <v>15692</v>
      </c>
      <c r="BG99" s="368">
        <v>0</v>
      </c>
      <c r="BH99" s="368">
        <v>0</v>
      </c>
      <c r="BI99" s="368">
        <v>0</v>
      </c>
      <c r="BJ99" s="368">
        <v>0</v>
      </c>
      <c r="BK99" s="368">
        <v>0</v>
      </c>
      <c r="BL99" s="368">
        <v>0</v>
      </c>
      <c r="BM99" s="368">
        <v>0</v>
      </c>
      <c r="BN99" s="368">
        <v>0</v>
      </c>
      <c r="BO99" s="368">
        <v>0</v>
      </c>
      <c r="BP99" s="368">
        <v>0</v>
      </c>
      <c r="BQ99" s="368">
        <v>8862</v>
      </c>
      <c r="BR99" s="368">
        <v>6830</v>
      </c>
      <c r="BS99" s="368">
        <v>0</v>
      </c>
      <c r="BT99" s="368">
        <v>0</v>
      </c>
      <c r="BU99" s="368">
        <v>0</v>
      </c>
      <c r="BV99" s="368">
        <v>0</v>
      </c>
      <c r="BW99" s="368">
        <v>0</v>
      </c>
      <c r="BX99" s="368">
        <v>0</v>
      </c>
      <c r="BY99" s="368">
        <v>0</v>
      </c>
      <c r="BZ99" s="368">
        <v>0</v>
      </c>
      <c r="CA99" s="368">
        <v>0</v>
      </c>
      <c r="CB99" s="368">
        <v>0</v>
      </c>
      <c r="CC99" s="368">
        <v>0</v>
      </c>
      <c r="CD99" s="368">
        <v>0</v>
      </c>
      <c r="CE99" s="368">
        <v>0</v>
      </c>
      <c r="CF99" s="368">
        <v>0</v>
      </c>
      <c r="CG99" s="368">
        <v>0</v>
      </c>
      <c r="CH99" s="368">
        <v>0</v>
      </c>
      <c r="CI99" s="368">
        <v>0</v>
      </c>
    </row>
    <row r="100" spans="1:90">
      <c r="A100" s="461" t="str">
        <f t="shared" si="1"/>
        <v>1221802262056000</v>
      </c>
      <c r="B100" s="367" t="s">
        <v>1588</v>
      </c>
      <c r="C100" s="367" t="s">
        <v>559</v>
      </c>
      <c r="D100" s="367" t="s">
        <v>563</v>
      </c>
      <c r="E100" s="367" t="s">
        <v>734</v>
      </c>
      <c r="F100" s="367" t="s">
        <v>584</v>
      </c>
      <c r="G100" s="367" t="s">
        <v>473</v>
      </c>
      <c r="H100" s="367" t="s">
        <v>562</v>
      </c>
      <c r="J100" s="367" t="s">
        <v>576</v>
      </c>
      <c r="K100" s="367" t="s">
        <v>566</v>
      </c>
      <c r="L100" s="367" t="s">
        <v>561</v>
      </c>
      <c r="M100" s="367" t="s">
        <v>732</v>
      </c>
      <c r="N100" s="367" t="s">
        <v>734</v>
      </c>
      <c r="O100" s="367" t="s">
        <v>561</v>
      </c>
      <c r="P100" s="367" t="s">
        <v>561</v>
      </c>
      <c r="Q100" s="367" t="s">
        <v>561</v>
      </c>
      <c r="R100" s="367" t="s">
        <v>561</v>
      </c>
      <c r="S100" s="367" t="s">
        <v>561</v>
      </c>
      <c r="T100" s="368">
        <v>0</v>
      </c>
      <c r="U100" s="368">
        <v>0</v>
      </c>
      <c r="V100" s="368">
        <v>0</v>
      </c>
      <c r="W100" s="368">
        <v>0</v>
      </c>
      <c r="X100" s="368">
        <v>0</v>
      </c>
      <c r="Y100" s="368">
        <v>0</v>
      </c>
      <c r="Z100" s="368">
        <v>0</v>
      </c>
      <c r="AA100" s="368">
        <v>0</v>
      </c>
      <c r="AB100" s="368">
        <v>0</v>
      </c>
      <c r="AC100" s="368">
        <v>0</v>
      </c>
      <c r="AD100" s="368">
        <v>0</v>
      </c>
      <c r="AE100" s="368">
        <v>0</v>
      </c>
      <c r="AF100" s="368">
        <v>0</v>
      </c>
      <c r="AG100" s="368">
        <v>0</v>
      </c>
      <c r="AH100" s="368">
        <v>0</v>
      </c>
      <c r="AI100" s="368">
        <v>0</v>
      </c>
      <c r="AJ100" s="368">
        <v>0</v>
      </c>
      <c r="AK100" s="368">
        <v>0</v>
      </c>
      <c r="AL100" s="368">
        <v>0</v>
      </c>
      <c r="AM100" s="368">
        <v>0</v>
      </c>
      <c r="AN100" s="368">
        <v>0</v>
      </c>
      <c r="AO100" s="368">
        <v>0</v>
      </c>
      <c r="AP100" s="368">
        <v>0</v>
      </c>
      <c r="AQ100" s="368">
        <v>0</v>
      </c>
      <c r="AR100" s="368">
        <v>0</v>
      </c>
      <c r="AS100" s="368">
        <v>0</v>
      </c>
      <c r="AT100" s="368">
        <v>0</v>
      </c>
      <c r="AU100" s="368">
        <v>0</v>
      </c>
      <c r="AV100" s="368">
        <v>0</v>
      </c>
      <c r="AW100" s="368">
        <v>0</v>
      </c>
      <c r="AX100" s="368">
        <v>0</v>
      </c>
      <c r="AY100" s="368">
        <v>0</v>
      </c>
    </row>
    <row r="101" spans="1:90">
      <c r="A101" s="461" t="str">
        <f t="shared" si="1"/>
        <v>1401901262056001</v>
      </c>
      <c r="B101" s="367" t="s">
        <v>1588</v>
      </c>
      <c r="C101" s="367" t="s">
        <v>559</v>
      </c>
      <c r="D101" s="367" t="s">
        <v>573</v>
      </c>
      <c r="E101" s="367" t="s">
        <v>561</v>
      </c>
      <c r="F101" s="367" t="s">
        <v>584</v>
      </c>
      <c r="G101" s="367" t="s">
        <v>473</v>
      </c>
      <c r="H101" s="367" t="s">
        <v>746</v>
      </c>
      <c r="I101" s="368" t="s">
        <v>398</v>
      </c>
      <c r="J101" s="367" t="s">
        <v>577</v>
      </c>
      <c r="K101" s="367" t="s">
        <v>564</v>
      </c>
      <c r="L101" s="367" t="s">
        <v>561</v>
      </c>
      <c r="M101" s="367" t="s">
        <v>732</v>
      </c>
      <c r="N101" s="367" t="s">
        <v>733</v>
      </c>
      <c r="O101" s="367" t="s">
        <v>561</v>
      </c>
      <c r="P101" s="367" t="s">
        <v>561</v>
      </c>
      <c r="Q101" s="367" t="s">
        <v>561</v>
      </c>
      <c r="R101" s="367" t="s">
        <v>561</v>
      </c>
      <c r="S101" s="367" t="s">
        <v>561</v>
      </c>
      <c r="T101" s="368">
        <v>4120421</v>
      </c>
      <c r="U101" s="368">
        <v>0</v>
      </c>
      <c r="V101" s="368">
        <v>0</v>
      </c>
      <c r="W101" s="368">
        <v>0</v>
      </c>
      <c r="X101" s="368">
        <v>0</v>
      </c>
      <c r="Y101" s="368">
        <v>200007</v>
      </c>
      <c r="Z101" s="368">
        <v>0</v>
      </c>
      <c r="AA101" s="368">
        <v>0</v>
      </c>
      <c r="AB101" s="368">
        <v>8000</v>
      </c>
      <c r="AC101" s="368">
        <v>114472966</v>
      </c>
      <c r="AD101" s="368">
        <v>8000</v>
      </c>
      <c r="AE101" s="368">
        <v>285</v>
      </c>
      <c r="AF101" s="368">
        <v>900</v>
      </c>
      <c r="AG101" s="368">
        <v>1700</v>
      </c>
      <c r="AH101" s="368">
        <v>0</v>
      </c>
      <c r="AI101" s="368">
        <v>0</v>
      </c>
      <c r="AJ101" s="368">
        <v>0</v>
      </c>
      <c r="AK101" s="368">
        <v>0</v>
      </c>
      <c r="AL101" s="368">
        <v>0</v>
      </c>
      <c r="AM101" s="368">
        <v>0</v>
      </c>
      <c r="AN101" s="368">
        <v>0</v>
      </c>
      <c r="AO101" s="368">
        <v>0</v>
      </c>
      <c r="AP101" s="368">
        <v>0</v>
      </c>
      <c r="AQ101" s="368">
        <v>0</v>
      </c>
      <c r="AR101" s="368">
        <v>0</v>
      </c>
      <c r="AS101" s="368">
        <v>0</v>
      </c>
      <c r="AT101" s="368">
        <v>0</v>
      </c>
      <c r="AU101" s="368">
        <v>0</v>
      </c>
      <c r="AV101" s="368">
        <v>4120331</v>
      </c>
      <c r="AW101" s="368">
        <v>4120331</v>
      </c>
      <c r="AX101" s="368">
        <v>0</v>
      </c>
      <c r="AY101" s="368">
        <v>1500</v>
      </c>
      <c r="AZ101" s="368">
        <v>3283</v>
      </c>
      <c r="BA101" s="368">
        <v>686</v>
      </c>
      <c r="BB101" s="368">
        <v>5030401</v>
      </c>
      <c r="BC101" s="368">
        <v>22</v>
      </c>
      <c r="BD101" s="368">
        <v>2</v>
      </c>
      <c r="BE101" s="368">
        <v>0</v>
      </c>
    </row>
    <row r="102" spans="1:90">
      <c r="A102" s="461" t="str">
        <f t="shared" si="1"/>
        <v>1401901262056002</v>
      </c>
      <c r="B102" s="367" t="s">
        <v>1588</v>
      </c>
      <c r="C102" s="367" t="s">
        <v>559</v>
      </c>
      <c r="D102" s="367" t="s">
        <v>573</v>
      </c>
      <c r="E102" s="367" t="s">
        <v>561</v>
      </c>
      <c r="F102" s="367" t="s">
        <v>584</v>
      </c>
      <c r="G102" s="367" t="s">
        <v>473</v>
      </c>
      <c r="H102" s="367" t="s">
        <v>745</v>
      </c>
      <c r="I102" s="368" t="s">
        <v>400</v>
      </c>
      <c r="J102" s="367" t="s">
        <v>577</v>
      </c>
      <c r="K102" s="367" t="s">
        <v>564</v>
      </c>
      <c r="L102" s="367" t="s">
        <v>561</v>
      </c>
      <c r="M102" s="367" t="s">
        <v>732</v>
      </c>
      <c r="N102" s="367" t="s">
        <v>733</v>
      </c>
      <c r="O102" s="367" t="s">
        <v>561</v>
      </c>
      <c r="P102" s="367" t="s">
        <v>561</v>
      </c>
      <c r="Q102" s="367" t="s">
        <v>561</v>
      </c>
      <c r="R102" s="367" t="s">
        <v>561</v>
      </c>
      <c r="S102" s="367" t="s">
        <v>561</v>
      </c>
      <c r="T102" s="368">
        <v>4140401</v>
      </c>
      <c r="U102" s="368">
        <v>0</v>
      </c>
      <c r="V102" s="368">
        <v>0</v>
      </c>
      <c r="W102" s="368">
        <v>0</v>
      </c>
      <c r="X102" s="368">
        <v>0</v>
      </c>
      <c r="Y102" s="368">
        <v>200007</v>
      </c>
      <c r="Z102" s="368">
        <v>0</v>
      </c>
      <c r="AA102" s="368">
        <v>0</v>
      </c>
      <c r="AB102" s="368">
        <v>1400</v>
      </c>
      <c r="AC102" s="368">
        <v>8779400</v>
      </c>
      <c r="AD102" s="368">
        <v>1400</v>
      </c>
      <c r="AE102" s="368">
        <v>41</v>
      </c>
      <c r="AF102" s="368">
        <v>0</v>
      </c>
      <c r="AG102" s="368">
        <v>2400</v>
      </c>
      <c r="AH102" s="368">
        <v>0</v>
      </c>
      <c r="AI102" s="368">
        <v>0</v>
      </c>
      <c r="AJ102" s="368">
        <v>0</v>
      </c>
      <c r="AK102" s="368">
        <v>0</v>
      </c>
      <c r="AL102" s="368">
        <v>0</v>
      </c>
      <c r="AM102" s="368">
        <v>0</v>
      </c>
      <c r="AN102" s="368">
        <v>0</v>
      </c>
      <c r="AO102" s="368">
        <v>0</v>
      </c>
      <c r="AP102" s="368">
        <v>0</v>
      </c>
      <c r="AQ102" s="368">
        <v>0</v>
      </c>
      <c r="AR102" s="368">
        <v>0</v>
      </c>
      <c r="AS102" s="368">
        <v>0</v>
      </c>
      <c r="AT102" s="368">
        <v>0</v>
      </c>
      <c r="AU102" s="368">
        <v>0</v>
      </c>
      <c r="AV102" s="368">
        <v>4140331</v>
      </c>
      <c r="AW102" s="368">
        <v>4140331</v>
      </c>
      <c r="AX102" s="368">
        <v>170</v>
      </c>
      <c r="AY102" s="368">
        <v>1000</v>
      </c>
      <c r="AZ102" s="368">
        <v>372</v>
      </c>
      <c r="BA102" s="368">
        <v>269</v>
      </c>
      <c r="BB102" s="368">
        <v>5030401</v>
      </c>
      <c r="BC102" s="368">
        <v>20</v>
      </c>
      <c r="BD102" s="368">
        <v>2</v>
      </c>
      <c r="BE102" s="368">
        <v>0</v>
      </c>
    </row>
    <row r="103" spans="1:90">
      <c r="A103" s="461" t="str">
        <f t="shared" si="1"/>
        <v>1401902262056001</v>
      </c>
      <c r="B103" s="367" t="s">
        <v>1588</v>
      </c>
      <c r="C103" s="367" t="s">
        <v>559</v>
      </c>
      <c r="D103" s="367" t="s">
        <v>573</v>
      </c>
      <c r="E103" s="367" t="s">
        <v>561</v>
      </c>
      <c r="F103" s="367" t="s">
        <v>584</v>
      </c>
      <c r="G103" s="367" t="s">
        <v>473</v>
      </c>
      <c r="H103" s="367" t="s">
        <v>746</v>
      </c>
      <c r="I103" s="368" t="s">
        <v>398</v>
      </c>
      <c r="J103" s="367" t="s">
        <v>577</v>
      </c>
      <c r="K103" s="367" t="s">
        <v>566</v>
      </c>
      <c r="L103" s="367" t="s">
        <v>561</v>
      </c>
      <c r="M103" s="367" t="s">
        <v>732</v>
      </c>
      <c r="N103" s="367" t="s">
        <v>733</v>
      </c>
      <c r="O103" s="367" t="s">
        <v>561</v>
      </c>
      <c r="P103" s="367" t="s">
        <v>561</v>
      </c>
      <c r="Q103" s="367" t="s">
        <v>561</v>
      </c>
      <c r="R103" s="367" t="s">
        <v>561</v>
      </c>
      <c r="S103" s="367" t="s">
        <v>561</v>
      </c>
      <c r="T103" s="368">
        <v>0</v>
      </c>
      <c r="U103" s="368">
        <v>9587</v>
      </c>
      <c r="V103" s="368">
        <v>0</v>
      </c>
      <c r="W103" s="368">
        <v>9587</v>
      </c>
      <c r="X103" s="368">
        <v>0</v>
      </c>
      <c r="Y103" s="368">
        <v>0</v>
      </c>
      <c r="Z103" s="368">
        <v>176373</v>
      </c>
      <c r="AA103" s="368">
        <v>0</v>
      </c>
      <c r="AB103" s="368">
        <v>138891</v>
      </c>
      <c r="AC103" s="368">
        <v>0</v>
      </c>
      <c r="AD103" s="368">
        <v>37482</v>
      </c>
      <c r="AE103" s="368">
        <v>0</v>
      </c>
      <c r="AF103" s="368">
        <v>0</v>
      </c>
      <c r="AG103" s="368">
        <v>0</v>
      </c>
      <c r="AH103" s="368">
        <v>9587</v>
      </c>
      <c r="AI103" s="368">
        <v>0</v>
      </c>
      <c r="AJ103" s="368">
        <v>9587</v>
      </c>
      <c r="AK103" s="368">
        <v>0</v>
      </c>
      <c r="AL103" s="368">
        <v>0</v>
      </c>
      <c r="AM103" s="368">
        <v>169852</v>
      </c>
      <c r="AN103" s="368">
        <v>0</v>
      </c>
      <c r="AO103" s="368">
        <v>127938</v>
      </c>
      <c r="AP103" s="368">
        <v>0</v>
      </c>
      <c r="AQ103" s="368">
        <v>41914</v>
      </c>
      <c r="AR103" s="368">
        <v>38</v>
      </c>
      <c r="AS103" s="368">
        <v>316</v>
      </c>
      <c r="AT103" s="368">
        <v>0</v>
      </c>
      <c r="AU103" s="368">
        <v>5030401</v>
      </c>
      <c r="AV103" s="368">
        <v>4</v>
      </c>
      <c r="AW103" s="368">
        <v>3897</v>
      </c>
      <c r="AX103" s="368">
        <v>0</v>
      </c>
      <c r="AY103" s="368">
        <v>0</v>
      </c>
      <c r="AZ103" s="368">
        <v>0</v>
      </c>
      <c r="BA103" s="368">
        <v>0</v>
      </c>
      <c r="BB103" s="368">
        <v>0</v>
      </c>
      <c r="BC103" s="368">
        <v>0</v>
      </c>
      <c r="BD103" s="368">
        <v>2</v>
      </c>
      <c r="BE103" s="368">
        <v>0</v>
      </c>
      <c r="BF103" s="368">
        <v>0</v>
      </c>
      <c r="BG103" s="368">
        <v>0</v>
      </c>
      <c r="BH103" s="368">
        <v>0</v>
      </c>
      <c r="BI103" s="368">
        <v>0</v>
      </c>
      <c r="BJ103" s="368">
        <v>0</v>
      </c>
      <c r="BK103" s="368">
        <v>3</v>
      </c>
      <c r="BL103" s="368">
        <v>0</v>
      </c>
      <c r="BM103" s="368">
        <v>0</v>
      </c>
      <c r="BN103" s="368">
        <v>0</v>
      </c>
      <c r="BO103" s="368">
        <v>0</v>
      </c>
      <c r="BP103" s="368">
        <v>0</v>
      </c>
      <c r="BQ103" s="368">
        <v>0</v>
      </c>
      <c r="BR103" s="368">
        <v>2280</v>
      </c>
      <c r="BS103" s="368">
        <v>0</v>
      </c>
      <c r="BT103" s="368">
        <v>561</v>
      </c>
      <c r="BU103" s="368">
        <v>5383</v>
      </c>
      <c r="BV103" s="368">
        <v>0</v>
      </c>
      <c r="BW103" s="368">
        <v>0</v>
      </c>
      <c r="BX103" s="368">
        <v>1</v>
      </c>
      <c r="BY103" s="368">
        <v>2</v>
      </c>
      <c r="BZ103" s="368">
        <v>2</v>
      </c>
      <c r="CA103" s="368">
        <v>0</v>
      </c>
    </row>
    <row r="104" spans="1:90">
      <c r="A104" s="461" t="str">
        <f t="shared" si="1"/>
        <v>1401902262056002</v>
      </c>
      <c r="B104" s="367" t="s">
        <v>1588</v>
      </c>
      <c r="C104" s="367" t="s">
        <v>559</v>
      </c>
      <c r="D104" s="367" t="s">
        <v>573</v>
      </c>
      <c r="E104" s="367" t="s">
        <v>561</v>
      </c>
      <c r="F104" s="367" t="s">
        <v>584</v>
      </c>
      <c r="G104" s="367" t="s">
        <v>473</v>
      </c>
      <c r="H104" s="367" t="s">
        <v>745</v>
      </c>
      <c r="I104" s="368" t="s">
        <v>400</v>
      </c>
      <c r="J104" s="367" t="s">
        <v>577</v>
      </c>
      <c r="K104" s="367" t="s">
        <v>566</v>
      </c>
      <c r="L104" s="367" t="s">
        <v>561</v>
      </c>
      <c r="M104" s="367" t="s">
        <v>732</v>
      </c>
      <c r="N104" s="367" t="s">
        <v>733</v>
      </c>
      <c r="O104" s="367" t="s">
        <v>561</v>
      </c>
      <c r="P104" s="367" t="s">
        <v>561</v>
      </c>
      <c r="Q104" s="367" t="s">
        <v>561</v>
      </c>
      <c r="R104" s="367" t="s">
        <v>561</v>
      </c>
      <c r="S104" s="367" t="s">
        <v>561</v>
      </c>
      <c r="T104" s="368">
        <v>0</v>
      </c>
      <c r="U104" s="368">
        <v>3312</v>
      </c>
      <c r="V104" s="368">
        <v>0</v>
      </c>
      <c r="W104" s="368">
        <v>3312</v>
      </c>
      <c r="X104" s="368">
        <v>0</v>
      </c>
      <c r="Y104" s="368">
        <v>0</v>
      </c>
      <c r="Z104" s="368">
        <v>110315</v>
      </c>
      <c r="AA104" s="368">
        <v>0</v>
      </c>
      <c r="AB104" s="368">
        <v>78998</v>
      </c>
      <c r="AC104" s="368">
        <v>0</v>
      </c>
      <c r="AD104" s="368">
        <v>31317</v>
      </c>
      <c r="AE104" s="368">
        <v>0</v>
      </c>
      <c r="AF104" s="368">
        <v>0</v>
      </c>
      <c r="AG104" s="368">
        <v>0</v>
      </c>
      <c r="AH104" s="368">
        <v>3312</v>
      </c>
      <c r="AI104" s="368">
        <v>0</v>
      </c>
      <c r="AJ104" s="368">
        <v>3312</v>
      </c>
      <c r="AK104" s="368">
        <v>0</v>
      </c>
      <c r="AL104" s="368">
        <v>0</v>
      </c>
      <c r="AM104" s="368">
        <v>79026</v>
      </c>
      <c r="AN104" s="368">
        <v>0</v>
      </c>
      <c r="AO104" s="368">
        <v>74901</v>
      </c>
      <c r="AP104" s="368">
        <v>0</v>
      </c>
      <c r="AQ104" s="368">
        <v>4125</v>
      </c>
      <c r="AR104" s="368">
        <v>33</v>
      </c>
      <c r="AS104" s="368">
        <v>328</v>
      </c>
      <c r="AT104" s="368">
        <v>0</v>
      </c>
      <c r="AU104" s="368">
        <v>5030401</v>
      </c>
      <c r="AV104" s="368">
        <v>4</v>
      </c>
      <c r="AW104" s="368">
        <v>2048</v>
      </c>
      <c r="AX104" s="368">
        <v>0</v>
      </c>
      <c r="AY104" s="368">
        <v>0</v>
      </c>
      <c r="AZ104" s="368">
        <v>0</v>
      </c>
      <c r="BA104" s="368">
        <v>0</v>
      </c>
      <c r="BB104" s="368">
        <v>0</v>
      </c>
      <c r="BC104" s="368">
        <v>0</v>
      </c>
      <c r="BD104" s="368">
        <v>2</v>
      </c>
      <c r="BE104" s="368">
        <v>0</v>
      </c>
      <c r="BF104" s="368">
        <v>0</v>
      </c>
      <c r="BG104" s="368">
        <v>0</v>
      </c>
      <c r="BH104" s="368">
        <v>0</v>
      </c>
      <c r="BI104" s="368">
        <v>0</v>
      </c>
      <c r="BJ104" s="368">
        <v>0</v>
      </c>
      <c r="BK104" s="368">
        <v>3</v>
      </c>
      <c r="BL104" s="368">
        <v>0</v>
      </c>
      <c r="BM104" s="368">
        <v>0</v>
      </c>
      <c r="BN104" s="368">
        <v>0</v>
      </c>
      <c r="BO104" s="368">
        <v>0</v>
      </c>
      <c r="BP104" s="368">
        <v>0</v>
      </c>
      <c r="BQ104" s="368">
        <v>0</v>
      </c>
      <c r="BR104" s="368">
        <v>1493</v>
      </c>
      <c r="BS104" s="368">
        <v>0</v>
      </c>
      <c r="BT104" s="368">
        <v>330</v>
      </c>
      <c r="BU104" s="368">
        <v>1095</v>
      </c>
      <c r="BV104" s="368">
        <v>0</v>
      </c>
      <c r="BW104" s="368">
        <v>0</v>
      </c>
      <c r="BX104" s="368">
        <v>2</v>
      </c>
      <c r="BY104" s="368">
        <v>2</v>
      </c>
      <c r="BZ104" s="368">
        <v>2</v>
      </c>
      <c r="CA104" s="368">
        <v>0</v>
      </c>
    </row>
    <row r="105" spans="1:90">
      <c r="A105" s="461" t="str">
        <f t="shared" si="1"/>
        <v>1222101262056000</v>
      </c>
      <c r="B105" s="367" t="s">
        <v>1588</v>
      </c>
      <c r="C105" s="367" t="s">
        <v>559</v>
      </c>
      <c r="D105" s="367" t="s">
        <v>563</v>
      </c>
      <c r="E105" s="367" t="s">
        <v>734</v>
      </c>
      <c r="F105" s="367" t="s">
        <v>584</v>
      </c>
      <c r="G105" s="367" t="s">
        <v>473</v>
      </c>
      <c r="H105" s="367" t="s">
        <v>562</v>
      </c>
      <c r="J105" s="367" t="s">
        <v>565</v>
      </c>
      <c r="K105" s="367" t="s">
        <v>564</v>
      </c>
      <c r="L105" s="367" t="s">
        <v>561</v>
      </c>
      <c r="M105" s="367" t="s">
        <v>732</v>
      </c>
      <c r="N105" s="367" t="s">
        <v>734</v>
      </c>
      <c r="O105" s="367" t="s">
        <v>561</v>
      </c>
      <c r="P105" s="367" t="s">
        <v>561</v>
      </c>
      <c r="Q105" s="367" t="s">
        <v>561</v>
      </c>
      <c r="R105" s="367" t="s">
        <v>561</v>
      </c>
      <c r="S105" s="367" t="s">
        <v>561</v>
      </c>
      <c r="T105" s="368">
        <v>0</v>
      </c>
      <c r="U105" s="368">
        <v>0</v>
      </c>
      <c r="V105" s="368">
        <v>0</v>
      </c>
      <c r="W105" s="368">
        <v>0</v>
      </c>
      <c r="X105" s="368">
        <v>0</v>
      </c>
      <c r="Y105" s="368">
        <v>0</v>
      </c>
      <c r="Z105" s="368">
        <v>0</v>
      </c>
      <c r="AA105" s="368">
        <v>0</v>
      </c>
      <c r="AB105" s="368">
        <v>0</v>
      </c>
      <c r="AC105" s="368">
        <v>0</v>
      </c>
      <c r="AD105" s="368">
        <v>0</v>
      </c>
      <c r="AE105" s="368">
        <v>0</v>
      </c>
      <c r="AF105" s="368">
        <v>0</v>
      </c>
      <c r="AG105" s="368">
        <v>0</v>
      </c>
      <c r="AH105" s="368">
        <v>21</v>
      </c>
      <c r="AI105" s="368">
        <v>21</v>
      </c>
      <c r="AJ105" s="368">
        <v>0</v>
      </c>
      <c r="AK105" s="368">
        <v>0</v>
      </c>
      <c r="AL105" s="368">
        <v>0</v>
      </c>
      <c r="AM105" s="368">
        <v>0</v>
      </c>
      <c r="AN105" s="368">
        <v>0</v>
      </c>
      <c r="AO105" s="368">
        <v>0</v>
      </c>
      <c r="AP105" s="368">
        <v>0</v>
      </c>
      <c r="AQ105" s="368">
        <v>0</v>
      </c>
      <c r="AR105" s="368">
        <v>0</v>
      </c>
      <c r="AS105" s="368">
        <v>0</v>
      </c>
      <c r="AT105" s="368">
        <v>0</v>
      </c>
      <c r="AU105" s="368">
        <v>0</v>
      </c>
      <c r="AV105" s="368">
        <v>0</v>
      </c>
      <c r="AW105" s="368">
        <v>0</v>
      </c>
      <c r="AX105" s="368">
        <v>0</v>
      </c>
      <c r="AY105" s="368">
        <v>21</v>
      </c>
    </row>
    <row r="106" spans="1:90">
      <c r="A106" s="461" t="str">
        <f t="shared" si="1"/>
        <v>1402101262056000</v>
      </c>
      <c r="B106" s="367" t="s">
        <v>1588</v>
      </c>
      <c r="C106" s="367" t="s">
        <v>559</v>
      </c>
      <c r="D106" s="367" t="s">
        <v>573</v>
      </c>
      <c r="E106" s="367" t="s">
        <v>561</v>
      </c>
      <c r="F106" s="367" t="s">
        <v>584</v>
      </c>
      <c r="G106" s="367" t="s">
        <v>473</v>
      </c>
      <c r="H106" s="367" t="s">
        <v>562</v>
      </c>
      <c r="J106" s="367" t="s">
        <v>565</v>
      </c>
      <c r="K106" s="367" t="s">
        <v>564</v>
      </c>
      <c r="L106" s="367" t="s">
        <v>561</v>
      </c>
      <c r="M106" s="367" t="s">
        <v>732</v>
      </c>
      <c r="N106" s="367" t="s">
        <v>733</v>
      </c>
      <c r="O106" s="367" t="s">
        <v>561</v>
      </c>
      <c r="P106" s="367" t="s">
        <v>561</v>
      </c>
      <c r="Q106" s="367" t="s">
        <v>561</v>
      </c>
      <c r="R106" s="367" t="s">
        <v>561</v>
      </c>
      <c r="S106" s="367" t="s">
        <v>561</v>
      </c>
      <c r="T106" s="368">
        <v>0</v>
      </c>
      <c r="U106" s="368">
        <v>0</v>
      </c>
      <c r="V106" s="368">
        <v>0</v>
      </c>
      <c r="W106" s="368">
        <v>0</v>
      </c>
      <c r="X106" s="368">
        <v>0</v>
      </c>
      <c r="Y106" s="368">
        <v>0</v>
      </c>
      <c r="Z106" s="368">
        <v>0</v>
      </c>
      <c r="AA106" s="368">
        <v>0</v>
      </c>
      <c r="AB106" s="368">
        <v>0</v>
      </c>
      <c r="AC106" s="368">
        <v>0</v>
      </c>
      <c r="AD106" s="368">
        <v>272</v>
      </c>
      <c r="AE106" s="368">
        <v>31</v>
      </c>
      <c r="AF106" s="368">
        <v>170</v>
      </c>
      <c r="AG106" s="368">
        <v>5945</v>
      </c>
      <c r="AH106" s="368">
        <v>3</v>
      </c>
      <c r="AI106" s="368">
        <v>6421</v>
      </c>
      <c r="AJ106" s="368">
        <v>0</v>
      </c>
      <c r="AK106" s="368">
        <v>0</v>
      </c>
      <c r="AL106" s="368">
        <v>0</v>
      </c>
      <c r="AM106" s="368">
        <v>0</v>
      </c>
      <c r="AN106" s="368">
        <v>0</v>
      </c>
      <c r="AO106" s="368">
        <v>0</v>
      </c>
      <c r="AP106" s="368">
        <v>0</v>
      </c>
      <c r="AQ106" s="368">
        <v>0</v>
      </c>
      <c r="AR106" s="368">
        <v>0</v>
      </c>
      <c r="AS106" s="368">
        <v>0</v>
      </c>
      <c r="AT106" s="368">
        <v>0</v>
      </c>
      <c r="AU106" s="368">
        <v>0</v>
      </c>
      <c r="AV106" s="368">
        <v>0</v>
      </c>
      <c r="AW106" s="368">
        <v>0</v>
      </c>
      <c r="AX106" s="368">
        <v>0</v>
      </c>
      <c r="AY106" s="368">
        <v>6421</v>
      </c>
    </row>
    <row r="107" spans="1:90">
      <c r="A107" s="461" t="str">
        <f t="shared" si="1"/>
        <v>1222102262056000</v>
      </c>
      <c r="B107" s="367" t="s">
        <v>1588</v>
      </c>
      <c r="C107" s="367" t="s">
        <v>559</v>
      </c>
      <c r="D107" s="367" t="s">
        <v>563</v>
      </c>
      <c r="E107" s="367" t="s">
        <v>734</v>
      </c>
      <c r="F107" s="367" t="s">
        <v>584</v>
      </c>
      <c r="G107" s="367" t="s">
        <v>473</v>
      </c>
      <c r="H107" s="367" t="s">
        <v>562</v>
      </c>
      <c r="J107" s="367" t="s">
        <v>565</v>
      </c>
      <c r="K107" s="367" t="s">
        <v>566</v>
      </c>
      <c r="L107" s="367" t="s">
        <v>561</v>
      </c>
      <c r="M107" s="367" t="s">
        <v>732</v>
      </c>
      <c r="N107" s="367" t="s">
        <v>734</v>
      </c>
      <c r="O107" s="367" t="s">
        <v>561</v>
      </c>
      <c r="P107" s="367" t="s">
        <v>561</v>
      </c>
      <c r="Q107" s="367" t="s">
        <v>561</v>
      </c>
      <c r="R107" s="367" t="s">
        <v>561</v>
      </c>
      <c r="S107" s="367" t="s">
        <v>561</v>
      </c>
      <c r="T107" s="368">
        <v>0</v>
      </c>
      <c r="U107" s="368">
        <v>0</v>
      </c>
      <c r="V107" s="368">
        <v>0</v>
      </c>
      <c r="W107" s="368">
        <v>0</v>
      </c>
      <c r="X107" s="368">
        <v>0</v>
      </c>
      <c r="Y107" s="368">
        <v>0</v>
      </c>
      <c r="Z107" s="368">
        <v>0</v>
      </c>
      <c r="AA107" s="368">
        <v>0</v>
      </c>
      <c r="AB107" s="368">
        <v>0</v>
      </c>
      <c r="AC107" s="368">
        <v>0</v>
      </c>
      <c r="AD107" s="368">
        <v>0</v>
      </c>
    </row>
    <row r="108" spans="1:90">
      <c r="A108" s="461" t="str">
        <f t="shared" si="1"/>
        <v>1402102262056000</v>
      </c>
      <c r="B108" s="367" t="s">
        <v>1588</v>
      </c>
      <c r="C108" s="367" t="s">
        <v>559</v>
      </c>
      <c r="D108" s="367" t="s">
        <v>573</v>
      </c>
      <c r="E108" s="367" t="s">
        <v>561</v>
      </c>
      <c r="F108" s="367" t="s">
        <v>584</v>
      </c>
      <c r="G108" s="367" t="s">
        <v>473</v>
      </c>
      <c r="H108" s="367" t="s">
        <v>562</v>
      </c>
      <c r="I108" s="367"/>
      <c r="J108" s="367" t="s">
        <v>565</v>
      </c>
      <c r="K108" s="367" t="s">
        <v>566</v>
      </c>
      <c r="L108" s="367" t="s">
        <v>561</v>
      </c>
      <c r="M108" s="367" t="s">
        <v>732</v>
      </c>
      <c r="N108" s="367" t="s">
        <v>733</v>
      </c>
      <c r="O108" s="367" t="s">
        <v>561</v>
      </c>
      <c r="P108" s="367" t="s">
        <v>561</v>
      </c>
      <c r="Q108" s="367" t="s">
        <v>561</v>
      </c>
      <c r="R108" s="367" t="s">
        <v>561</v>
      </c>
      <c r="S108" s="367" t="s">
        <v>561</v>
      </c>
      <c r="T108" s="368">
        <v>0</v>
      </c>
      <c r="U108" s="368">
        <v>0</v>
      </c>
      <c r="V108" s="368">
        <v>0</v>
      </c>
      <c r="W108" s="368">
        <v>0</v>
      </c>
      <c r="X108" s="368">
        <v>0</v>
      </c>
      <c r="Y108" s="368">
        <v>0</v>
      </c>
      <c r="Z108" s="368">
        <v>0</v>
      </c>
      <c r="AA108" s="368">
        <v>0</v>
      </c>
      <c r="AB108" s="368">
        <v>0</v>
      </c>
      <c r="AC108" s="368">
        <v>0</v>
      </c>
      <c r="AD108" s="368">
        <v>0</v>
      </c>
    </row>
    <row r="109" spans="1:90">
      <c r="A109" s="461" t="str">
        <f t="shared" si="1"/>
        <v>1222601262056000</v>
      </c>
      <c r="B109" s="367" t="s">
        <v>1588</v>
      </c>
      <c r="C109" s="367" t="s">
        <v>559</v>
      </c>
      <c r="D109" s="367" t="s">
        <v>563</v>
      </c>
      <c r="E109" s="367" t="s">
        <v>734</v>
      </c>
      <c r="F109" s="367" t="s">
        <v>584</v>
      </c>
      <c r="G109" s="367" t="s">
        <v>473</v>
      </c>
      <c r="H109" s="367" t="s">
        <v>562</v>
      </c>
      <c r="J109" s="367" t="s">
        <v>571</v>
      </c>
      <c r="K109" s="367" t="s">
        <v>564</v>
      </c>
      <c r="L109" s="367" t="s">
        <v>561</v>
      </c>
      <c r="M109" s="367" t="s">
        <v>732</v>
      </c>
      <c r="N109" s="367" t="s">
        <v>734</v>
      </c>
      <c r="O109" s="367" t="s">
        <v>561</v>
      </c>
      <c r="P109" s="367" t="s">
        <v>561</v>
      </c>
      <c r="Q109" s="367" t="s">
        <v>561</v>
      </c>
      <c r="R109" s="367" t="s">
        <v>561</v>
      </c>
      <c r="S109" s="367" t="s">
        <v>561</v>
      </c>
      <c r="T109" s="368">
        <v>1</v>
      </c>
      <c r="U109" s="368">
        <v>1</v>
      </c>
      <c r="V109" s="368">
        <v>0</v>
      </c>
      <c r="W109" s="368">
        <v>0</v>
      </c>
      <c r="X109" s="368">
        <v>0</v>
      </c>
      <c r="Y109" s="368">
        <v>1</v>
      </c>
      <c r="Z109" s="368">
        <v>0</v>
      </c>
      <c r="AA109" s="368">
        <v>0</v>
      </c>
      <c r="AB109" s="368">
        <v>0</v>
      </c>
      <c r="AC109" s="368">
        <v>0</v>
      </c>
      <c r="AD109" s="368">
        <v>0</v>
      </c>
      <c r="AE109" s="368">
        <v>21</v>
      </c>
      <c r="AF109" s="368">
        <v>21</v>
      </c>
      <c r="AG109" s="368">
        <v>0</v>
      </c>
      <c r="AH109" s="368">
        <v>0</v>
      </c>
      <c r="AI109" s="368">
        <v>21</v>
      </c>
      <c r="AJ109" s="368">
        <v>0</v>
      </c>
      <c r="AK109" s="368">
        <v>0</v>
      </c>
      <c r="AL109" s="368">
        <v>0</v>
      </c>
      <c r="AM109" s="368">
        <v>0</v>
      </c>
      <c r="AN109" s="368">
        <v>0</v>
      </c>
      <c r="AO109" s="368">
        <v>-20</v>
      </c>
      <c r="AP109" s="368">
        <v>0</v>
      </c>
      <c r="AQ109" s="368">
        <v>0</v>
      </c>
      <c r="AR109" s="368">
        <v>0</v>
      </c>
      <c r="AS109" s="368">
        <v>0</v>
      </c>
      <c r="AT109" s="368">
        <v>0</v>
      </c>
      <c r="AU109" s="368">
        <v>0</v>
      </c>
      <c r="AV109" s="368">
        <v>0</v>
      </c>
      <c r="AW109" s="368">
        <v>0</v>
      </c>
      <c r="AX109" s="368">
        <v>0</v>
      </c>
      <c r="AY109" s="368">
        <v>0</v>
      </c>
      <c r="AZ109" s="368">
        <v>0</v>
      </c>
      <c r="BA109" s="368">
        <v>0</v>
      </c>
      <c r="BB109" s="368">
        <v>0</v>
      </c>
      <c r="BC109" s="368">
        <v>0</v>
      </c>
      <c r="BD109" s="368">
        <v>0</v>
      </c>
      <c r="BE109" s="368">
        <v>0</v>
      </c>
      <c r="BF109" s="368">
        <v>0</v>
      </c>
      <c r="BG109" s="368">
        <v>0</v>
      </c>
      <c r="BH109" s="368">
        <v>0</v>
      </c>
      <c r="BI109" s="368">
        <v>0</v>
      </c>
      <c r="BJ109" s="368">
        <v>0</v>
      </c>
      <c r="BK109" s="368">
        <v>0</v>
      </c>
      <c r="BL109" s="368">
        <v>0</v>
      </c>
      <c r="BM109" s="368">
        <v>0</v>
      </c>
      <c r="BN109" s="368">
        <v>0</v>
      </c>
      <c r="BO109" s="368">
        <v>0</v>
      </c>
      <c r="BP109" s="368">
        <v>0</v>
      </c>
      <c r="BQ109" s="368">
        <v>0</v>
      </c>
      <c r="BR109" s="368">
        <v>0</v>
      </c>
      <c r="BS109" s="368">
        <v>0</v>
      </c>
      <c r="BT109" s="368">
        <v>0</v>
      </c>
      <c r="BU109" s="368">
        <v>0</v>
      </c>
      <c r="BV109" s="368">
        <v>0</v>
      </c>
      <c r="BW109" s="368">
        <v>0</v>
      </c>
      <c r="BX109" s="368">
        <v>-20</v>
      </c>
      <c r="BY109" s="368">
        <v>0</v>
      </c>
      <c r="BZ109" s="368">
        <v>0</v>
      </c>
      <c r="CA109" s="368">
        <v>0</v>
      </c>
    </row>
    <row r="110" spans="1:90">
      <c r="A110" s="461" t="str">
        <f t="shared" si="1"/>
        <v>1402601262056000</v>
      </c>
      <c r="B110" s="367" t="s">
        <v>1588</v>
      </c>
      <c r="C110" s="367" t="s">
        <v>559</v>
      </c>
      <c r="D110" s="367" t="s">
        <v>573</v>
      </c>
      <c r="E110" s="367" t="s">
        <v>561</v>
      </c>
      <c r="F110" s="367" t="s">
        <v>584</v>
      </c>
      <c r="G110" s="367" t="s">
        <v>473</v>
      </c>
      <c r="H110" s="367" t="s">
        <v>562</v>
      </c>
      <c r="J110" s="367" t="s">
        <v>571</v>
      </c>
      <c r="K110" s="367" t="s">
        <v>564</v>
      </c>
      <c r="L110" s="367" t="s">
        <v>561</v>
      </c>
      <c r="M110" s="367" t="s">
        <v>732</v>
      </c>
      <c r="N110" s="367" t="s">
        <v>733</v>
      </c>
      <c r="O110" s="367" t="s">
        <v>561</v>
      </c>
      <c r="P110" s="367" t="s">
        <v>561</v>
      </c>
      <c r="Q110" s="367" t="s">
        <v>561</v>
      </c>
      <c r="R110" s="367" t="s">
        <v>561</v>
      </c>
      <c r="S110" s="367" t="s">
        <v>561</v>
      </c>
      <c r="T110" s="368">
        <v>12899</v>
      </c>
      <c r="U110" s="368">
        <v>12899</v>
      </c>
      <c r="V110" s="368">
        <v>12899</v>
      </c>
      <c r="W110" s="368">
        <v>0</v>
      </c>
      <c r="X110" s="368">
        <v>0</v>
      </c>
      <c r="Y110" s="368">
        <v>0</v>
      </c>
      <c r="Z110" s="368">
        <v>0</v>
      </c>
      <c r="AA110" s="368">
        <v>0</v>
      </c>
      <c r="AB110" s="368">
        <v>0</v>
      </c>
      <c r="AC110" s="368">
        <v>0</v>
      </c>
      <c r="AD110" s="368">
        <v>0</v>
      </c>
      <c r="AE110" s="368">
        <v>6421</v>
      </c>
      <c r="AF110" s="368">
        <v>6421</v>
      </c>
      <c r="AG110" s="368">
        <v>0</v>
      </c>
      <c r="AH110" s="368">
        <v>0</v>
      </c>
      <c r="AI110" s="368">
        <v>6421</v>
      </c>
      <c r="AJ110" s="368">
        <v>0</v>
      </c>
      <c r="AK110" s="368">
        <v>0</v>
      </c>
      <c r="AL110" s="368">
        <v>0</v>
      </c>
      <c r="AM110" s="368">
        <v>0</v>
      </c>
      <c r="AN110" s="368">
        <v>0</v>
      </c>
      <c r="AO110" s="368">
        <v>6478</v>
      </c>
      <c r="AP110" s="368">
        <v>0</v>
      </c>
      <c r="AQ110" s="368">
        <v>0</v>
      </c>
      <c r="AR110" s="368">
        <v>0</v>
      </c>
      <c r="AS110" s="368">
        <v>0</v>
      </c>
      <c r="AT110" s="368">
        <v>0</v>
      </c>
      <c r="AU110" s="368">
        <v>0</v>
      </c>
      <c r="AV110" s="368">
        <v>0</v>
      </c>
      <c r="AW110" s="368">
        <v>0</v>
      </c>
      <c r="AX110" s="368">
        <v>0</v>
      </c>
      <c r="AY110" s="368">
        <v>0</v>
      </c>
      <c r="AZ110" s="368">
        <v>6478</v>
      </c>
      <c r="BA110" s="368">
        <v>0</v>
      </c>
      <c r="BB110" s="368">
        <v>0</v>
      </c>
      <c r="BC110" s="368">
        <v>0</v>
      </c>
      <c r="BD110" s="368">
        <v>0</v>
      </c>
      <c r="BE110" s="368">
        <v>0</v>
      </c>
      <c r="BF110" s="368">
        <v>0</v>
      </c>
      <c r="BG110" s="368">
        <v>0</v>
      </c>
      <c r="BH110" s="368">
        <v>0</v>
      </c>
      <c r="BI110" s="368">
        <v>0</v>
      </c>
      <c r="BJ110" s="368">
        <v>0</v>
      </c>
      <c r="BK110" s="368">
        <v>0</v>
      </c>
      <c r="BL110" s="368">
        <v>0</v>
      </c>
      <c r="BM110" s="368">
        <v>0</v>
      </c>
      <c r="BN110" s="368">
        <v>0</v>
      </c>
      <c r="BO110" s="368">
        <v>0</v>
      </c>
      <c r="BP110" s="368">
        <v>0</v>
      </c>
      <c r="BQ110" s="368">
        <v>0</v>
      </c>
      <c r="BR110" s="368">
        <v>0</v>
      </c>
      <c r="BS110" s="368">
        <v>0</v>
      </c>
      <c r="BT110" s="368">
        <v>0</v>
      </c>
      <c r="BU110" s="368">
        <v>6478</v>
      </c>
      <c r="BV110" s="368">
        <v>0</v>
      </c>
      <c r="BW110" s="368">
        <v>-6478</v>
      </c>
      <c r="BX110" s="368">
        <v>0</v>
      </c>
      <c r="BY110" s="368">
        <v>0</v>
      </c>
      <c r="BZ110" s="368">
        <v>0</v>
      </c>
      <c r="CA110" s="368">
        <v>0</v>
      </c>
    </row>
    <row r="111" spans="1:90">
      <c r="A111" s="461" t="str">
        <f t="shared" si="1"/>
        <v>1222602262056000</v>
      </c>
      <c r="B111" s="367" t="s">
        <v>1588</v>
      </c>
      <c r="C111" s="367" t="s">
        <v>559</v>
      </c>
      <c r="D111" s="367" t="s">
        <v>563</v>
      </c>
      <c r="E111" s="367" t="s">
        <v>734</v>
      </c>
      <c r="F111" s="367" t="s">
        <v>584</v>
      </c>
      <c r="G111" s="367" t="s">
        <v>473</v>
      </c>
      <c r="H111" s="367" t="s">
        <v>562</v>
      </c>
      <c r="J111" s="367" t="s">
        <v>571</v>
      </c>
      <c r="K111" s="367" t="s">
        <v>566</v>
      </c>
      <c r="L111" s="367" t="s">
        <v>561</v>
      </c>
      <c r="M111" s="367" t="s">
        <v>732</v>
      </c>
      <c r="N111" s="367" t="s">
        <v>734</v>
      </c>
      <c r="O111" s="367" t="s">
        <v>561</v>
      </c>
      <c r="P111" s="367" t="s">
        <v>561</v>
      </c>
      <c r="Q111" s="367" t="s">
        <v>561</v>
      </c>
      <c r="R111" s="367" t="s">
        <v>561</v>
      </c>
      <c r="S111" s="367" t="s">
        <v>561</v>
      </c>
      <c r="T111" s="368">
        <v>137934</v>
      </c>
      <c r="U111" s="368">
        <v>-137954</v>
      </c>
      <c r="V111" s="368">
        <v>0</v>
      </c>
      <c r="W111" s="368">
        <v>0</v>
      </c>
      <c r="X111" s="368">
        <v>0</v>
      </c>
      <c r="Y111" s="368">
        <v>0</v>
      </c>
      <c r="Z111" s="368">
        <v>0</v>
      </c>
      <c r="AA111" s="368">
        <v>0</v>
      </c>
      <c r="AB111" s="368">
        <v>137954</v>
      </c>
      <c r="AC111" s="368">
        <v>0</v>
      </c>
      <c r="AD111" s="368">
        <v>0</v>
      </c>
      <c r="AE111" s="368">
        <v>0</v>
      </c>
      <c r="AF111" s="368">
        <v>0</v>
      </c>
      <c r="AG111" s="368">
        <v>0</v>
      </c>
      <c r="AH111" s="368">
        <v>0</v>
      </c>
      <c r="AI111" s="368">
        <v>0</v>
      </c>
      <c r="AJ111" s="368">
        <v>0</v>
      </c>
      <c r="AK111" s="368">
        <v>0</v>
      </c>
      <c r="AL111" s="368">
        <v>0</v>
      </c>
      <c r="AM111" s="368">
        <v>0</v>
      </c>
      <c r="AN111" s="368">
        <v>0</v>
      </c>
      <c r="AO111" s="368">
        <v>0</v>
      </c>
      <c r="AU111" s="368">
        <v>0</v>
      </c>
      <c r="AV111" s="368">
        <v>0</v>
      </c>
      <c r="AW111" s="368">
        <v>0</v>
      </c>
      <c r="AX111" s="368">
        <v>0</v>
      </c>
      <c r="AY111" s="368">
        <v>0</v>
      </c>
      <c r="AZ111" s="368">
        <v>0</v>
      </c>
      <c r="BA111" s="368">
        <v>0</v>
      </c>
      <c r="BB111" s="368">
        <v>0</v>
      </c>
      <c r="BC111" s="368">
        <v>0</v>
      </c>
      <c r="BD111" s="368">
        <v>0</v>
      </c>
      <c r="BE111" s="368">
        <v>0</v>
      </c>
      <c r="BF111" s="368">
        <v>0</v>
      </c>
      <c r="BG111" s="368">
        <v>0</v>
      </c>
      <c r="BH111" s="368">
        <v>0</v>
      </c>
      <c r="BI111" s="368">
        <v>0</v>
      </c>
      <c r="BJ111" s="368">
        <v>0</v>
      </c>
      <c r="BK111" s="368">
        <v>0</v>
      </c>
      <c r="BL111" s="368">
        <v>0</v>
      </c>
      <c r="BM111" s="368">
        <v>0</v>
      </c>
      <c r="BN111" s="368">
        <v>0</v>
      </c>
      <c r="BO111" s="368">
        <v>0</v>
      </c>
      <c r="BP111" s="368">
        <v>0</v>
      </c>
      <c r="BQ111" s="368">
        <v>0</v>
      </c>
      <c r="BR111" s="368">
        <v>0</v>
      </c>
      <c r="BS111" s="368">
        <v>0</v>
      </c>
      <c r="BT111" s="368">
        <v>0</v>
      </c>
      <c r="BU111" s="368">
        <v>0</v>
      </c>
      <c r="BV111" s="368">
        <v>0</v>
      </c>
      <c r="BW111" s="368">
        <v>0</v>
      </c>
      <c r="BX111" s="368">
        <v>0</v>
      </c>
      <c r="BY111" s="368">
        <v>0</v>
      </c>
      <c r="BZ111" s="368">
        <v>0</v>
      </c>
      <c r="CA111" s="368">
        <v>0</v>
      </c>
      <c r="CB111" s="368">
        <v>137954</v>
      </c>
      <c r="CC111" s="368">
        <v>0</v>
      </c>
      <c r="CD111" s="368">
        <v>0</v>
      </c>
      <c r="CE111" s="368">
        <v>0</v>
      </c>
      <c r="CF111" s="368">
        <v>0</v>
      </c>
      <c r="CG111" s="368">
        <v>0</v>
      </c>
      <c r="CH111" s="368">
        <v>0</v>
      </c>
      <c r="CI111" s="368">
        <v>0</v>
      </c>
      <c r="CJ111" s="368">
        <v>0</v>
      </c>
      <c r="CK111" s="368">
        <v>0</v>
      </c>
      <c r="CL111" s="368">
        <v>0</v>
      </c>
    </row>
    <row r="112" spans="1:90">
      <c r="A112" s="461" t="str">
        <f t="shared" si="1"/>
        <v>1402602262056000</v>
      </c>
      <c r="B112" s="367" t="s">
        <v>1588</v>
      </c>
      <c r="C112" s="367" t="s">
        <v>559</v>
      </c>
      <c r="D112" s="367" t="s">
        <v>573</v>
      </c>
      <c r="E112" s="367" t="s">
        <v>561</v>
      </c>
      <c r="F112" s="367" t="s">
        <v>584</v>
      </c>
      <c r="G112" s="367" t="s">
        <v>473</v>
      </c>
      <c r="H112" s="367" t="s">
        <v>562</v>
      </c>
      <c r="J112" s="367" t="s">
        <v>571</v>
      </c>
      <c r="K112" s="367" t="s">
        <v>566</v>
      </c>
      <c r="L112" s="367" t="s">
        <v>561</v>
      </c>
      <c r="M112" s="367" t="s">
        <v>732</v>
      </c>
      <c r="N112" s="367" t="s">
        <v>733</v>
      </c>
      <c r="O112" s="367" t="s">
        <v>561</v>
      </c>
      <c r="P112" s="367" t="s">
        <v>561</v>
      </c>
      <c r="Q112" s="367" t="s">
        <v>561</v>
      </c>
      <c r="R112" s="367" t="s">
        <v>561</v>
      </c>
      <c r="S112" s="367" t="s">
        <v>561</v>
      </c>
      <c r="T112" s="368">
        <v>0</v>
      </c>
      <c r="U112" s="368">
        <v>0</v>
      </c>
      <c r="V112" s="368">
        <v>0</v>
      </c>
      <c r="W112" s="368">
        <v>0</v>
      </c>
      <c r="X112" s="368">
        <v>0</v>
      </c>
      <c r="Y112" s="368">
        <v>0</v>
      </c>
      <c r="Z112" s="368">
        <v>0</v>
      </c>
      <c r="AA112" s="368">
        <v>0</v>
      </c>
      <c r="AB112" s="368">
        <v>0</v>
      </c>
      <c r="AC112" s="368">
        <v>170</v>
      </c>
      <c r="AD112" s="368">
        <v>0</v>
      </c>
      <c r="AE112" s="368">
        <v>0</v>
      </c>
      <c r="AF112" s="368">
        <v>170</v>
      </c>
      <c r="AG112" s="368">
        <v>0</v>
      </c>
      <c r="AH112" s="368">
        <v>0</v>
      </c>
      <c r="AI112" s="368">
        <v>0</v>
      </c>
      <c r="AJ112" s="368">
        <v>0</v>
      </c>
      <c r="AK112" s="368">
        <v>0</v>
      </c>
      <c r="AL112" s="368">
        <v>0</v>
      </c>
      <c r="AM112" s="368">
        <v>0</v>
      </c>
      <c r="AN112" s="368">
        <v>0</v>
      </c>
      <c r="AO112" s="368">
        <v>0</v>
      </c>
      <c r="AU112" s="368">
        <v>0</v>
      </c>
      <c r="AV112" s="368">
        <v>0</v>
      </c>
      <c r="AW112" s="368">
        <v>0</v>
      </c>
      <c r="AX112" s="368">
        <v>0</v>
      </c>
      <c r="AY112" s="368">
        <v>0</v>
      </c>
      <c r="AZ112" s="368">
        <v>0</v>
      </c>
      <c r="BA112" s="368">
        <v>0</v>
      </c>
      <c r="BB112" s="368">
        <v>0</v>
      </c>
      <c r="BC112" s="368">
        <v>0</v>
      </c>
      <c r="BD112" s="368">
        <v>0</v>
      </c>
      <c r="BE112" s="368">
        <v>0</v>
      </c>
      <c r="BF112" s="368">
        <v>0</v>
      </c>
      <c r="BG112" s="368">
        <v>0</v>
      </c>
      <c r="BH112" s="368">
        <v>0</v>
      </c>
      <c r="BI112" s="368">
        <v>0</v>
      </c>
      <c r="BJ112" s="368">
        <v>0</v>
      </c>
      <c r="BK112" s="368">
        <v>0</v>
      </c>
      <c r="BL112" s="368">
        <v>0</v>
      </c>
      <c r="BM112" s="368">
        <v>0</v>
      </c>
      <c r="BN112" s="368">
        <v>0</v>
      </c>
      <c r="BO112" s="368">
        <v>0</v>
      </c>
      <c r="BP112" s="368">
        <v>0</v>
      </c>
      <c r="BQ112" s="368">
        <v>0</v>
      </c>
      <c r="BR112" s="368">
        <v>0</v>
      </c>
      <c r="BS112" s="368">
        <v>0</v>
      </c>
      <c r="BT112" s="368">
        <v>0</v>
      </c>
      <c r="BU112" s="368">
        <v>0</v>
      </c>
      <c r="BV112" s="368">
        <v>0</v>
      </c>
      <c r="BW112" s="368">
        <v>0</v>
      </c>
      <c r="BX112" s="368">
        <v>0</v>
      </c>
      <c r="BY112" s="368">
        <v>0</v>
      </c>
      <c r="BZ112" s="368">
        <v>0</v>
      </c>
      <c r="CA112" s="368">
        <v>0</v>
      </c>
      <c r="CB112" s="368">
        <v>0</v>
      </c>
      <c r="CC112" s="368">
        <v>0</v>
      </c>
      <c r="CD112" s="368">
        <v>0</v>
      </c>
      <c r="CE112" s="368">
        <v>0</v>
      </c>
      <c r="CF112" s="368">
        <v>0</v>
      </c>
      <c r="CG112" s="368">
        <v>0</v>
      </c>
      <c r="CH112" s="368">
        <v>0</v>
      </c>
      <c r="CI112" s="368">
        <v>0</v>
      </c>
      <c r="CJ112" s="368">
        <v>0</v>
      </c>
      <c r="CK112" s="368">
        <v>0</v>
      </c>
      <c r="CL112" s="368">
        <v>0</v>
      </c>
    </row>
    <row r="113" spans="1:90">
      <c r="A113" s="461" t="str">
        <f t="shared" si="1"/>
        <v>1223401262056008</v>
      </c>
      <c r="B113" s="367" t="s">
        <v>1588</v>
      </c>
      <c r="C113" s="367" t="s">
        <v>559</v>
      </c>
      <c r="D113" s="367" t="s">
        <v>563</v>
      </c>
      <c r="E113" s="367" t="s">
        <v>734</v>
      </c>
      <c r="F113" s="367" t="s">
        <v>584</v>
      </c>
      <c r="G113" s="367" t="s">
        <v>473</v>
      </c>
      <c r="H113" s="367" t="s">
        <v>765</v>
      </c>
      <c r="I113" s="368" t="s">
        <v>764</v>
      </c>
      <c r="J113" s="367" t="s">
        <v>741</v>
      </c>
      <c r="K113" s="367" t="s">
        <v>564</v>
      </c>
      <c r="L113" s="367" t="s">
        <v>561</v>
      </c>
      <c r="M113" s="367" t="s">
        <v>732</v>
      </c>
      <c r="N113" s="367" t="s">
        <v>733</v>
      </c>
      <c r="O113" s="367" t="s">
        <v>561</v>
      </c>
      <c r="P113" s="367" t="s">
        <v>561</v>
      </c>
      <c r="Q113" s="367" t="s">
        <v>737</v>
      </c>
      <c r="R113" s="367" t="s">
        <v>561</v>
      </c>
      <c r="S113" s="367" t="s">
        <v>561</v>
      </c>
      <c r="T113" s="368">
        <v>0</v>
      </c>
      <c r="U113" s="368">
        <v>0</v>
      </c>
      <c r="V113" s="368">
        <v>0</v>
      </c>
      <c r="W113" s="368">
        <v>0</v>
      </c>
      <c r="X113" s="368">
        <v>0</v>
      </c>
      <c r="Y113" s="368">
        <v>0</v>
      </c>
      <c r="Z113" s="368">
        <v>0</v>
      </c>
      <c r="AA113" s="368">
        <v>0</v>
      </c>
      <c r="AB113" s="368">
        <v>0</v>
      </c>
      <c r="AC113" s="368">
        <v>0</v>
      </c>
      <c r="AD113" s="368">
        <v>0</v>
      </c>
      <c r="AE113" s="368">
        <v>0</v>
      </c>
      <c r="AF113" s="368">
        <v>0</v>
      </c>
      <c r="AG113" s="368">
        <v>0</v>
      </c>
      <c r="AH113" s="368">
        <v>0</v>
      </c>
      <c r="AI113" s="368">
        <v>0</v>
      </c>
      <c r="AJ113" s="368">
        <v>0</v>
      </c>
      <c r="AK113" s="368">
        <v>0</v>
      </c>
      <c r="AL113" s="368">
        <v>0</v>
      </c>
      <c r="AM113" s="368">
        <v>0</v>
      </c>
      <c r="AN113" s="368">
        <v>0</v>
      </c>
      <c r="AO113" s="368">
        <v>0</v>
      </c>
      <c r="AP113" s="368">
        <v>0</v>
      </c>
      <c r="AQ113" s="368">
        <v>0</v>
      </c>
      <c r="AR113" s="368">
        <v>0</v>
      </c>
      <c r="AS113" s="368">
        <v>0</v>
      </c>
      <c r="AT113" s="368">
        <v>0</v>
      </c>
      <c r="AU113" s="368">
        <v>4170317</v>
      </c>
      <c r="AV113" s="368">
        <v>740855</v>
      </c>
      <c r="AW113" s="368">
        <v>15692</v>
      </c>
      <c r="AX113" s="368">
        <v>47212</v>
      </c>
      <c r="AY113" s="368">
        <v>15692</v>
      </c>
      <c r="AZ113" s="368">
        <v>39112</v>
      </c>
      <c r="BA113" s="368">
        <v>0</v>
      </c>
      <c r="BB113" s="368">
        <v>740855</v>
      </c>
      <c r="BC113" s="368">
        <v>15692</v>
      </c>
      <c r="BD113" s="368">
        <v>0</v>
      </c>
      <c r="BE113" s="368">
        <v>0</v>
      </c>
      <c r="BF113" s="368">
        <v>740855</v>
      </c>
      <c r="BG113" s="368">
        <v>332713</v>
      </c>
      <c r="BH113" s="368">
        <v>332713</v>
      </c>
      <c r="BI113" s="368">
        <v>332713</v>
      </c>
      <c r="BJ113" s="368">
        <v>15692</v>
      </c>
      <c r="BK113" s="368">
        <v>0</v>
      </c>
      <c r="BL113" s="368">
        <v>0</v>
      </c>
      <c r="BM113" s="368">
        <v>0</v>
      </c>
      <c r="BN113" s="368">
        <v>0</v>
      </c>
      <c r="BO113" s="368">
        <v>0</v>
      </c>
      <c r="BP113" s="368">
        <v>0</v>
      </c>
      <c r="BQ113" s="368">
        <v>0</v>
      </c>
      <c r="BR113" s="368">
        <v>8862</v>
      </c>
      <c r="BS113" s="368">
        <v>6830</v>
      </c>
      <c r="BT113" s="368">
        <v>6830</v>
      </c>
      <c r="BU113" s="368">
        <v>6830</v>
      </c>
      <c r="BV113" s="368">
        <v>0</v>
      </c>
      <c r="BW113" s="368">
        <v>0</v>
      </c>
      <c r="BX113" s="368">
        <v>0</v>
      </c>
      <c r="BY113" s="368">
        <v>0</v>
      </c>
      <c r="BZ113" s="368">
        <v>0</v>
      </c>
      <c r="CA113" s="368">
        <v>0</v>
      </c>
      <c r="CB113" s="368">
        <v>0</v>
      </c>
      <c r="CC113" s="368">
        <v>0</v>
      </c>
      <c r="CD113" s="368">
        <v>0</v>
      </c>
      <c r="CE113" s="368">
        <v>0</v>
      </c>
      <c r="CF113" s="368">
        <v>0</v>
      </c>
      <c r="CG113" s="368">
        <v>0</v>
      </c>
      <c r="CH113" s="368">
        <v>0</v>
      </c>
      <c r="CI113" s="368">
        <v>0</v>
      </c>
      <c r="CJ113" s="368">
        <v>0</v>
      </c>
      <c r="CK113" s="368">
        <v>0</v>
      </c>
    </row>
    <row r="114" spans="1:90">
      <c r="A114" s="461" t="str">
        <f t="shared" si="1"/>
        <v>1223402262056008</v>
      </c>
      <c r="B114" s="367" t="s">
        <v>1588</v>
      </c>
      <c r="C114" s="367" t="s">
        <v>559</v>
      </c>
      <c r="D114" s="367" t="s">
        <v>563</v>
      </c>
      <c r="E114" s="367" t="s">
        <v>734</v>
      </c>
      <c r="F114" s="367" t="s">
        <v>584</v>
      </c>
      <c r="G114" s="367" t="s">
        <v>473</v>
      </c>
      <c r="H114" s="367" t="s">
        <v>765</v>
      </c>
      <c r="I114" s="367" t="s">
        <v>764</v>
      </c>
      <c r="J114" s="367" t="s">
        <v>741</v>
      </c>
      <c r="K114" s="367" t="s">
        <v>566</v>
      </c>
      <c r="L114" s="367" t="s">
        <v>561</v>
      </c>
      <c r="M114" s="367" t="s">
        <v>732</v>
      </c>
      <c r="N114" s="367" t="s">
        <v>733</v>
      </c>
      <c r="O114" s="367" t="s">
        <v>561</v>
      </c>
      <c r="P114" s="367" t="s">
        <v>561</v>
      </c>
      <c r="Q114" s="367" t="s">
        <v>737</v>
      </c>
      <c r="R114" s="367" t="s">
        <v>561</v>
      </c>
      <c r="S114" s="367" t="s">
        <v>561</v>
      </c>
      <c r="T114" s="368">
        <v>0</v>
      </c>
      <c r="U114" s="368">
        <v>0</v>
      </c>
      <c r="V114" s="368">
        <v>0</v>
      </c>
      <c r="W114" s="368">
        <v>0</v>
      </c>
      <c r="X114" s="368">
        <v>0</v>
      </c>
      <c r="Y114" s="368">
        <v>0</v>
      </c>
      <c r="Z114" s="368">
        <v>0</v>
      </c>
      <c r="AA114" s="368">
        <v>0</v>
      </c>
      <c r="AB114" s="368">
        <v>0</v>
      </c>
      <c r="AC114" s="368">
        <v>0</v>
      </c>
      <c r="AD114" s="368">
        <v>0</v>
      </c>
      <c r="AE114" s="368">
        <v>0</v>
      </c>
      <c r="AF114" s="368">
        <v>0</v>
      </c>
      <c r="AG114" s="368">
        <v>0</v>
      </c>
      <c r="AH114" s="368">
        <v>0</v>
      </c>
      <c r="AI114" s="368">
        <v>0</v>
      </c>
      <c r="AJ114" s="368">
        <v>0</v>
      </c>
      <c r="AK114" s="368">
        <v>24600</v>
      </c>
      <c r="AL114" s="368">
        <v>5</v>
      </c>
      <c r="AM114" s="368" t="s">
        <v>1515</v>
      </c>
    </row>
    <row r="115" spans="1:90">
      <c r="A115" s="461" t="str">
        <f t="shared" si="1"/>
        <v>1401901262099001</v>
      </c>
      <c r="B115" s="367" t="s">
        <v>1588</v>
      </c>
      <c r="C115" s="367" t="s">
        <v>559</v>
      </c>
      <c r="D115" s="367" t="s">
        <v>573</v>
      </c>
      <c r="E115" s="367" t="s">
        <v>561</v>
      </c>
      <c r="F115" s="367" t="s">
        <v>762</v>
      </c>
      <c r="G115" s="367" t="s">
        <v>761</v>
      </c>
      <c r="H115" s="367" t="s">
        <v>746</v>
      </c>
      <c r="I115" s="368" t="s">
        <v>763</v>
      </c>
      <c r="J115" s="367" t="s">
        <v>577</v>
      </c>
      <c r="K115" s="367" t="s">
        <v>564</v>
      </c>
      <c r="L115" s="367" t="s">
        <v>561</v>
      </c>
      <c r="M115" s="367" t="s">
        <v>732</v>
      </c>
      <c r="N115" s="367" t="s">
        <v>733</v>
      </c>
      <c r="O115" s="367" t="s">
        <v>561</v>
      </c>
      <c r="P115" s="367" t="s">
        <v>561</v>
      </c>
      <c r="Q115" s="367" t="s">
        <v>561</v>
      </c>
      <c r="R115" s="367" t="s">
        <v>561</v>
      </c>
      <c r="S115" s="367" t="s">
        <v>561</v>
      </c>
      <c r="T115" s="368">
        <v>4170412</v>
      </c>
      <c r="U115" s="368">
        <v>0</v>
      </c>
      <c r="V115" s="368">
        <v>0</v>
      </c>
      <c r="W115" s="368">
        <v>0</v>
      </c>
      <c r="X115" s="368">
        <v>0</v>
      </c>
      <c r="Y115" s="368">
        <v>200500</v>
      </c>
      <c r="Z115" s="368">
        <v>4</v>
      </c>
      <c r="AA115" s="368">
        <v>0</v>
      </c>
      <c r="AB115" s="368">
        <v>5930</v>
      </c>
      <c r="AC115" s="368">
        <v>1268022000</v>
      </c>
      <c r="AD115" s="368">
        <v>13546</v>
      </c>
      <c r="AE115" s="368">
        <v>388</v>
      </c>
      <c r="AF115" s="368">
        <v>500</v>
      </c>
      <c r="AG115" s="368">
        <v>130</v>
      </c>
      <c r="AH115" s="368">
        <v>0</v>
      </c>
      <c r="AI115" s="368">
        <v>503416</v>
      </c>
      <c r="AJ115" s="368">
        <v>503416</v>
      </c>
      <c r="AK115" s="368">
        <v>0</v>
      </c>
      <c r="AL115" s="368">
        <v>0</v>
      </c>
      <c r="AM115" s="368">
        <v>0</v>
      </c>
      <c r="AN115" s="368">
        <v>0</v>
      </c>
      <c r="AO115" s="368">
        <v>0</v>
      </c>
      <c r="AP115" s="368">
        <v>478700</v>
      </c>
      <c r="AQ115" s="368">
        <v>0</v>
      </c>
      <c r="AR115" s="368">
        <v>24716</v>
      </c>
      <c r="AS115" s="368">
        <v>0</v>
      </c>
      <c r="AT115" s="368">
        <v>0</v>
      </c>
      <c r="AU115" s="368">
        <v>0</v>
      </c>
      <c r="AV115" s="368">
        <v>4150609</v>
      </c>
      <c r="AW115" s="368">
        <v>4170411</v>
      </c>
      <c r="AX115" s="368">
        <v>123</v>
      </c>
      <c r="AY115" s="368">
        <v>300</v>
      </c>
      <c r="AZ115" s="368">
        <v>300</v>
      </c>
      <c r="BA115" s="368">
        <v>642</v>
      </c>
      <c r="BB115" s="368">
        <v>4290401</v>
      </c>
      <c r="BC115" s="368">
        <v>17</v>
      </c>
      <c r="BD115" s="368">
        <v>2</v>
      </c>
      <c r="BE115" s="368">
        <v>0</v>
      </c>
    </row>
    <row r="116" spans="1:90">
      <c r="A116" s="461" t="str">
        <f t="shared" si="1"/>
        <v>1401901262099002</v>
      </c>
      <c r="B116" s="367" t="s">
        <v>1588</v>
      </c>
      <c r="C116" s="367" t="s">
        <v>559</v>
      </c>
      <c r="D116" s="367" t="s">
        <v>573</v>
      </c>
      <c r="E116" s="367" t="s">
        <v>561</v>
      </c>
      <c r="F116" s="367" t="s">
        <v>762</v>
      </c>
      <c r="G116" s="367" t="s">
        <v>761</v>
      </c>
      <c r="H116" s="367" t="s">
        <v>745</v>
      </c>
      <c r="I116" s="368" t="s">
        <v>1357</v>
      </c>
      <c r="J116" s="367" t="s">
        <v>577</v>
      </c>
      <c r="K116" s="367" t="s">
        <v>564</v>
      </c>
      <c r="L116" s="367" t="s">
        <v>561</v>
      </c>
      <c r="M116" s="367" t="s">
        <v>732</v>
      </c>
      <c r="N116" s="367" t="s">
        <v>733</v>
      </c>
      <c r="O116" s="367" t="s">
        <v>561</v>
      </c>
      <c r="P116" s="367" t="s">
        <v>561</v>
      </c>
      <c r="Q116" s="367" t="s">
        <v>561</v>
      </c>
      <c r="R116" s="367" t="s">
        <v>561</v>
      </c>
      <c r="S116" s="367" t="s">
        <v>561</v>
      </c>
      <c r="T116" s="368">
        <v>4251221</v>
      </c>
      <c r="U116" s="368">
        <v>0</v>
      </c>
      <c r="V116" s="368">
        <v>0</v>
      </c>
      <c r="W116" s="368">
        <v>0</v>
      </c>
      <c r="X116" s="368">
        <v>0</v>
      </c>
      <c r="Y116" s="368">
        <v>200007</v>
      </c>
      <c r="Z116" s="368">
        <v>0</v>
      </c>
      <c r="AA116" s="368">
        <v>0</v>
      </c>
      <c r="AB116" s="368">
        <v>1831</v>
      </c>
      <c r="AC116" s="368">
        <v>214315000</v>
      </c>
      <c r="AD116" s="368">
        <v>1831</v>
      </c>
      <c r="AE116" s="368">
        <v>41</v>
      </c>
      <c r="AF116" s="368">
        <v>0</v>
      </c>
      <c r="AG116" s="368">
        <v>2400</v>
      </c>
      <c r="AH116" s="368">
        <v>0</v>
      </c>
      <c r="AI116" s="368">
        <v>0</v>
      </c>
      <c r="AJ116" s="368">
        <v>0</v>
      </c>
      <c r="AK116" s="368">
        <v>0</v>
      </c>
      <c r="AL116" s="368">
        <v>0</v>
      </c>
      <c r="AM116" s="368">
        <v>0</v>
      </c>
      <c r="AN116" s="368">
        <v>0</v>
      </c>
      <c r="AO116" s="368">
        <v>0</v>
      </c>
      <c r="AP116" s="368">
        <v>0</v>
      </c>
      <c r="AQ116" s="368">
        <v>0</v>
      </c>
      <c r="AR116" s="368">
        <v>0</v>
      </c>
      <c r="AS116" s="368">
        <v>0</v>
      </c>
      <c r="AT116" s="368">
        <v>0</v>
      </c>
      <c r="AU116" s="368">
        <v>0</v>
      </c>
      <c r="AV116" s="368">
        <v>4241019</v>
      </c>
      <c r="AW116" s="368">
        <v>4251220</v>
      </c>
      <c r="AX116" s="368">
        <v>409</v>
      </c>
      <c r="AY116" s="368">
        <v>200</v>
      </c>
      <c r="AZ116" s="368">
        <v>200</v>
      </c>
      <c r="BA116" s="368">
        <v>326</v>
      </c>
      <c r="BB116" s="368">
        <v>4310401</v>
      </c>
      <c r="BC116" s="368">
        <v>9</v>
      </c>
      <c r="BD116" s="368">
        <v>2</v>
      </c>
      <c r="BE116" s="368">
        <v>0</v>
      </c>
    </row>
    <row r="117" spans="1:90">
      <c r="A117" s="461" t="str">
        <f t="shared" si="1"/>
        <v>1401902262099001</v>
      </c>
      <c r="B117" s="367" t="s">
        <v>1588</v>
      </c>
      <c r="C117" s="367" t="s">
        <v>559</v>
      </c>
      <c r="D117" s="367" t="s">
        <v>573</v>
      </c>
      <c r="E117" s="367" t="s">
        <v>561</v>
      </c>
      <c r="F117" s="367" t="s">
        <v>762</v>
      </c>
      <c r="G117" s="367" t="s">
        <v>761</v>
      </c>
      <c r="H117" s="367" t="s">
        <v>746</v>
      </c>
      <c r="I117" s="368" t="s">
        <v>763</v>
      </c>
      <c r="J117" s="367" t="s">
        <v>577</v>
      </c>
      <c r="K117" s="367" t="s">
        <v>566</v>
      </c>
      <c r="L117" s="367" t="s">
        <v>561</v>
      </c>
      <c r="M117" s="367" t="s">
        <v>732</v>
      </c>
      <c r="N117" s="367" t="s">
        <v>733</v>
      </c>
      <c r="O117" s="367" t="s">
        <v>561</v>
      </c>
      <c r="P117" s="367" t="s">
        <v>561</v>
      </c>
      <c r="Q117" s="367" t="s">
        <v>561</v>
      </c>
      <c r="R117" s="367" t="s">
        <v>561</v>
      </c>
      <c r="S117" s="367" t="s">
        <v>561</v>
      </c>
      <c r="T117" s="368">
        <v>0</v>
      </c>
      <c r="U117" s="368">
        <v>59986</v>
      </c>
      <c r="V117" s="368">
        <v>1031</v>
      </c>
      <c r="W117" s="368">
        <v>59986</v>
      </c>
      <c r="X117" s="368">
        <v>0</v>
      </c>
      <c r="Y117" s="368">
        <v>0</v>
      </c>
      <c r="Z117" s="368">
        <v>1399330</v>
      </c>
      <c r="AA117" s="368">
        <v>64039</v>
      </c>
      <c r="AB117" s="368">
        <v>1399330</v>
      </c>
      <c r="AC117" s="368">
        <v>0</v>
      </c>
      <c r="AD117" s="368">
        <v>0</v>
      </c>
      <c r="AE117" s="368">
        <v>900</v>
      </c>
      <c r="AF117" s="368">
        <v>6506</v>
      </c>
      <c r="AG117" s="368">
        <v>0</v>
      </c>
      <c r="AH117" s="368">
        <v>61680</v>
      </c>
      <c r="AI117" s="368">
        <v>1031</v>
      </c>
      <c r="AJ117" s="368">
        <v>50916</v>
      </c>
      <c r="AK117" s="368">
        <v>0</v>
      </c>
      <c r="AL117" s="368">
        <v>10764</v>
      </c>
      <c r="AM117" s="368">
        <v>1455144</v>
      </c>
      <c r="AN117" s="368">
        <v>51381</v>
      </c>
      <c r="AO117" s="368">
        <v>1286772</v>
      </c>
      <c r="AP117" s="368">
        <v>0</v>
      </c>
      <c r="AQ117" s="368">
        <v>168372</v>
      </c>
      <c r="AR117" s="368">
        <v>1085</v>
      </c>
      <c r="AS117" s="368">
        <v>6684</v>
      </c>
      <c r="AT117" s="368">
        <v>0</v>
      </c>
      <c r="AU117" s="368">
        <v>5040401</v>
      </c>
      <c r="AV117" s="368">
        <v>4</v>
      </c>
      <c r="AW117" s="368">
        <v>0</v>
      </c>
      <c r="AX117" s="368">
        <v>0</v>
      </c>
      <c r="AY117" s="368">
        <v>0</v>
      </c>
      <c r="AZ117" s="368">
        <v>0</v>
      </c>
      <c r="BA117" s="368">
        <v>0</v>
      </c>
      <c r="BB117" s="368">
        <v>0</v>
      </c>
      <c r="BC117" s="368">
        <v>0</v>
      </c>
      <c r="BD117" s="368">
        <v>2</v>
      </c>
      <c r="BE117" s="368">
        <v>0</v>
      </c>
      <c r="BF117" s="368">
        <v>0</v>
      </c>
      <c r="BG117" s="368">
        <v>0</v>
      </c>
      <c r="BH117" s="368">
        <v>0</v>
      </c>
      <c r="BI117" s="368">
        <v>0</v>
      </c>
      <c r="BJ117" s="368">
        <v>0</v>
      </c>
      <c r="BK117" s="368">
        <v>2</v>
      </c>
      <c r="BL117" s="368">
        <v>0</v>
      </c>
      <c r="BM117" s="368">
        <v>0</v>
      </c>
      <c r="BN117" s="368">
        <v>0</v>
      </c>
      <c r="BO117" s="368">
        <v>0</v>
      </c>
      <c r="BP117" s="368">
        <v>0</v>
      </c>
      <c r="BQ117" s="368">
        <v>0</v>
      </c>
      <c r="BR117" s="368">
        <v>1183</v>
      </c>
      <c r="BS117" s="368">
        <v>6</v>
      </c>
      <c r="BT117" s="368">
        <v>317</v>
      </c>
      <c r="BU117" s="368">
        <v>63243</v>
      </c>
      <c r="BV117" s="368">
        <v>2000</v>
      </c>
      <c r="BW117" s="368">
        <v>427</v>
      </c>
      <c r="BX117" s="368">
        <v>2</v>
      </c>
      <c r="BY117" s="368">
        <v>1</v>
      </c>
      <c r="BZ117" s="368">
        <v>2</v>
      </c>
      <c r="CA117" s="368">
        <v>3</v>
      </c>
    </row>
    <row r="118" spans="1:90">
      <c r="A118" s="461" t="str">
        <f t="shared" si="1"/>
        <v>1401902262099002</v>
      </c>
      <c r="B118" s="367" t="s">
        <v>1588</v>
      </c>
      <c r="C118" s="367" t="s">
        <v>559</v>
      </c>
      <c r="D118" s="367" t="s">
        <v>573</v>
      </c>
      <c r="E118" s="367" t="s">
        <v>561</v>
      </c>
      <c r="F118" s="367" t="s">
        <v>762</v>
      </c>
      <c r="G118" s="367" t="s">
        <v>761</v>
      </c>
      <c r="H118" s="367" t="s">
        <v>745</v>
      </c>
      <c r="I118" s="368" t="s">
        <v>1357</v>
      </c>
      <c r="J118" s="367" t="s">
        <v>577</v>
      </c>
      <c r="K118" s="367" t="s">
        <v>566</v>
      </c>
      <c r="L118" s="367" t="s">
        <v>561</v>
      </c>
      <c r="M118" s="367" t="s">
        <v>732</v>
      </c>
      <c r="N118" s="367" t="s">
        <v>733</v>
      </c>
      <c r="O118" s="367" t="s">
        <v>561</v>
      </c>
      <c r="P118" s="367" t="s">
        <v>561</v>
      </c>
      <c r="Q118" s="367" t="s">
        <v>561</v>
      </c>
      <c r="R118" s="367" t="s">
        <v>561</v>
      </c>
      <c r="S118" s="367" t="s">
        <v>561</v>
      </c>
      <c r="T118" s="368">
        <v>0</v>
      </c>
      <c r="U118" s="368">
        <v>0</v>
      </c>
      <c r="V118" s="368">
        <v>0</v>
      </c>
      <c r="W118" s="368">
        <v>0</v>
      </c>
      <c r="X118" s="368">
        <v>0</v>
      </c>
      <c r="Y118" s="368">
        <v>0</v>
      </c>
      <c r="Z118" s="368">
        <v>0</v>
      </c>
      <c r="AA118" s="368">
        <v>0</v>
      </c>
      <c r="AB118" s="368">
        <v>0</v>
      </c>
      <c r="AC118" s="368">
        <v>0</v>
      </c>
      <c r="AD118" s="368">
        <v>0</v>
      </c>
      <c r="AE118" s="368">
        <v>61</v>
      </c>
      <c r="AF118" s="368">
        <v>209</v>
      </c>
      <c r="AG118" s="368">
        <v>0</v>
      </c>
      <c r="AH118" s="368">
        <v>0</v>
      </c>
      <c r="AI118" s="368">
        <v>0</v>
      </c>
      <c r="AJ118" s="368">
        <v>0</v>
      </c>
      <c r="AK118" s="368">
        <v>0</v>
      </c>
      <c r="AL118" s="368">
        <v>0</v>
      </c>
      <c r="AM118" s="368">
        <v>0</v>
      </c>
      <c r="AN118" s="368">
        <v>0</v>
      </c>
      <c r="AO118" s="368">
        <v>0</v>
      </c>
      <c r="AP118" s="368">
        <v>0</v>
      </c>
      <c r="AQ118" s="368">
        <v>0</v>
      </c>
      <c r="AR118" s="368">
        <v>69</v>
      </c>
      <c r="AS118" s="368">
        <v>217</v>
      </c>
      <c r="AT118" s="368">
        <v>0</v>
      </c>
      <c r="AU118" s="368">
        <v>5040401</v>
      </c>
      <c r="AV118" s="368">
        <v>4</v>
      </c>
      <c r="AW118" s="368">
        <v>0</v>
      </c>
      <c r="AX118" s="368">
        <v>0</v>
      </c>
      <c r="AY118" s="368">
        <v>0</v>
      </c>
      <c r="AZ118" s="368">
        <v>0</v>
      </c>
      <c r="BA118" s="368">
        <v>0</v>
      </c>
      <c r="BB118" s="368">
        <v>0</v>
      </c>
      <c r="BC118" s="368">
        <v>0</v>
      </c>
      <c r="BD118" s="368">
        <v>2</v>
      </c>
      <c r="BE118" s="368">
        <v>0</v>
      </c>
      <c r="BF118" s="368">
        <v>0</v>
      </c>
      <c r="BG118" s="368">
        <v>0</v>
      </c>
      <c r="BH118" s="368">
        <v>0</v>
      </c>
      <c r="BI118" s="368">
        <v>0</v>
      </c>
      <c r="BJ118" s="368">
        <v>0</v>
      </c>
      <c r="BK118" s="368">
        <v>2</v>
      </c>
      <c r="BL118" s="368">
        <v>0</v>
      </c>
      <c r="BM118" s="368">
        <v>0</v>
      </c>
      <c r="BN118" s="368">
        <v>0</v>
      </c>
      <c r="BO118" s="368">
        <v>0</v>
      </c>
      <c r="BP118" s="368">
        <v>0</v>
      </c>
      <c r="BQ118" s="368">
        <v>0</v>
      </c>
      <c r="BR118" s="368">
        <v>0</v>
      </c>
      <c r="BS118" s="368">
        <v>0</v>
      </c>
      <c r="BT118" s="368">
        <v>0</v>
      </c>
      <c r="BU118" s="368">
        <v>0</v>
      </c>
      <c r="BV118" s="368">
        <v>0</v>
      </c>
      <c r="BW118" s="368">
        <v>0</v>
      </c>
      <c r="BX118" s="368">
        <v>2</v>
      </c>
      <c r="BY118" s="368">
        <v>1</v>
      </c>
      <c r="BZ118" s="368">
        <v>2</v>
      </c>
      <c r="CA118" s="368">
        <v>41</v>
      </c>
    </row>
    <row r="119" spans="1:90">
      <c r="A119" s="461" t="str">
        <f t="shared" si="1"/>
        <v>1402101262099000</v>
      </c>
      <c r="B119" s="367" t="s">
        <v>1588</v>
      </c>
      <c r="C119" s="367" t="s">
        <v>559</v>
      </c>
      <c r="D119" s="367" t="s">
        <v>573</v>
      </c>
      <c r="E119" s="367" t="s">
        <v>561</v>
      </c>
      <c r="F119" s="367" t="s">
        <v>762</v>
      </c>
      <c r="G119" s="367" t="s">
        <v>761</v>
      </c>
      <c r="H119" s="367" t="s">
        <v>562</v>
      </c>
      <c r="J119" s="367" t="s">
        <v>565</v>
      </c>
      <c r="K119" s="367" t="s">
        <v>564</v>
      </c>
      <c r="L119" s="367" t="s">
        <v>561</v>
      </c>
      <c r="M119" s="367" t="s">
        <v>732</v>
      </c>
      <c r="N119" s="367" t="s">
        <v>733</v>
      </c>
      <c r="O119" s="367" t="s">
        <v>561</v>
      </c>
      <c r="P119" s="367" t="s">
        <v>561</v>
      </c>
      <c r="Q119" s="367" t="s">
        <v>561</v>
      </c>
      <c r="R119" s="367" t="s">
        <v>561</v>
      </c>
      <c r="S119" s="367" t="s">
        <v>561</v>
      </c>
      <c r="T119" s="368">
        <v>0</v>
      </c>
      <c r="U119" s="368">
        <v>0</v>
      </c>
      <c r="V119" s="368">
        <v>0</v>
      </c>
      <c r="W119" s="368">
        <v>0</v>
      </c>
      <c r="X119" s="368">
        <v>0</v>
      </c>
      <c r="Y119" s="368">
        <v>0</v>
      </c>
      <c r="Z119" s="368">
        <v>1289</v>
      </c>
      <c r="AA119" s="368">
        <v>1289</v>
      </c>
      <c r="AB119" s="368">
        <v>0</v>
      </c>
      <c r="AC119" s="368">
        <v>0</v>
      </c>
      <c r="AD119" s="368">
        <v>0</v>
      </c>
      <c r="AE119" s="368">
        <v>0</v>
      </c>
      <c r="AF119" s="368">
        <v>376</v>
      </c>
      <c r="AG119" s="368">
        <v>0</v>
      </c>
      <c r="AH119" s="368">
        <v>16553</v>
      </c>
      <c r="AI119" s="368">
        <v>18218</v>
      </c>
      <c r="AJ119" s="368">
        <v>0</v>
      </c>
      <c r="AK119" s="368">
        <v>0</v>
      </c>
      <c r="AL119" s="368">
        <v>0</v>
      </c>
      <c r="AM119" s="368">
        <v>0</v>
      </c>
      <c r="AN119" s="368">
        <v>0</v>
      </c>
      <c r="AO119" s="368">
        <v>0</v>
      </c>
      <c r="AP119" s="368">
        <v>0</v>
      </c>
      <c r="AQ119" s="368">
        <v>0</v>
      </c>
      <c r="AR119" s="368">
        <v>0</v>
      </c>
      <c r="AS119" s="368">
        <v>0</v>
      </c>
      <c r="AT119" s="368">
        <v>0</v>
      </c>
      <c r="AU119" s="368">
        <v>0</v>
      </c>
      <c r="AV119" s="368">
        <v>0</v>
      </c>
      <c r="AW119" s="368">
        <v>0</v>
      </c>
      <c r="AX119" s="368">
        <v>0</v>
      </c>
      <c r="AY119" s="368">
        <v>18218</v>
      </c>
    </row>
    <row r="120" spans="1:90">
      <c r="A120" s="461" t="str">
        <f t="shared" si="1"/>
        <v>1402102262099000</v>
      </c>
      <c r="B120" s="367" t="s">
        <v>1588</v>
      </c>
      <c r="C120" s="367" t="s">
        <v>559</v>
      </c>
      <c r="D120" s="367" t="s">
        <v>573</v>
      </c>
      <c r="E120" s="367" t="s">
        <v>561</v>
      </c>
      <c r="F120" s="367" t="s">
        <v>762</v>
      </c>
      <c r="G120" s="367" t="s">
        <v>761</v>
      </c>
      <c r="H120" s="367" t="s">
        <v>562</v>
      </c>
      <c r="J120" s="367" t="s">
        <v>565</v>
      </c>
      <c r="K120" s="367" t="s">
        <v>566</v>
      </c>
      <c r="L120" s="367" t="s">
        <v>561</v>
      </c>
      <c r="M120" s="367" t="s">
        <v>732</v>
      </c>
      <c r="N120" s="367" t="s">
        <v>733</v>
      </c>
      <c r="O120" s="367" t="s">
        <v>561</v>
      </c>
      <c r="P120" s="367" t="s">
        <v>561</v>
      </c>
      <c r="Q120" s="367" t="s">
        <v>561</v>
      </c>
      <c r="R120" s="367" t="s">
        <v>561</v>
      </c>
      <c r="S120" s="367" t="s">
        <v>561</v>
      </c>
      <c r="T120" s="368">
        <v>0</v>
      </c>
      <c r="U120" s="368">
        <v>0</v>
      </c>
      <c r="V120" s="368">
        <v>0</v>
      </c>
      <c r="W120" s="368">
        <v>0</v>
      </c>
      <c r="X120" s="368">
        <v>0</v>
      </c>
      <c r="Y120" s="368">
        <v>0</v>
      </c>
      <c r="Z120" s="368">
        <v>0</v>
      </c>
      <c r="AA120" s="368">
        <v>0</v>
      </c>
      <c r="AB120" s="368">
        <v>0</v>
      </c>
      <c r="AC120" s="368">
        <v>0</v>
      </c>
      <c r="AD120" s="368">
        <v>0</v>
      </c>
    </row>
    <row r="121" spans="1:90">
      <c r="A121" s="461" t="str">
        <f t="shared" si="1"/>
        <v>1402601262099000</v>
      </c>
      <c r="B121" s="367" t="s">
        <v>1588</v>
      </c>
      <c r="C121" s="367" t="s">
        <v>559</v>
      </c>
      <c r="D121" s="367" t="s">
        <v>573</v>
      </c>
      <c r="E121" s="367" t="s">
        <v>561</v>
      </c>
      <c r="F121" s="367" t="s">
        <v>762</v>
      </c>
      <c r="G121" s="367" t="s">
        <v>761</v>
      </c>
      <c r="H121" s="367" t="s">
        <v>562</v>
      </c>
      <c r="J121" s="367" t="s">
        <v>571</v>
      </c>
      <c r="K121" s="367" t="s">
        <v>564</v>
      </c>
      <c r="L121" s="367" t="s">
        <v>561</v>
      </c>
      <c r="M121" s="367" t="s">
        <v>732</v>
      </c>
      <c r="N121" s="367" t="s">
        <v>733</v>
      </c>
      <c r="O121" s="367" t="s">
        <v>561</v>
      </c>
      <c r="P121" s="367" t="s">
        <v>561</v>
      </c>
      <c r="Q121" s="367" t="s">
        <v>561</v>
      </c>
      <c r="R121" s="367" t="s">
        <v>561</v>
      </c>
      <c r="S121" s="367" t="s">
        <v>561</v>
      </c>
      <c r="T121" s="368">
        <v>59701</v>
      </c>
      <c r="U121" s="368">
        <v>58499</v>
      </c>
      <c r="V121" s="368">
        <v>0</v>
      </c>
      <c r="W121" s="368">
        <v>0</v>
      </c>
      <c r="X121" s="368">
        <v>0</v>
      </c>
      <c r="Y121" s="368">
        <v>58499</v>
      </c>
      <c r="Z121" s="368">
        <v>1202</v>
      </c>
      <c r="AA121" s="368">
        <v>0</v>
      </c>
      <c r="AB121" s="368">
        <v>0</v>
      </c>
      <c r="AC121" s="368">
        <v>1031</v>
      </c>
      <c r="AD121" s="368">
        <v>171</v>
      </c>
      <c r="AE121" s="368">
        <v>18218</v>
      </c>
      <c r="AF121" s="368">
        <v>12858</v>
      </c>
      <c r="AG121" s="368">
        <v>0</v>
      </c>
      <c r="AH121" s="368">
        <v>0</v>
      </c>
      <c r="AI121" s="368">
        <v>12858</v>
      </c>
      <c r="AJ121" s="368">
        <v>5360</v>
      </c>
      <c r="AK121" s="368">
        <v>1289</v>
      </c>
      <c r="AL121" s="368">
        <v>1289</v>
      </c>
      <c r="AM121" s="368">
        <v>0</v>
      </c>
      <c r="AN121" s="368">
        <v>4071</v>
      </c>
      <c r="AO121" s="368">
        <v>41483</v>
      </c>
      <c r="AP121" s="368">
        <v>1979</v>
      </c>
      <c r="AQ121" s="368">
        <v>0</v>
      </c>
      <c r="AR121" s="368">
        <v>0</v>
      </c>
      <c r="AS121" s="368">
        <v>0</v>
      </c>
      <c r="AT121" s="368">
        <v>0</v>
      </c>
      <c r="AU121" s="368">
        <v>0</v>
      </c>
      <c r="AV121" s="368">
        <v>0</v>
      </c>
      <c r="AW121" s="368">
        <v>0</v>
      </c>
      <c r="AX121" s="368">
        <v>0</v>
      </c>
      <c r="AY121" s="368">
        <v>1979</v>
      </c>
      <c r="AZ121" s="368">
        <v>32697</v>
      </c>
      <c r="BA121" s="368">
        <v>1979</v>
      </c>
      <c r="BB121" s="368">
        <v>0</v>
      </c>
      <c r="BC121" s="368">
        <v>0</v>
      </c>
      <c r="BD121" s="368">
        <v>0</v>
      </c>
      <c r="BE121" s="368">
        <v>0</v>
      </c>
      <c r="BF121" s="368">
        <v>1979</v>
      </c>
      <c r="BG121" s="368">
        <v>0</v>
      </c>
      <c r="BH121" s="368">
        <v>0</v>
      </c>
      <c r="BI121" s="368">
        <v>0</v>
      </c>
      <c r="BJ121" s="368">
        <v>0</v>
      </c>
      <c r="BK121" s="368">
        <v>0</v>
      </c>
      <c r="BL121" s="368">
        <v>0</v>
      </c>
      <c r="BM121" s="368">
        <v>0</v>
      </c>
      <c r="BN121" s="368">
        <v>0</v>
      </c>
      <c r="BO121" s="368">
        <v>1979</v>
      </c>
      <c r="BP121" s="368">
        <v>30718</v>
      </c>
      <c r="BQ121" s="368">
        <v>0</v>
      </c>
      <c r="BR121" s="368">
        <v>0</v>
      </c>
      <c r="BS121" s="368">
        <v>0</v>
      </c>
      <c r="BT121" s="368">
        <v>0</v>
      </c>
      <c r="BU121" s="368">
        <v>0</v>
      </c>
      <c r="BV121" s="368">
        <v>0</v>
      </c>
      <c r="BW121" s="368">
        <v>-30718</v>
      </c>
      <c r="BX121" s="368">
        <v>10765</v>
      </c>
      <c r="BY121" s="368">
        <v>7789</v>
      </c>
      <c r="BZ121" s="368">
        <v>7617</v>
      </c>
      <c r="CA121" s="368">
        <v>0</v>
      </c>
    </row>
    <row r="122" spans="1:90">
      <c r="A122" s="461" t="str">
        <f t="shared" si="1"/>
        <v>1402602262099000</v>
      </c>
      <c r="B122" s="367" t="s">
        <v>1588</v>
      </c>
      <c r="C122" s="367" t="s">
        <v>559</v>
      </c>
      <c r="D122" s="367" t="s">
        <v>573</v>
      </c>
      <c r="E122" s="367" t="s">
        <v>561</v>
      </c>
      <c r="F122" s="367" t="s">
        <v>762</v>
      </c>
      <c r="G122" s="367" t="s">
        <v>761</v>
      </c>
      <c r="H122" s="367" t="s">
        <v>562</v>
      </c>
      <c r="J122" s="367" t="s">
        <v>571</v>
      </c>
      <c r="K122" s="367" t="s">
        <v>566</v>
      </c>
      <c r="L122" s="367" t="s">
        <v>561</v>
      </c>
      <c r="M122" s="367" t="s">
        <v>732</v>
      </c>
      <c r="N122" s="367" t="s">
        <v>733</v>
      </c>
      <c r="O122" s="367" t="s">
        <v>561</v>
      </c>
      <c r="P122" s="367" t="s">
        <v>561</v>
      </c>
      <c r="Q122" s="367" t="s">
        <v>561</v>
      </c>
      <c r="R122" s="367" t="s">
        <v>561</v>
      </c>
      <c r="S122" s="367" t="s">
        <v>561</v>
      </c>
      <c r="T122" s="368">
        <v>0</v>
      </c>
      <c r="U122" s="368">
        <v>10593</v>
      </c>
      <c r="V122" s="368">
        <v>0</v>
      </c>
      <c r="W122" s="368">
        <v>0</v>
      </c>
      <c r="X122" s="368">
        <v>0</v>
      </c>
      <c r="Y122" s="368">
        <v>0</v>
      </c>
      <c r="Z122" s="368">
        <v>0</v>
      </c>
      <c r="AA122" s="368">
        <v>10593</v>
      </c>
      <c r="AB122" s="368">
        <v>0</v>
      </c>
      <c r="AC122" s="368">
        <v>1979</v>
      </c>
      <c r="AD122" s="368">
        <v>0</v>
      </c>
      <c r="AE122" s="368">
        <v>0</v>
      </c>
      <c r="AF122" s="368">
        <v>1979</v>
      </c>
      <c r="AG122" s="368">
        <v>0</v>
      </c>
      <c r="AH122" s="368">
        <v>0</v>
      </c>
      <c r="AI122" s="368">
        <v>0</v>
      </c>
      <c r="AJ122" s="368">
        <v>0</v>
      </c>
      <c r="AK122" s="368">
        <v>0</v>
      </c>
      <c r="AL122" s="368">
        <v>0</v>
      </c>
      <c r="AM122" s="368">
        <v>0</v>
      </c>
      <c r="AN122" s="368">
        <v>0</v>
      </c>
      <c r="AO122" s="368">
        <v>0</v>
      </c>
      <c r="AU122" s="368">
        <v>0</v>
      </c>
      <c r="AV122" s="368">
        <v>0</v>
      </c>
      <c r="AW122" s="368">
        <v>0</v>
      </c>
      <c r="AX122" s="368">
        <v>0</v>
      </c>
      <c r="AY122" s="368">
        <v>0</v>
      </c>
      <c r="AZ122" s="368">
        <v>0</v>
      </c>
      <c r="BA122" s="368">
        <v>0</v>
      </c>
      <c r="BB122" s="368">
        <v>0</v>
      </c>
      <c r="BC122" s="368">
        <v>0</v>
      </c>
      <c r="BD122" s="368">
        <v>0</v>
      </c>
      <c r="BE122" s="368">
        <v>0</v>
      </c>
      <c r="BF122" s="368">
        <v>0</v>
      </c>
      <c r="BG122" s="368">
        <v>0</v>
      </c>
      <c r="BH122" s="368">
        <v>0</v>
      </c>
      <c r="BI122" s="368">
        <v>0</v>
      </c>
      <c r="BJ122" s="368">
        <v>0</v>
      </c>
      <c r="BK122" s="368">
        <v>0</v>
      </c>
      <c r="BL122" s="368">
        <v>0</v>
      </c>
      <c r="BM122" s="368">
        <v>0</v>
      </c>
      <c r="BN122" s="368">
        <v>0</v>
      </c>
      <c r="BO122" s="368">
        <v>0</v>
      </c>
      <c r="BP122" s="368">
        <v>0</v>
      </c>
      <c r="BQ122" s="368">
        <v>1979</v>
      </c>
      <c r="BR122" s="368">
        <v>1031</v>
      </c>
      <c r="BS122" s="368">
        <v>0</v>
      </c>
      <c r="BT122" s="368">
        <v>0</v>
      </c>
      <c r="BU122" s="368">
        <v>0</v>
      </c>
      <c r="BV122" s="368">
        <v>0</v>
      </c>
      <c r="BW122" s="368">
        <v>0</v>
      </c>
      <c r="BX122" s="368">
        <v>1031</v>
      </c>
      <c r="BY122" s="368">
        <v>1031</v>
      </c>
      <c r="BZ122" s="368">
        <v>1031</v>
      </c>
      <c r="CA122" s="368">
        <v>1031</v>
      </c>
      <c r="CB122" s="368">
        <v>0</v>
      </c>
      <c r="CC122" s="368">
        <v>0</v>
      </c>
      <c r="CD122" s="368">
        <v>0</v>
      </c>
      <c r="CE122" s="368">
        <v>0</v>
      </c>
      <c r="CF122" s="368">
        <v>0</v>
      </c>
      <c r="CG122" s="368">
        <v>0</v>
      </c>
      <c r="CH122" s="368">
        <v>0</v>
      </c>
      <c r="CI122" s="368">
        <v>0</v>
      </c>
      <c r="CJ122" s="368">
        <v>0</v>
      </c>
      <c r="CK122" s="368">
        <v>0</v>
      </c>
      <c r="CL122" s="368">
        <v>0</v>
      </c>
    </row>
    <row r="123" spans="1:90">
      <c r="A123" s="461" t="str">
        <f t="shared" si="1"/>
        <v>1401901262102001</v>
      </c>
      <c r="B123" s="367" t="s">
        <v>1588</v>
      </c>
      <c r="C123" s="367" t="s">
        <v>559</v>
      </c>
      <c r="D123" s="367" t="s">
        <v>573</v>
      </c>
      <c r="E123" s="367" t="s">
        <v>561</v>
      </c>
      <c r="F123" s="367" t="s">
        <v>759</v>
      </c>
      <c r="G123" s="367" t="s">
        <v>758</v>
      </c>
      <c r="H123" s="367" t="s">
        <v>746</v>
      </c>
      <c r="I123" s="368" t="s">
        <v>760</v>
      </c>
      <c r="J123" s="367" t="s">
        <v>577</v>
      </c>
      <c r="K123" s="367" t="s">
        <v>564</v>
      </c>
      <c r="L123" s="367" t="s">
        <v>561</v>
      </c>
      <c r="M123" s="367" t="s">
        <v>732</v>
      </c>
      <c r="N123" s="367" t="s">
        <v>733</v>
      </c>
      <c r="O123" s="367" t="s">
        <v>561</v>
      </c>
      <c r="P123" s="367" t="s">
        <v>561</v>
      </c>
      <c r="Q123" s="367" t="s">
        <v>561</v>
      </c>
      <c r="R123" s="367" t="s">
        <v>561</v>
      </c>
      <c r="S123" s="367" t="s">
        <v>561</v>
      </c>
      <c r="T123" s="368">
        <v>3630401</v>
      </c>
      <c r="U123" s="368">
        <v>0</v>
      </c>
      <c r="V123" s="368">
        <v>0</v>
      </c>
      <c r="W123" s="368">
        <v>0</v>
      </c>
      <c r="X123" s="368">
        <v>0</v>
      </c>
      <c r="Y123" s="368">
        <v>200007</v>
      </c>
      <c r="Z123" s="368">
        <v>0</v>
      </c>
      <c r="AA123" s="368">
        <v>0</v>
      </c>
      <c r="AB123" s="368">
        <v>2380</v>
      </c>
      <c r="AC123" s="368">
        <v>74641670</v>
      </c>
      <c r="AD123" s="368">
        <v>2380</v>
      </c>
      <c r="AE123" s="368">
        <v>72</v>
      </c>
      <c r="AF123" s="368">
        <v>0</v>
      </c>
      <c r="AG123" s="368">
        <v>2400</v>
      </c>
      <c r="AH123" s="368">
        <v>0</v>
      </c>
      <c r="AI123" s="368">
        <v>129345</v>
      </c>
      <c r="AJ123" s="368">
        <v>41142</v>
      </c>
      <c r="AK123" s="368">
        <v>82892</v>
      </c>
      <c r="AL123" s="368">
        <v>4200</v>
      </c>
      <c r="AM123" s="368">
        <v>1111</v>
      </c>
      <c r="AN123" s="368">
        <v>0</v>
      </c>
      <c r="AO123" s="368">
        <v>0</v>
      </c>
      <c r="AP123" s="368">
        <v>0</v>
      </c>
      <c r="AQ123" s="368">
        <v>0</v>
      </c>
      <c r="AR123" s="368">
        <v>129345</v>
      </c>
      <c r="AS123" s="368">
        <v>0</v>
      </c>
      <c r="AT123" s="368">
        <v>0</v>
      </c>
      <c r="AU123" s="368">
        <v>0</v>
      </c>
      <c r="AV123" s="368">
        <v>3571001</v>
      </c>
      <c r="AW123" s="368">
        <v>3580401</v>
      </c>
      <c r="AX123" s="368">
        <v>186</v>
      </c>
      <c r="AY123" s="368">
        <v>100</v>
      </c>
      <c r="AZ123" s="368">
        <v>144</v>
      </c>
      <c r="BA123" s="368">
        <v>445</v>
      </c>
      <c r="BB123" s="368">
        <v>4240401</v>
      </c>
      <c r="BC123" s="368">
        <v>39</v>
      </c>
      <c r="BD123" s="368">
        <v>2</v>
      </c>
      <c r="BE123" s="368">
        <v>0</v>
      </c>
    </row>
    <row r="124" spans="1:90">
      <c r="A124" s="461" t="str">
        <f t="shared" si="1"/>
        <v>1401902262102001</v>
      </c>
      <c r="B124" s="367" t="s">
        <v>1588</v>
      </c>
      <c r="C124" s="367" t="s">
        <v>559</v>
      </c>
      <c r="D124" s="367" t="s">
        <v>573</v>
      </c>
      <c r="E124" s="367" t="s">
        <v>561</v>
      </c>
      <c r="F124" s="367" t="s">
        <v>759</v>
      </c>
      <c r="G124" s="367" t="s">
        <v>758</v>
      </c>
      <c r="H124" s="367" t="s">
        <v>746</v>
      </c>
      <c r="I124" s="368" t="s">
        <v>760</v>
      </c>
      <c r="J124" s="367" t="s">
        <v>577</v>
      </c>
      <c r="K124" s="367" t="s">
        <v>566</v>
      </c>
      <c r="L124" s="367" t="s">
        <v>561</v>
      </c>
      <c r="M124" s="367" t="s">
        <v>732</v>
      </c>
      <c r="N124" s="367" t="s">
        <v>733</v>
      </c>
      <c r="O124" s="367" t="s">
        <v>561</v>
      </c>
      <c r="P124" s="367" t="s">
        <v>561</v>
      </c>
      <c r="Q124" s="367" t="s">
        <v>561</v>
      </c>
      <c r="R124" s="367" t="s">
        <v>561</v>
      </c>
      <c r="S124" s="367" t="s">
        <v>561</v>
      </c>
      <c r="T124" s="368">
        <v>0</v>
      </c>
      <c r="U124" s="368">
        <v>8100</v>
      </c>
      <c r="V124" s="368">
        <v>0</v>
      </c>
      <c r="W124" s="368">
        <v>8810</v>
      </c>
      <c r="X124" s="368">
        <v>0</v>
      </c>
      <c r="Y124" s="368">
        <v>-710</v>
      </c>
      <c r="Z124" s="368">
        <v>950405</v>
      </c>
      <c r="AA124" s="368">
        <v>0</v>
      </c>
      <c r="AB124" s="368">
        <v>956776</v>
      </c>
      <c r="AC124" s="368">
        <v>0</v>
      </c>
      <c r="AD124" s="368">
        <v>-6371</v>
      </c>
      <c r="AE124" s="368">
        <v>46</v>
      </c>
      <c r="AF124" s="368">
        <v>1575</v>
      </c>
      <c r="AG124" s="368">
        <v>0</v>
      </c>
      <c r="AH124" s="368">
        <v>8555</v>
      </c>
      <c r="AI124" s="368">
        <v>0</v>
      </c>
      <c r="AJ124" s="368">
        <v>3313</v>
      </c>
      <c r="AK124" s="368">
        <v>0</v>
      </c>
      <c r="AL124" s="368">
        <v>5242</v>
      </c>
      <c r="AM124" s="368">
        <v>829274</v>
      </c>
      <c r="AN124" s="368">
        <v>0</v>
      </c>
      <c r="AO124" s="368">
        <v>878180</v>
      </c>
      <c r="AP124" s="368">
        <v>0</v>
      </c>
      <c r="AQ124" s="368">
        <v>-48906</v>
      </c>
      <c r="AR124" s="368">
        <v>52</v>
      </c>
      <c r="AS124" s="368">
        <v>1254</v>
      </c>
      <c r="AT124" s="368">
        <v>0</v>
      </c>
      <c r="AU124" s="368">
        <v>3630401</v>
      </c>
      <c r="AV124" s="368">
        <v>4</v>
      </c>
      <c r="AW124" s="368">
        <v>2515</v>
      </c>
      <c r="AX124" s="368">
        <v>0</v>
      </c>
      <c r="AY124" s="368">
        <v>0</v>
      </c>
      <c r="AZ124" s="368">
        <v>0</v>
      </c>
      <c r="BA124" s="368">
        <v>0</v>
      </c>
      <c r="BB124" s="368">
        <v>0</v>
      </c>
      <c r="BC124" s="368">
        <v>0</v>
      </c>
      <c r="BD124" s="368">
        <v>2</v>
      </c>
      <c r="BE124" s="368">
        <v>0</v>
      </c>
      <c r="BF124" s="368">
        <v>0</v>
      </c>
      <c r="BG124" s="368">
        <v>0</v>
      </c>
      <c r="BH124" s="368">
        <v>0</v>
      </c>
      <c r="BI124" s="368">
        <v>0</v>
      </c>
      <c r="BJ124" s="368">
        <v>0</v>
      </c>
      <c r="BK124" s="368">
        <v>3</v>
      </c>
      <c r="BL124" s="368">
        <v>0</v>
      </c>
      <c r="BM124" s="368">
        <v>0</v>
      </c>
      <c r="BN124" s="368">
        <v>0</v>
      </c>
      <c r="BO124" s="368">
        <v>0</v>
      </c>
      <c r="BP124" s="368">
        <v>0</v>
      </c>
      <c r="BQ124" s="368">
        <v>0</v>
      </c>
      <c r="BR124" s="368">
        <v>2582</v>
      </c>
      <c r="BS124" s="368">
        <v>0</v>
      </c>
      <c r="BT124" s="368">
        <v>613</v>
      </c>
      <c r="BU124" s="368">
        <v>5242</v>
      </c>
      <c r="BV124" s="368">
        <v>0</v>
      </c>
      <c r="BW124" s="368">
        <v>0</v>
      </c>
      <c r="BX124" s="368">
        <v>2</v>
      </c>
      <c r="BY124" s="368">
        <v>1</v>
      </c>
      <c r="BZ124" s="368">
        <v>2</v>
      </c>
      <c r="CA124" s="368">
        <v>0</v>
      </c>
    </row>
    <row r="125" spans="1:90">
      <c r="A125" s="461" t="str">
        <f t="shared" si="1"/>
        <v>1402101262102000</v>
      </c>
      <c r="B125" s="367" t="s">
        <v>1588</v>
      </c>
      <c r="C125" s="367" t="s">
        <v>559</v>
      </c>
      <c r="D125" s="367" t="s">
        <v>573</v>
      </c>
      <c r="E125" s="367" t="s">
        <v>561</v>
      </c>
      <c r="F125" s="367" t="s">
        <v>759</v>
      </c>
      <c r="G125" s="367" t="s">
        <v>758</v>
      </c>
      <c r="H125" s="367" t="s">
        <v>562</v>
      </c>
      <c r="J125" s="367" t="s">
        <v>565</v>
      </c>
      <c r="K125" s="367" t="s">
        <v>564</v>
      </c>
      <c r="L125" s="367" t="s">
        <v>561</v>
      </c>
      <c r="M125" s="367" t="s">
        <v>732</v>
      </c>
      <c r="N125" s="367" t="s">
        <v>733</v>
      </c>
      <c r="O125" s="367" t="s">
        <v>561</v>
      </c>
      <c r="P125" s="367" t="s">
        <v>561</v>
      </c>
      <c r="Q125" s="367" t="s">
        <v>561</v>
      </c>
      <c r="R125" s="367" t="s">
        <v>561</v>
      </c>
      <c r="S125" s="367" t="s">
        <v>561</v>
      </c>
      <c r="T125" s="368">
        <v>0</v>
      </c>
      <c r="U125" s="368">
        <v>0</v>
      </c>
      <c r="V125" s="368">
        <v>0</v>
      </c>
      <c r="W125" s="368">
        <v>0</v>
      </c>
      <c r="X125" s="368">
        <v>0</v>
      </c>
      <c r="Y125" s="368">
        <v>0</v>
      </c>
      <c r="Z125" s="368">
        <v>0</v>
      </c>
      <c r="AA125" s="368">
        <v>0</v>
      </c>
      <c r="AB125" s="368">
        <v>0</v>
      </c>
      <c r="AC125" s="368">
        <v>0</v>
      </c>
      <c r="AD125" s="368">
        <v>144</v>
      </c>
      <c r="AE125" s="368">
        <v>35</v>
      </c>
      <c r="AF125" s="368">
        <v>95</v>
      </c>
      <c r="AG125" s="368">
        <v>2515</v>
      </c>
      <c r="AH125" s="368">
        <v>524</v>
      </c>
      <c r="AI125" s="368">
        <v>3313</v>
      </c>
      <c r="AJ125" s="368">
        <v>0</v>
      </c>
      <c r="AK125" s="368">
        <v>0</v>
      </c>
      <c r="AL125" s="368">
        <v>0</v>
      </c>
      <c r="AM125" s="368">
        <v>0</v>
      </c>
      <c r="AN125" s="368">
        <v>0</v>
      </c>
      <c r="AO125" s="368">
        <v>0</v>
      </c>
      <c r="AP125" s="368">
        <v>0</v>
      </c>
      <c r="AQ125" s="368">
        <v>0</v>
      </c>
      <c r="AR125" s="368">
        <v>0</v>
      </c>
      <c r="AS125" s="368">
        <v>0</v>
      </c>
      <c r="AT125" s="368">
        <v>0</v>
      </c>
      <c r="AU125" s="368">
        <v>0</v>
      </c>
      <c r="AV125" s="368">
        <v>0</v>
      </c>
      <c r="AW125" s="368">
        <v>0</v>
      </c>
      <c r="AX125" s="368">
        <v>0</v>
      </c>
      <c r="AY125" s="368">
        <v>3313</v>
      </c>
    </row>
    <row r="126" spans="1:90">
      <c r="A126" s="461" t="str">
        <f t="shared" si="1"/>
        <v>1402102262102000</v>
      </c>
      <c r="B126" s="367" t="s">
        <v>1588</v>
      </c>
      <c r="C126" s="367" t="s">
        <v>559</v>
      </c>
      <c r="D126" s="367" t="s">
        <v>573</v>
      </c>
      <c r="E126" s="367" t="s">
        <v>561</v>
      </c>
      <c r="F126" s="367" t="s">
        <v>759</v>
      </c>
      <c r="G126" s="367" t="s">
        <v>758</v>
      </c>
      <c r="H126" s="367" t="s">
        <v>562</v>
      </c>
      <c r="J126" s="367" t="s">
        <v>565</v>
      </c>
      <c r="K126" s="367" t="s">
        <v>566</v>
      </c>
      <c r="L126" s="367" t="s">
        <v>561</v>
      </c>
      <c r="M126" s="367" t="s">
        <v>732</v>
      </c>
      <c r="N126" s="367" t="s">
        <v>733</v>
      </c>
      <c r="O126" s="367" t="s">
        <v>561</v>
      </c>
      <c r="P126" s="367" t="s">
        <v>561</v>
      </c>
      <c r="Q126" s="367" t="s">
        <v>561</v>
      </c>
      <c r="R126" s="367" t="s">
        <v>561</v>
      </c>
      <c r="S126" s="367" t="s">
        <v>561</v>
      </c>
      <c r="T126" s="368">
        <v>0</v>
      </c>
      <c r="U126" s="368">
        <v>0</v>
      </c>
      <c r="V126" s="368">
        <v>0</v>
      </c>
      <c r="W126" s="368">
        <v>0</v>
      </c>
      <c r="X126" s="368">
        <v>0</v>
      </c>
      <c r="Y126" s="368">
        <v>0</v>
      </c>
      <c r="Z126" s="368">
        <v>0</v>
      </c>
      <c r="AA126" s="368">
        <v>0</v>
      </c>
      <c r="AB126" s="368">
        <v>0</v>
      </c>
      <c r="AC126" s="368">
        <v>0</v>
      </c>
      <c r="AD126" s="368">
        <v>0</v>
      </c>
    </row>
    <row r="127" spans="1:90">
      <c r="A127" s="461" t="str">
        <f t="shared" si="1"/>
        <v>1402601262102000</v>
      </c>
      <c r="B127" s="367" t="s">
        <v>1588</v>
      </c>
      <c r="C127" s="367" t="s">
        <v>559</v>
      </c>
      <c r="D127" s="367" t="s">
        <v>573</v>
      </c>
      <c r="E127" s="367" t="s">
        <v>561</v>
      </c>
      <c r="F127" s="367" t="s">
        <v>759</v>
      </c>
      <c r="G127" s="367" t="s">
        <v>758</v>
      </c>
      <c r="H127" s="367" t="s">
        <v>562</v>
      </c>
      <c r="J127" s="367" t="s">
        <v>571</v>
      </c>
      <c r="K127" s="367" t="s">
        <v>564</v>
      </c>
      <c r="L127" s="367" t="s">
        <v>561</v>
      </c>
      <c r="M127" s="367" t="s">
        <v>732</v>
      </c>
      <c r="N127" s="367" t="s">
        <v>733</v>
      </c>
      <c r="O127" s="367" t="s">
        <v>561</v>
      </c>
      <c r="P127" s="367" t="s">
        <v>561</v>
      </c>
      <c r="Q127" s="367" t="s">
        <v>561</v>
      </c>
      <c r="R127" s="367" t="s">
        <v>561</v>
      </c>
      <c r="S127" s="367" t="s">
        <v>561</v>
      </c>
      <c r="T127" s="368">
        <v>8555</v>
      </c>
      <c r="U127" s="368">
        <v>8555</v>
      </c>
      <c r="V127" s="368">
        <v>8555</v>
      </c>
      <c r="W127" s="368">
        <v>0</v>
      </c>
      <c r="X127" s="368">
        <v>0</v>
      </c>
      <c r="Y127" s="368">
        <v>0</v>
      </c>
      <c r="Z127" s="368">
        <v>0</v>
      </c>
      <c r="AA127" s="368">
        <v>0</v>
      </c>
      <c r="AB127" s="368">
        <v>0</v>
      </c>
      <c r="AC127" s="368">
        <v>0</v>
      </c>
      <c r="AD127" s="368">
        <v>0</v>
      </c>
      <c r="AE127" s="368">
        <v>3313</v>
      </c>
      <c r="AF127" s="368">
        <v>3313</v>
      </c>
      <c r="AG127" s="368">
        <v>0</v>
      </c>
      <c r="AH127" s="368">
        <v>0</v>
      </c>
      <c r="AI127" s="368">
        <v>3313</v>
      </c>
      <c r="AJ127" s="368">
        <v>0</v>
      </c>
      <c r="AK127" s="368">
        <v>0</v>
      </c>
      <c r="AL127" s="368">
        <v>0</v>
      </c>
      <c r="AM127" s="368">
        <v>0</v>
      </c>
      <c r="AN127" s="368">
        <v>0</v>
      </c>
      <c r="AO127" s="368">
        <v>5242</v>
      </c>
      <c r="AP127" s="368">
        <v>0</v>
      </c>
      <c r="AQ127" s="368">
        <v>0</v>
      </c>
      <c r="AR127" s="368">
        <v>0</v>
      </c>
      <c r="AS127" s="368">
        <v>0</v>
      </c>
      <c r="AT127" s="368">
        <v>0</v>
      </c>
      <c r="AU127" s="368">
        <v>0</v>
      </c>
      <c r="AV127" s="368">
        <v>0</v>
      </c>
      <c r="AW127" s="368">
        <v>0</v>
      </c>
      <c r="AX127" s="368">
        <v>0</v>
      </c>
      <c r="AY127" s="368">
        <v>0</v>
      </c>
      <c r="AZ127" s="368">
        <v>5000</v>
      </c>
      <c r="BA127" s="368">
        <v>0</v>
      </c>
      <c r="BB127" s="368">
        <v>0</v>
      </c>
      <c r="BC127" s="368">
        <v>0</v>
      </c>
      <c r="BD127" s="368">
        <v>0</v>
      </c>
      <c r="BE127" s="368">
        <v>0</v>
      </c>
      <c r="BF127" s="368">
        <v>0</v>
      </c>
      <c r="BG127" s="368">
        <v>0</v>
      </c>
      <c r="BH127" s="368">
        <v>0</v>
      </c>
      <c r="BI127" s="368">
        <v>0</v>
      </c>
      <c r="BJ127" s="368">
        <v>0</v>
      </c>
      <c r="BK127" s="368">
        <v>0</v>
      </c>
      <c r="BL127" s="368">
        <v>0</v>
      </c>
      <c r="BM127" s="368">
        <v>0</v>
      </c>
      <c r="BN127" s="368">
        <v>0</v>
      </c>
      <c r="BO127" s="368">
        <v>0</v>
      </c>
      <c r="BP127" s="368">
        <v>0</v>
      </c>
      <c r="BQ127" s="368">
        <v>0</v>
      </c>
      <c r="BR127" s="368">
        <v>0</v>
      </c>
      <c r="BS127" s="368">
        <v>0</v>
      </c>
      <c r="BT127" s="368">
        <v>0</v>
      </c>
      <c r="BU127" s="368">
        <v>5000</v>
      </c>
      <c r="BV127" s="368">
        <v>0</v>
      </c>
      <c r="BW127" s="368">
        <v>-5000</v>
      </c>
      <c r="BX127" s="368">
        <v>242</v>
      </c>
      <c r="BY127" s="368">
        <v>0</v>
      </c>
      <c r="BZ127" s="368">
        <v>710</v>
      </c>
      <c r="CA127" s="368">
        <v>0</v>
      </c>
    </row>
    <row r="128" spans="1:90">
      <c r="A128" s="461" t="str">
        <f t="shared" si="1"/>
        <v>1402602262102000</v>
      </c>
      <c r="B128" s="367" t="s">
        <v>1588</v>
      </c>
      <c r="C128" s="367" t="s">
        <v>559</v>
      </c>
      <c r="D128" s="367" t="s">
        <v>573</v>
      </c>
      <c r="E128" s="367" t="s">
        <v>561</v>
      </c>
      <c r="F128" s="367" t="s">
        <v>759</v>
      </c>
      <c r="G128" s="367" t="s">
        <v>758</v>
      </c>
      <c r="H128" s="367" t="s">
        <v>562</v>
      </c>
      <c r="J128" s="367" t="s">
        <v>571</v>
      </c>
      <c r="K128" s="367" t="s">
        <v>566</v>
      </c>
      <c r="L128" s="367" t="s">
        <v>561</v>
      </c>
      <c r="M128" s="367" t="s">
        <v>732</v>
      </c>
      <c r="N128" s="367" t="s">
        <v>733</v>
      </c>
      <c r="O128" s="367" t="s">
        <v>561</v>
      </c>
      <c r="P128" s="367" t="s">
        <v>561</v>
      </c>
      <c r="Q128" s="367" t="s">
        <v>561</v>
      </c>
      <c r="R128" s="367" t="s">
        <v>561</v>
      </c>
      <c r="S128" s="367" t="s">
        <v>561</v>
      </c>
      <c r="T128" s="368">
        <v>0</v>
      </c>
      <c r="U128" s="368">
        <v>952</v>
      </c>
      <c r="V128" s="368">
        <v>0</v>
      </c>
      <c r="W128" s="368">
        <v>0</v>
      </c>
      <c r="X128" s="368">
        <v>0</v>
      </c>
      <c r="Y128" s="368">
        <v>0</v>
      </c>
      <c r="Z128" s="368">
        <v>0</v>
      </c>
      <c r="AA128" s="368">
        <v>952</v>
      </c>
      <c r="AB128" s="368">
        <v>0</v>
      </c>
      <c r="AC128" s="368">
        <v>95</v>
      </c>
      <c r="AD128" s="368">
        <v>0</v>
      </c>
      <c r="AE128" s="368">
        <v>0</v>
      </c>
      <c r="AF128" s="368">
        <v>95</v>
      </c>
      <c r="AG128" s="368">
        <v>0</v>
      </c>
      <c r="AH128" s="368">
        <v>0</v>
      </c>
      <c r="AI128" s="368">
        <v>0</v>
      </c>
      <c r="AJ128" s="368">
        <v>0</v>
      </c>
      <c r="AK128" s="368">
        <v>0</v>
      </c>
      <c r="AL128" s="368">
        <v>0</v>
      </c>
      <c r="AM128" s="368">
        <v>0</v>
      </c>
      <c r="AN128" s="368">
        <v>0</v>
      </c>
      <c r="AO128" s="368">
        <v>0</v>
      </c>
      <c r="AU128" s="368">
        <v>0</v>
      </c>
      <c r="AV128" s="368">
        <v>0</v>
      </c>
      <c r="AW128" s="368">
        <v>0</v>
      </c>
      <c r="AX128" s="368">
        <v>0</v>
      </c>
      <c r="AY128" s="368">
        <v>0</v>
      </c>
      <c r="AZ128" s="368">
        <v>0</v>
      </c>
      <c r="BA128" s="368">
        <v>0</v>
      </c>
      <c r="BB128" s="368">
        <v>0</v>
      </c>
      <c r="BC128" s="368">
        <v>0</v>
      </c>
      <c r="BD128" s="368">
        <v>0</v>
      </c>
      <c r="BE128" s="368">
        <v>0</v>
      </c>
      <c r="BF128" s="368">
        <v>0</v>
      </c>
      <c r="BG128" s="368">
        <v>0</v>
      </c>
      <c r="BH128" s="368">
        <v>0</v>
      </c>
      <c r="BI128" s="368">
        <v>0</v>
      </c>
      <c r="BJ128" s="368">
        <v>0</v>
      </c>
      <c r="BK128" s="368">
        <v>0</v>
      </c>
      <c r="BL128" s="368">
        <v>0</v>
      </c>
      <c r="BM128" s="368">
        <v>0</v>
      </c>
      <c r="BN128" s="368">
        <v>0</v>
      </c>
      <c r="BO128" s="368">
        <v>0</v>
      </c>
      <c r="BP128" s="368">
        <v>0</v>
      </c>
      <c r="BQ128" s="368">
        <v>0</v>
      </c>
      <c r="BR128" s="368">
        <v>0</v>
      </c>
      <c r="BS128" s="368">
        <v>0</v>
      </c>
      <c r="BT128" s="368">
        <v>0</v>
      </c>
      <c r="BU128" s="368">
        <v>0</v>
      </c>
      <c r="BV128" s="368">
        <v>0</v>
      </c>
      <c r="BW128" s="368">
        <v>0</v>
      </c>
      <c r="BX128" s="368">
        <v>0</v>
      </c>
      <c r="BY128" s="368">
        <v>0</v>
      </c>
      <c r="BZ128" s="368">
        <v>0</v>
      </c>
      <c r="CA128" s="368">
        <v>0</v>
      </c>
      <c r="CB128" s="368">
        <v>0</v>
      </c>
      <c r="CC128" s="368">
        <v>0</v>
      </c>
      <c r="CD128" s="368">
        <v>0</v>
      </c>
      <c r="CE128" s="368">
        <v>0</v>
      </c>
      <c r="CF128" s="368">
        <v>0</v>
      </c>
      <c r="CG128" s="368">
        <v>0</v>
      </c>
      <c r="CH128" s="368">
        <v>0</v>
      </c>
      <c r="CI128" s="368">
        <v>0</v>
      </c>
      <c r="CJ128" s="368">
        <v>0</v>
      </c>
      <c r="CK128" s="368">
        <v>0</v>
      </c>
      <c r="CL128" s="368">
        <v>0</v>
      </c>
    </row>
    <row r="129" spans="1:87">
      <c r="A129" s="461" t="str">
        <f t="shared" si="1"/>
        <v>0400701262129001</v>
      </c>
      <c r="B129" s="367" t="s">
        <v>1588</v>
      </c>
      <c r="C129" s="367" t="s">
        <v>559</v>
      </c>
      <c r="D129" s="367" t="s">
        <v>567</v>
      </c>
      <c r="E129" s="367" t="s">
        <v>561</v>
      </c>
      <c r="F129" s="367" t="s">
        <v>585</v>
      </c>
      <c r="G129" s="367" t="s">
        <v>586</v>
      </c>
      <c r="H129" s="367" t="s">
        <v>746</v>
      </c>
      <c r="I129" s="368" t="s">
        <v>1358</v>
      </c>
      <c r="J129" s="367" t="s">
        <v>568</v>
      </c>
      <c r="K129" s="367" t="s">
        <v>564</v>
      </c>
      <c r="L129" s="367" t="s">
        <v>561</v>
      </c>
      <c r="M129" s="367" t="s">
        <v>732</v>
      </c>
      <c r="N129" s="367" t="s">
        <v>733</v>
      </c>
      <c r="O129" s="367" t="s">
        <v>561</v>
      </c>
      <c r="P129" s="367" t="s">
        <v>561</v>
      </c>
      <c r="Q129" s="367" t="s">
        <v>561</v>
      </c>
      <c r="R129" s="367" t="s">
        <v>561</v>
      </c>
      <c r="S129" s="367" t="s">
        <v>561</v>
      </c>
      <c r="T129" s="368">
        <v>4260411</v>
      </c>
      <c r="U129" s="368">
        <v>4260411</v>
      </c>
      <c r="V129" s="368">
        <v>0</v>
      </c>
      <c r="W129" s="368">
        <v>8520822</v>
      </c>
      <c r="X129" s="368">
        <v>0</v>
      </c>
      <c r="Y129" s="368">
        <v>0</v>
      </c>
      <c r="Z129" s="368">
        <v>0</v>
      </c>
      <c r="AA129" s="368">
        <v>0</v>
      </c>
      <c r="AB129" s="368">
        <v>0</v>
      </c>
      <c r="AC129" s="368">
        <v>9</v>
      </c>
      <c r="AD129" s="368">
        <v>1</v>
      </c>
      <c r="AE129" s="368">
        <v>334</v>
      </c>
      <c r="AF129" s="368">
        <v>0</v>
      </c>
      <c r="AG129" s="368">
        <v>302</v>
      </c>
      <c r="AH129" s="368">
        <v>636</v>
      </c>
      <c r="AI129" s="368">
        <v>1</v>
      </c>
      <c r="AJ129" s="368">
        <v>0</v>
      </c>
      <c r="AK129" s="368">
        <v>0</v>
      </c>
      <c r="AL129" s="368">
        <v>0</v>
      </c>
      <c r="AM129" s="368">
        <v>0</v>
      </c>
      <c r="AN129" s="368">
        <v>0</v>
      </c>
      <c r="AO129" s="368">
        <v>0</v>
      </c>
      <c r="AP129" s="368">
        <v>0</v>
      </c>
      <c r="AQ129" s="368">
        <v>224</v>
      </c>
      <c r="AR129" s="368">
        <v>0</v>
      </c>
      <c r="AS129" s="368">
        <v>0</v>
      </c>
      <c r="AT129" s="368">
        <v>0</v>
      </c>
      <c r="AU129" s="368">
        <v>224</v>
      </c>
      <c r="AV129" s="368">
        <v>0</v>
      </c>
      <c r="AW129" s="368">
        <v>0</v>
      </c>
      <c r="AX129" s="368">
        <v>0</v>
      </c>
      <c r="AY129" s="368">
        <v>0</v>
      </c>
      <c r="AZ129" s="368">
        <v>8073</v>
      </c>
      <c r="BA129" s="368">
        <v>0</v>
      </c>
      <c r="BB129" s="368">
        <v>0</v>
      </c>
      <c r="BC129" s="368">
        <v>8073</v>
      </c>
      <c r="BD129" s="368">
        <v>8073</v>
      </c>
      <c r="BE129" s="368">
        <v>0</v>
      </c>
      <c r="BF129" s="368">
        <v>8073</v>
      </c>
      <c r="BG129" s="368">
        <v>0</v>
      </c>
      <c r="BH129" s="368">
        <v>3600</v>
      </c>
      <c r="BI129" s="368">
        <v>0</v>
      </c>
      <c r="BJ129" s="368">
        <v>0</v>
      </c>
      <c r="BK129" s="368">
        <v>0</v>
      </c>
      <c r="BL129" s="368">
        <v>0</v>
      </c>
      <c r="BM129" s="368">
        <v>3600</v>
      </c>
      <c r="BN129" s="368">
        <v>0</v>
      </c>
      <c r="BO129" s="368">
        <v>0</v>
      </c>
      <c r="BP129" s="368">
        <v>20</v>
      </c>
      <c r="BQ129" s="368">
        <v>4260411</v>
      </c>
      <c r="BR129" s="368">
        <v>5160322</v>
      </c>
      <c r="BS129" s="368">
        <v>0</v>
      </c>
      <c r="BT129" s="368">
        <v>0</v>
      </c>
      <c r="BU129" s="368">
        <v>0</v>
      </c>
      <c r="BV129" s="368">
        <v>0</v>
      </c>
      <c r="BW129" s="368">
        <v>0</v>
      </c>
      <c r="BX129" s="368">
        <v>0</v>
      </c>
      <c r="BY129" s="368">
        <v>0</v>
      </c>
      <c r="BZ129" s="368">
        <v>0</v>
      </c>
      <c r="CA129" s="368">
        <v>0</v>
      </c>
      <c r="CB129" s="368">
        <v>0</v>
      </c>
      <c r="CC129" s="368">
        <v>0</v>
      </c>
      <c r="CD129" s="368">
        <v>0</v>
      </c>
    </row>
    <row r="130" spans="1:87">
      <c r="A130" s="461" t="str">
        <f t="shared" si="1"/>
        <v>0400701262129002</v>
      </c>
      <c r="B130" s="367" t="s">
        <v>1588</v>
      </c>
      <c r="C130" s="367" t="s">
        <v>559</v>
      </c>
      <c r="D130" s="367" t="s">
        <v>567</v>
      </c>
      <c r="E130" s="367" t="s">
        <v>561</v>
      </c>
      <c r="F130" s="367" t="s">
        <v>585</v>
      </c>
      <c r="G130" s="367" t="s">
        <v>586</v>
      </c>
      <c r="H130" s="367" t="s">
        <v>745</v>
      </c>
      <c r="I130" s="368" t="s">
        <v>1359</v>
      </c>
      <c r="J130" s="367" t="s">
        <v>568</v>
      </c>
      <c r="K130" s="367" t="s">
        <v>564</v>
      </c>
      <c r="L130" s="367" t="s">
        <v>561</v>
      </c>
      <c r="M130" s="367" t="s">
        <v>732</v>
      </c>
      <c r="N130" s="367" t="s">
        <v>733</v>
      </c>
      <c r="O130" s="367" t="s">
        <v>561</v>
      </c>
      <c r="P130" s="367" t="s">
        <v>561</v>
      </c>
      <c r="Q130" s="367" t="s">
        <v>561</v>
      </c>
      <c r="R130" s="367" t="s">
        <v>561</v>
      </c>
      <c r="S130" s="367" t="s">
        <v>561</v>
      </c>
      <c r="T130" s="368">
        <v>4260723</v>
      </c>
      <c r="U130" s="368">
        <v>4260723</v>
      </c>
      <c r="V130" s="368">
        <v>0</v>
      </c>
      <c r="W130" s="368">
        <v>8521446</v>
      </c>
      <c r="X130" s="368">
        <v>0</v>
      </c>
      <c r="Y130" s="368">
        <v>0</v>
      </c>
      <c r="Z130" s="368">
        <v>0</v>
      </c>
      <c r="AA130" s="368">
        <v>0</v>
      </c>
      <c r="AB130" s="368">
        <v>0</v>
      </c>
      <c r="AC130" s="368">
        <v>9</v>
      </c>
      <c r="AD130" s="368">
        <v>1</v>
      </c>
      <c r="AE130" s="368">
        <v>656</v>
      </c>
      <c r="AF130" s="368">
        <v>0</v>
      </c>
      <c r="AG130" s="368">
        <v>623</v>
      </c>
      <c r="AH130" s="368">
        <v>1279</v>
      </c>
      <c r="AI130" s="368">
        <v>1</v>
      </c>
      <c r="AJ130" s="368">
        <v>0</v>
      </c>
      <c r="AK130" s="368">
        <v>0</v>
      </c>
      <c r="AL130" s="368">
        <v>0</v>
      </c>
      <c r="AM130" s="368">
        <v>0</v>
      </c>
      <c r="AN130" s="368">
        <v>0</v>
      </c>
      <c r="AO130" s="368">
        <v>0</v>
      </c>
      <c r="AP130" s="368">
        <v>0</v>
      </c>
      <c r="AQ130" s="368">
        <v>745</v>
      </c>
      <c r="AR130" s="368">
        <v>0</v>
      </c>
      <c r="AS130" s="368">
        <v>0</v>
      </c>
      <c r="AT130" s="368">
        <v>0</v>
      </c>
      <c r="AU130" s="368">
        <v>745</v>
      </c>
      <c r="AV130" s="368">
        <v>0</v>
      </c>
      <c r="AW130" s="368">
        <v>0</v>
      </c>
      <c r="AX130" s="368">
        <v>0</v>
      </c>
      <c r="AY130" s="368">
        <v>0</v>
      </c>
      <c r="AZ130" s="368">
        <v>26824</v>
      </c>
      <c r="BA130" s="368">
        <v>0</v>
      </c>
      <c r="BB130" s="368">
        <v>0</v>
      </c>
      <c r="BC130" s="368">
        <v>26824</v>
      </c>
      <c r="BD130" s="368">
        <v>26824</v>
      </c>
      <c r="BE130" s="368">
        <v>0</v>
      </c>
      <c r="BF130" s="368">
        <v>26824</v>
      </c>
      <c r="BG130" s="368">
        <v>0</v>
      </c>
      <c r="BH130" s="368">
        <v>3600</v>
      </c>
      <c r="BI130" s="368">
        <v>0</v>
      </c>
      <c r="BJ130" s="368">
        <v>0</v>
      </c>
      <c r="BK130" s="368">
        <v>0</v>
      </c>
      <c r="BL130" s="368">
        <v>0</v>
      </c>
      <c r="BM130" s="368">
        <v>3600</v>
      </c>
      <c r="BN130" s="368">
        <v>0</v>
      </c>
      <c r="BO130" s="368">
        <v>0</v>
      </c>
      <c r="BP130" s="368">
        <v>20</v>
      </c>
      <c r="BQ130" s="368">
        <v>4260723</v>
      </c>
      <c r="BR130" s="368">
        <v>5160715</v>
      </c>
      <c r="BS130" s="368">
        <v>0</v>
      </c>
      <c r="BT130" s="368">
        <v>0</v>
      </c>
      <c r="BU130" s="368">
        <v>0</v>
      </c>
      <c r="BV130" s="368">
        <v>0</v>
      </c>
      <c r="BW130" s="368">
        <v>0</v>
      </c>
      <c r="BX130" s="368">
        <v>0</v>
      </c>
      <c r="BY130" s="368">
        <v>0</v>
      </c>
      <c r="BZ130" s="368">
        <v>0</v>
      </c>
      <c r="CA130" s="368">
        <v>0</v>
      </c>
      <c r="CB130" s="368">
        <v>0</v>
      </c>
      <c r="CC130" s="368">
        <v>0</v>
      </c>
      <c r="CD130" s="368">
        <v>0</v>
      </c>
    </row>
    <row r="131" spans="1:87">
      <c r="A131" s="461" t="str">
        <f t="shared" ref="A131:A194" si="2">+D131&amp;E131&amp;J131&amp;K131&amp;F131&amp;H131</f>
        <v>0400701262129003</v>
      </c>
      <c r="B131" s="367" t="s">
        <v>1588</v>
      </c>
      <c r="C131" s="367" t="s">
        <v>559</v>
      </c>
      <c r="D131" s="367" t="s">
        <v>567</v>
      </c>
      <c r="E131" s="367" t="s">
        <v>561</v>
      </c>
      <c r="F131" s="367" t="s">
        <v>585</v>
      </c>
      <c r="G131" s="367" t="s">
        <v>586</v>
      </c>
      <c r="H131" s="367" t="s">
        <v>744</v>
      </c>
      <c r="I131" s="368" t="s">
        <v>1432</v>
      </c>
      <c r="J131" s="367" t="s">
        <v>568</v>
      </c>
      <c r="K131" s="367" t="s">
        <v>564</v>
      </c>
      <c r="L131" s="367" t="s">
        <v>561</v>
      </c>
      <c r="M131" s="367" t="s">
        <v>732</v>
      </c>
      <c r="N131" s="367" t="s">
        <v>733</v>
      </c>
      <c r="O131" s="367" t="s">
        <v>561</v>
      </c>
      <c r="P131" s="367" t="s">
        <v>561</v>
      </c>
      <c r="Q131" s="367" t="s">
        <v>561</v>
      </c>
      <c r="R131" s="367" t="s">
        <v>561</v>
      </c>
      <c r="S131" s="367" t="s">
        <v>561</v>
      </c>
      <c r="T131" s="368">
        <v>4280224</v>
      </c>
      <c r="U131" s="368">
        <v>4280224</v>
      </c>
      <c r="V131" s="368">
        <v>0</v>
      </c>
      <c r="W131" s="368">
        <v>8560448</v>
      </c>
      <c r="X131" s="368">
        <v>0</v>
      </c>
      <c r="Y131" s="368">
        <v>0</v>
      </c>
      <c r="Z131" s="368">
        <v>0</v>
      </c>
      <c r="AA131" s="368">
        <v>0</v>
      </c>
      <c r="AB131" s="368">
        <v>0</v>
      </c>
      <c r="AC131" s="368">
        <v>9</v>
      </c>
      <c r="AD131" s="368">
        <v>1</v>
      </c>
      <c r="AE131" s="368">
        <v>49</v>
      </c>
      <c r="AF131" s="368">
        <v>0</v>
      </c>
      <c r="AG131" s="368">
        <v>46</v>
      </c>
      <c r="AH131" s="368">
        <v>95</v>
      </c>
      <c r="AI131" s="368">
        <v>1</v>
      </c>
      <c r="AJ131" s="368">
        <v>0</v>
      </c>
      <c r="AK131" s="368">
        <v>0</v>
      </c>
      <c r="AL131" s="368">
        <v>0</v>
      </c>
      <c r="AM131" s="368">
        <v>0</v>
      </c>
      <c r="AN131" s="368">
        <v>0</v>
      </c>
      <c r="AO131" s="368">
        <v>0</v>
      </c>
      <c r="AP131" s="368">
        <v>0</v>
      </c>
      <c r="AQ131" s="368">
        <v>45</v>
      </c>
      <c r="AR131" s="368">
        <v>0</v>
      </c>
      <c r="AS131" s="368">
        <v>0</v>
      </c>
      <c r="AT131" s="368">
        <v>0</v>
      </c>
      <c r="AU131" s="368">
        <v>45</v>
      </c>
      <c r="AV131" s="368">
        <v>0</v>
      </c>
      <c r="AW131" s="368">
        <v>0</v>
      </c>
      <c r="AX131" s="368">
        <v>0</v>
      </c>
      <c r="AY131" s="368">
        <v>0</v>
      </c>
      <c r="AZ131" s="368">
        <v>1442</v>
      </c>
      <c r="BA131" s="368">
        <v>0</v>
      </c>
      <c r="BB131" s="368">
        <v>0</v>
      </c>
      <c r="BC131" s="368">
        <v>1442</v>
      </c>
      <c r="BD131" s="368">
        <v>1442</v>
      </c>
      <c r="BE131" s="368">
        <v>0</v>
      </c>
      <c r="BF131" s="368">
        <v>1442</v>
      </c>
      <c r="BG131" s="368">
        <v>0</v>
      </c>
      <c r="BH131" s="368">
        <v>3200</v>
      </c>
      <c r="BI131" s="368">
        <v>0</v>
      </c>
      <c r="BJ131" s="368">
        <v>0</v>
      </c>
      <c r="BK131" s="368">
        <v>0</v>
      </c>
      <c r="BL131" s="368">
        <v>0</v>
      </c>
      <c r="BM131" s="368">
        <v>3200</v>
      </c>
      <c r="BN131" s="368">
        <v>0</v>
      </c>
      <c r="BO131" s="368">
        <v>0</v>
      </c>
      <c r="BP131" s="368">
        <v>20</v>
      </c>
      <c r="BQ131" s="368">
        <v>4280222</v>
      </c>
      <c r="BR131" s="368">
        <v>5180223</v>
      </c>
      <c r="BS131" s="368">
        <v>0</v>
      </c>
      <c r="BT131" s="368">
        <v>0</v>
      </c>
      <c r="BU131" s="368">
        <v>0</v>
      </c>
      <c r="BV131" s="368">
        <v>0</v>
      </c>
      <c r="BW131" s="368">
        <v>0</v>
      </c>
      <c r="BX131" s="368">
        <v>0</v>
      </c>
      <c r="BY131" s="368">
        <v>0</v>
      </c>
      <c r="BZ131" s="368">
        <v>0</v>
      </c>
      <c r="CA131" s="368">
        <v>0</v>
      </c>
      <c r="CB131" s="368">
        <v>0</v>
      </c>
      <c r="CC131" s="368">
        <v>0</v>
      </c>
      <c r="CD131" s="368">
        <v>0</v>
      </c>
    </row>
    <row r="132" spans="1:87">
      <c r="A132" s="461" t="str">
        <f t="shared" si="2"/>
        <v>0400701262129004</v>
      </c>
      <c r="B132" s="367" t="s">
        <v>1588</v>
      </c>
      <c r="C132" s="367" t="s">
        <v>559</v>
      </c>
      <c r="D132" s="367" t="s">
        <v>567</v>
      </c>
      <c r="E132" s="367" t="s">
        <v>561</v>
      </c>
      <c r="F132" s="367" t="s">
        <v>585</v>
      </c>
      <c r="G132" s="367" t="s">
        <v>586</v>
      </c>
      <c r="H132" s="367" t="s">
        <v>756</v>
      </c>
      <c r="I132" s="368" t="s">
        <v>1434</v>
      </c>
      <c r="J132" s="367" t="s">
        <v>568</v>
      </c>
      <c r="K132" s="367" t="s">
        <v>564</v>
      </c>
      <c r="L132" s="367" t="s">
        <v>561</v>
      </c>
      <c r="M132" s="367" t="s">
        <v>732</v>
      </c>
      <c r="N132" s="367" t="s">
        <v>733</v>
      </c>
      <c r="O132" s="367" t="s">
        <v>561</v>
      </c>
      <c r="P132" s="367" t="s">
        <v>561</v>
      </c>
      <c r="Q132" s="367" t="s">
        <v>561</v>
      </c>
      <c r="R132" s="367" t="s">
        <v>561</v>
      </c>
      <c r="S132" s="367" t="s">
        <v>561</v>
      </c>
      <c r="T132" s="368">
        <v>4280325</v>
      </c>
      <c r="U132" s="368">
        <v>4280325</v>
      </c>
      <c r="V132" s="368">
        <v>0</v>
      </c>
      <c r="W132" s="368">
        <v>8560650</v>
      </c>
      <c r="X132" s="368">
        <v>0</v>
      </c>
      <c r="Y132" s="368">
        <v>0</v>
      </c>
      <c r="Z132" s="368">
        <v>0</v>
      </c>
      <c r="AA132" s="368">
        <v>0</v>
      </c>
      <c r="AB132" s="368">
        <v>0</v>
      </c>
      <c r="AC132" s="368">
        <v>9</v>
      </c>
      <c r="AD132" s="368">
        <v>1</v>
      </c>
      <c r="AE132" s="368">
        <v>50</v>
      </c>
      <c r="AF132" s="368">
        <v>0</v>
      </c>
      <c r="AG132" s="368">
        <v>46</v>
      </c>
      <c r="AH132" s="368">
        <v>96</v>
      </c>
      <c r="AI132" s="368">
        <v>1</v>
      </c>
      <c r="AJ132" s="368">
        <v>0</v>
      </c>
      <c r="AK132" s="368">
        <v>0</v>
      </c>
      <c r="AL132" s="368">
        <v>0</v>
      </c>
      <c r="AM132" s="368">
        <v>0</v>
      </c>
      <c r="AN132" s="368">
        <v>0</v>
      </c>
      <c r="AO132" s="368">
        <v>0</v>
      </c>
      <c r="AP132" s="368">
        <v>0</v>
      </c>
      <c r="AQ132" s="368">
        <v>51</v>
      </c>
      <c r="AR132" s="368">
        <v>0</v>
      </c>
      <c r="AS132" s="368">
        <v>0</v>
      </c>
      <c r="AT132" s="368">
        <v>0</v>
      </c>
      <c r="AU132" s="368">
        <v>51</v>
      </c>
      <c r="AV132" s="368">
        <v>0</v>
      </c>
      <c r="AW132" s="368">
        <v>0</v>
      </c>
      <c r="AX132" s="368">
        <v>0</v>
      </c>
      <c r="AY132" s="368">
        <v>0</v>
      </c>
      <c r="AZ132" s="368">
        <v>1635</v>
      </c>
      <c r="BA132" s="368">
        <v>0</v>
      </c>
      <c r="BB132" s="368">
        <v>0</v>
      </c>
      <c r="BC132" s="368">
        <v>1635</v>
      </c>
      <c r="BD132" s="368">
        <v>1635</v>
      </c>
      <c r="BE132" s="368">
        <v>0</v>
      </c>
      <c r="BF132" s="368">
        <v>1635</v>
      </c>
      <c r="BG132" s="368">
        <v>0</v>
      </c>
      <c r="BH132" s="368">
        <v>3200</v>
      </c>
      <c r="BI132" s="368">
        <v>0</v>
      </c>
      <c r="BJ132" s="368">
        <v>0</v>
      </c>
      <c r="BK132" s="368">
        <v>0</v>
      </c>
      <c r="BL132" s="368">
        <v>0</v>
      </c>
      <c r="BM132" s="368">
        <v>3200</v>
      </c>
      <c r="BN132" s="368">
        <v>0</v>
      </c>
      <c r="BO132" s="368">
        <v>0</v>
      </c>
      <c r="BP132" s="368">
        <v>20</v>
      </c>
      <c r="BQ132" s="368">
        <v>4280325</v>
      </c>
      <c r="BR132" s="368">
        <v>5180310</v>
      </c>
      <c r="BS132" s="368">
        <v>0</v>
      </c>
      <c r="BT132" s="368">
        <v>0</v>
      </c>
      <c r="BU132" s="368">
        <v>0</v>
      </c>
      <c r="BV132" s="368">
        <v>0</v>
      </c>
      <c r="BW132" s="368">
        <v>0</v>
      </c>
      <c r="BX132" s="368">
        <v>0</v>
      </c>
      <c r="BY132" s="368">
        <v>0</v>
      </c>
      <c r="BZ132" s="368">
        <v>0</v>
      </c>
      <c r="CA132" s="368">
        <v>0</v>
      </c>
      <c r="CB132" s="368">
        <v>0</v>
      </c>
      <c r="CC132" s="368">
        <v>0</v>
      </c>
      <c r="CD132" s="368">
        <v>0</v>
      </c>
    </row>
    <row r="133" spans="1:87">
      <c r="A133" s="461" t="str">
        <f t="shared" si="2"/>
        <v>0400702262129001</v>
      </c>
      <c r="B133" s="367" t="s">
        <v>1588</v>
      </c>
      <c r="C133" s="367" t="s">
        <v>559</v>
      </c>
      <c r="D133" s="367" t="s">
        <v>567</v>
      </c>
      <c r="E133" s="367" t="s">
        <v>561</v>
      </c>
      <c r="F133" s="367" t="s">
        <v>585</v>
      </c>
      <c r="G133" s="367" t="s">
        <v>586</v>
      </c>
      <c r="H133" s="367" t="s">
        <v>746</v>
      </c>
      <c r="I133" s="368" t="s">
        <v>1358</v>
      </c>
      <c r="J133" s="367" t="s">
        <v>568</v>
      </c>
      <c r="K133" s="367" t="s">
        <v>566</v>
      </c>
      <c r="L133" s="367" t="s">
        <v>561</v>
      </c>
      <c r="M133" s="367" t="s">
        <v>732</v>
      </c>
      <c r="N133" s="367" t="s">
        <v>733</v>
      </c>
      <c r="O133" s="367" t="s">
        <v>561</v>
      </c>
      <c r="P133" s="367" t="s">
        <v>561</v>
      </c>
      <c r="Q133" s="367" t="s">
        <v>561</v>
      </c>
      <c r="R133" s="367" t="s">
        <v>561</v>
      </c>
      <c r="S133" s="367" t="s">
        <v>561</v>
      </c>
      <c r="T133" s="368">
        <v>0</v>
      </c>
      <c r="U133" s="368">
        <v>0</v>
      </c>
      <c r="V133" s="368">
        <v>0</v>
      </c>
      <c r="W133" s="368">
        <v>0</v>
      </c>
      <c r="Y133" s="368">
        <v>0</v>
      </c>
      <c r="Z133" s="368">
        <v>0</v>
      </c>
      <c r="AA133" s="368">
        <v>0</v>
      </c>
      <c r="AC133" s="368">
        <v>0</v>
      </c>
      <c r="AD133" s="368">
        <v>0</v>
      </c>
      <c r="AE133" s="368">
        <v>0</v>
      </c>
      <c r="AG133" s="368">
        <v>0</v>
      </c>
      <c r="AH133" s="368">
        <v>0</v>
      </c>
      <c r="AI133" s="368">
        <v>0</v>
      </c>
      <c r="AK133" s="368">
        <v>0</v>
      </c>
      <c r="AL133" s="368">
        <v>0</v>
      </c>
      <c r="AM133" s="368">
        <v>0</v>
      </c>
      <c r="AO133" s="368">
        <v>0</v>
      </c>
      <c r="AQ133" s="368">
        <v>0</v>
      </c>
      <c r="AS133" s="368">
        <v>0</v>
      </c>
      <c r="AU133" s="368">
        <v>0</v>
      </c>
      <c r="AV133" s="368">
        <v>0</v>
      </c>
      <c r="AW133" s="368">
        <v>0</v>
      </c>
      <c r="AX133" s="368">
        <v>0</v>
      </c>
      <c r="AY133" s="368">
        <v>0</v>
      </c>
      <c r="AZ133" s="368">
        <v>0</v>
      </c>
      <c r="BA133" s="368">
        <v>0</v>
      </c>
      <c r="BB133" s="368">
        <v>0</v>
      </c>
      <c r="BC133" s="368">
        <v>0</v>
      </c>
      <c r="BD133" s="368">
        <v>0</v>
      </c>
      <c r="BE133" s="368">
        <v>0</v>
      </c>
      <c r="BF133" s="368">
        <v>0</v>
      </c>
      <c r="BG133" s="368">
        <v>0</v>
      </c>
      <c r="BH133" s="368">
        <v>0</v>
      </c>
      <c r="BI133" s="368">
        <v>0</v>
      </c>
      <c r="BJ133" s="368">
        <v>0</v>
      </c>
    </row>
    <row r="134" spans="1:87">
      <c r="A134" s="461" t="str">
        <f t="shared" si="2"/>
        <v>0400702262129002</v>
      </c>
      <c r="B134" s="367" t="s">
        <v>1588</v>
      </c>
      <c r="C134" s="367" t="s">
        <v>559</v>
      </c>
      <c r="D134" s="367" t="s">
        <v>567</v>
      </c>
      <c r="E134" s="367" t="s">
        <v>561</v>
      </c>
      <c r="F134" s="367" t="s">
        <v>585</v>
      </c>
      <c r="G134" s="367" t="s">
        <v>586</v>
      </c>
      <c r="H134" s="367" t="s">
        <v>745</v>
      </c>
      <c r="I134" s="368" t="s">
        <v>1359</v>
      </c>
      <c r="J134" s="367" t="s">
        <v>568</v>
      </c>
      <c r="K134" s="367" t="s">
        <v>566</v>
      </c>
      <c r="L134" s="367" t="s">
        <v>561</v>
      </c>
      <c r="M134" s="367" t="s">
        <v>732</v>
      </c>
      <c r="N134" s="367" t="s">
        <v>733</v>
      </c>
      <c r="O134" s="367" t="s">
        <v>561</v>
      </c>
      <c r="P134" s="367" t="s">
        <v>561</v>
      </c>
      <c r="Q134" s="367" t="s">
        <v>561</v>
      </c>
      <c r="R134" s="367" t="s">
        <v>561</v>
      </c>
      <c r="S134" s="367" t="s">
        <v>561</v>
      </c>
      <c r="T134" s="368">
        <v>0</v>
      </c>
      <c r="U134" s="368">
        <v>0</v>
      </c>
      <c r="V134" s="368">
        <v>0</v>
      </c>
      <c r="W134" s="368">
        <v>0</v>
      </c>
      <c r="Y134" s="368">
        <v>0</v>
      </c>
      <c r="Z134" s="368">
        <v>0</v>
      </c>
      <c r="AA134" s="368">
        <v>0</v>
      </c>
      <c r="AC134" s="368">
        <v>0</v>
      </c>
      <c r="AD134" s="368">
        <v>0</v>
      </c>
      <c r="AE134" s="368">
        <v>0</v>
      </c>
      <c r="AG134" s="368">
        <v>0</v>
      </c>
      <c r="AH134" s="368">
        <v>0</v>
      </c>
      <c r="AI134" s="368">
        <v>0</v>
      </c>
      <c r="AK134" s="368">
        <v>0</v>
      </c>
      <c r="AL134" s="368">
        <v>0</v>
      </c>
      <c r="AM134" s="368">
        <v>0</v>
      </c>
      <c r="AO134" s="368">
        <v>0</v>
      </c>
      <c r="AQ134" s="368">
        <v>0</v>
      </c>
      <c r="AS134" s="368">
        <v>0</v>
      </c>
      <c r="AU134" s="368">
        <v>0</v>
      </c>
      <c r="AV134" s="368">
        <v>0</v>
      </c>
      <c r="AW134" s="368">
        <v>0</v>
      </c>
      <c r="AX134" s="368">
        <v>0</v>
      </c>
      <c r="AY134" s="368">
        <v>0</v>
      </c>
      <c r="AZ134" s="368">
        <v>0</v>
      </c>
      <c r="BA134" s="368">
        <v>0</v>
      </c>
      <c r="BB134" s="368">
        <v>0</v>
      </c>
      <c r="BC134" s="368">
        <v>0</v>
      </c>
      <c r="BD134" s="368">
        <v>0</v>
      </c>
      <c r="BE134" s="368">
        <v>0</v>
      </c>
      <c r="BF134" s="368">
        <v>0</v>
      </c>
      <c r="BG134" s="368">
        <v>0</v>
      </c>
      <c r="BH134" s="368">
        <v>0</v>
      </c>
      <c r="BI134" s="368">
        <v>0</v>
      </c>
      <c r="BJ134" s="368">
        <v>0</v>
      </c>
    </row>
    <row r="135" spans="1:87">
      <c r="A135" s="461" t="str">
        <f t="shared" si="2"/>
        <v>0400702262129003</v>
      </c>
      <c r="B135" s="367" t="s">
        <v>1588</v>
      </c>
      <c r="C135" s="367" t="s">
        <v>559</v>
      </c>
      <c r="D135" s="367" t="s">
        <v>567</v>
      </c>
      <c r="E135" s="367" t="s">
        <v>561</v>
      </c>
      <c r="F135" s="367" t="s">
        <v>585</v>
      </c>
      <c r="G135" s="367" t="s">
        <v>586</v>
      </c>
      <c r="H135" s="367" t="s">
        <v>744</v>
      </c>
      <c r="I135" s="368" t="s">
        <v>1432</v>
      </c>
      <c r="J135" s="367" t="s">
        <v>568</v>
      </c>
      <c r="K135" s="367" t="s">
        <v>566</v>
      </c>
      <c r="L135" s="367" t="s">
        <v>561</v>
      </c>
      <c r="M135" s="367" t="s">
        <v>732</v>
      </c>
      <c r="N135" s="367" t="s">
        <v>733</v>
      </c>
      <c r="O135" s="367" t="s">
        <v>561</v>
      </c>
      <c r="P135" s="367" t="s">
        <v>561</v>
      </c>
      <c r="Q135" s="367" t="s">
        <v>561</v>
      </c>
      <c r="R135" s="367" t="s">
        <v>561</v>
      </c>
      <c r="S135" s="367" t="s">
        <v>561</v>
      </c>
      <c r="T135" s="368">
        <v>0</v>
      </c>
      <c r="U135" s="368">
        <v>0</v>
      </c>
      <c r="V135" s="368">
        <v>0</v>
      </c>
      <c r="W135" s="368">
        <v>0</v>
      </c>
      <c r="Y135" s="368">
        <v>0</v>
      </c>
      <c r="Z135" s="368">
        <v>0</v>
      </c>
      <c r="AA135" s="368">
        <v>0</v>
      </c>
      <c r="AC135" s="368">
        <v>0</v>
      </c>
      <c r="AD135" s="368">
        <v>0</v>
      </c>
      <c r="AE135" s="368">
        <v>0</v>
      </c>
      <c r="AG135" s="368">
        <v>0</v>
      </c>
      <c r="AH135" s="368">
        <v>0</v>
      </c>
      <c r="AI135" s="368">
        <v>0</v>
      </c>
      <c r="AK135" s="368">
        <v>0</v>
      </c>
      <c r="AL135" s="368">
        <v>0</v>
      </c>
      <c r="AM135" s="368">
        <v>0</v>
      </c>
      <c r="AO135" s="368">
        <v>0</v>
      </c>
      <c r="AQ135" s="368">
        <v>0</v>
      </c>
      <c r="AS135" s="368">
        <v>0</v>
      </c>
      <c r="AU135" s="368">
        <v>0</v>
      </c>
      <c r="AV135" s="368">
        <v>0</v>
      </c>
      <c r="AW135" s="368">
        <v>0</v>
      </c>
      <c r="AX135" s="368">
        <v>0</v>
      </c>
      <c r="AY135" s="368">
        <v>0</v>
      </c>
      <c r="AZ135" s="368">
        <v>0</v>
      </c>
      <c r="BA135" s="368">
        <v>0</v>
      </c>
      <c r="BB135" s="368">
        <v>0</v>
      </c>
      <c r="BC135" s="368">
        <v>0</v>
      </c>
      <c r="BD135" s="368">
        <v>0</v>
      </c>
      <c r="BE135" s="368">
        <v>0</v>
      </c>
      <c r="BF135" s="368">
        <v>0</v>
      </c>
      <c r="BG135" s="368">
        <v>0</v>
      </c>
      <c r="BH135" s="368">
        <v>0</v>
      </c>
      <c r="BI135" s="368">
        <v>0</v>
      </c>
      <c r="BJ135" s="368">
        <v>0</v>
      </c>
    </row>
    <row r="136" spans="1:87">
      <c r="A136" s="461" t="str">
        <f t="shared" si="2"/>
        <v>0400702262129004</v>
      </c>
      <c r="B136" s="367" t="s">
        <v>1588</v>
      </c>
      <c r="C136" s="367" t="s">
        <v>559</v>
      </c>
      <c r="D136" s="367" t="s">
        <v>567</v>
      </c>
      <c r="E136" s="367" t="s">
        <v>561</v>
      </c>
      <c r="F136" s="367" t="s">
        <v>585</v>
      </c>
      <c r="G136" s="367" t="s">
        <v>586</v>
      </c>
      <c r="H136" s="367" t="s">
        <v>756</v>
      </c>
      <c r="I136" s="368" t="s">
        <v>1434</v>
      </c>
      <c r="J136" s="367" t="s">
        <v>568</v>
      </c>
      <c r="K136" s="367" t="s">
        <v>566</v>
      </c>
      <c r="L136" s="367" t="s">
        <v>561</v>
      </c>
      <c r="M136" s="367" t="s">
        <v>732</v>
      </c>
      <c r="N136" s="367" t="s">
        <v>733</v>
      </c>
      <c r="O136" s="367" t="s">
        <v>561</v>
      </c>
      <c r="P136" s="367" t="s">
        <v>561</v>
      </c>
      <c r="Q136" s="367" t="s">
        <v>561</v>
      </c>
      <c r="R136" s="367" t="s">
        <v>561</v>
      </c>
      <c r="S136" s="367" t="s">
        <v>561</v>
      </c>
      <c r="T136" s="368">
        <v>0</v>
      </c>
      <c r="U136" s="368">
        <v>0</v>
      </c>
      <c r="V136" s="368">
        <v>0</v>
      </c>
      <c r="W136" s="368">
        <v>0</v>
      </c>
      <c r="Y136" s="368">
        <v>0</v>
      </c>
      <c r="Z136" s="368">
        <v>0</v>
      </c>
      <c r="AA136" s="368">
        <v>0</v>
      </c>
      <c r="AC136" s="368">
        <v>0</v>
      </c>
      <c r="AD136" s="368">
        <v>0</v>
      </c>
      <c r="AE136" s="368">
        <v>0</v>
      </c>
      <c r="AG136" s="368">
        <v>0</v>
      </c>
      <c r="AH136" s="368">
        <v>0</v>
      </c>
      <c r="AI136" s="368">
        <v>0</v>
      </c>
      <c r="AK136" s="368">
        <v>0</v>
      </c>
      <c r="AL136" s="368">
        <v>0</v>
      </c>
      <c r="AM136" s="368">
        <v>0</v>
      </c>
      <c r="AO136" s="368">
        <v>0</v>
      </c>
      <c r="AQ136" s="368">
        <v>0</v>
      </c>
      <c r="AS136" s="368">
        <v>0</v>
      </c>
      <c r="AU136" s="368">
        <v>0</v>
      </c>
      <c r="AV136" s="368">
        <v>0</v>
      </c>
      <c r="AW136" s="368">
        <v>0</v>
      </c>
      <c r="AX136" s="368">
        <v>0</v>
      </c>
      <c r="AY136" s="368">
        <v>0</v>
      </c>
      <c r="AZ136" s="368">
        <v>0</v>
      </c>
      <c r="BA136" s="368">
        <v>0</v>
      </c>
      <c r="BB136" s="368">
        <v>0</v>
      </c>
      <c r="BC136" s="368">
        <v>0</v>
      </c>
      <c r="BD136" s="368">
        <v>0</v>
      </c>
      <c r="BE136" s="368">
        <v>0</v>
      </c>
      <c r="BF136" s="368">
        <v>0</v>
      </c>
      <c r="BG136" s="368">
        <v>0</v>
      </c>
      <c r="BH136" s="368">
        <v>0</v>
      </c>
      <c r="BI136" s="368">
        <v>0</v>
      </c>
      <c r="BJ136" s="368">
        <v>0</v>
      </c>
    </row>
    <row r="137" spans="1:87">
      <c r="A137" s="461" t="str">
        <f t="shared" si="2"/>
        <v>1221801262129000</v>
      </c>
      <c r="B137" s="367" t="s">
        <v>1588</v>
      </c>
      <c r="C137" s="367" t="s">
        <v>559</v>
      </c>
      <c r="D137" s="367" t="s">
        <v>563</v>
      </c>
      <c r="E137" s="367" t="s">
        <v>734</v>
      </c>
      <c r="F137" s="367" t="s">
        <v>585</v>
      </c>
      <c r="G137" s="367" t="s">
        <v>586</v>
      </c>
      <c r="H137" s="367" t="s">
        <v>562</v>
      </c>
      <c r="J137" s="367" t="s">
        <v>576</v>
      </c>
      <c r="K137" s="367" t="s">
        <v>564</v>
      </c>
      <c r="L137" s="367" t="s">
        <v>561</v>
      </c>
      <c r="M137" s="367" t="s">
        <v>732</v>
      </c>
      <c r="N137" s="367" t="s">
        <v>733</v>
      </c>
      <c r="O137" s="367" t="s">
        <v>561</v>
      </c>
      <c r="P137" s="367" t="s">
        <v>561</v>
      </c>
      <c r="Q137" s="367" t="s">
        <v>561</v>
      </c>
      <c r="R137" s="367" t="s">
        <v>561</v>
      </c>
      <c r="S137" s="367" t="s">
        <v>561</v>
      </c>
      <c r="T137" s="368">
        <v>0</v>
      </c>
      <c r="U137" s="368">
        <v>0</v>
      </c>
      <c r="V137" s="368">
        <v>0</v>
      </c>
      <c r="W137" s="368">
        <v>0</v>
      </c>
      <c r="X137" s="368">
        <v>0</v>
      </c>
      <c r="Y137" s="368">
        <v>0</v>
      </c>
      <c r="Z137" s="368">
        <v>0</v>
      </c>
      <c r="AA137" s="368">
        <v>0</v>
      </c>
      <c r="AB137" s="368">
        <v>0</v>
      </c>
      <c r="AC137" s="368">
        <v>0</v>
      </c>
      <c r="AD137" s="368">
        <v>0</v>
      </c>
      <c r="AE137" s="368">
        <v>0</v>
      </c>
      <c r="AF137" s="368">
        <v>0</v>
      </c>
      <c r="AG137" s="368">
        <v>0</v>
      </c>
      <c r="AH137" s="368">
        <v>0</v>
      </c>
      <c r="AI137" s="368">
        <v>0</v>
      </c>
      <c r="AJ137" s="368">
        <v>0</v>
      </c>
      <c r="AK137" s="368">
        <v>0</v>
      </c>
      <c r="AL137" s="368">
        <v>0</v>
      </c>
      <c r="AM137" s="368">
        <v>0</v>
      </c>
      <c r="AN137" s="368">
        <v>0</v>
      </c>
      <c r="AO137" s="368">
        <v>0</v>
      </c>
      <c r="AP137" s="368">
        <v>0</v>
      </c>
      <c r="AQ137" s="368">
        <v>0</v>
      </c>
      <c r="AR137" s="368">
        <v>0</v>
      </c>
      <c r="AS137" s="368">
        <v>0</v>
      </c>
      <c r="AT137" s="368">
        <v>4120401</v>
      </c>
      <c r="AU137" s="368">
        <v>0</v>
      </c>
      <c r="AV137" s="368">
        <v>0</v>
      </c>
      <c r="AW137" s="368">
        <v>0</v>
      </c>
      <c r="AX137" s="368">
        <v>0</v>
      </c>
      <c r="AY137" s="368">
        <v>2048849</v>
      </c>
      <c r="AZ137" s="368">
        <v>206938</v>
      </c>
      <c r="BA137" s="368">
        <v>9900</v>
      </c>
      <c r="BB137" s="368">
        <v>80101</v>
      </c>
      <c r="BC137" s="368">
        <v>11759</v>
      </c>
      <c r="BD137" s="368">
        <v>0</v>
      </c>
      <c r="BE137" s="368">
        <v>2028849</v>
      </c>
      <c r="BF137" s="368">
        <v>205068</v>
      </c>
      <c r="BG137" s="368">
        <v>0</v>
      </c>
      <c r="BH137" s="368">
        <v>0</v>
      </c>
      <c r="BI137" s="368">
        <v>20000</v>
      </c>
      <c r="BJ137" s="368">
        <v>1870</v>
      </c>
      <c r="BK137" s="368">
        <v>0</v>
      </c>
      <c r="BL137" s="368">
        <v>0</v>
      </c>
      <c r="BM137" s="368">
        <v>0</v>
      </c>
      <c r="BN137" s="368">
        <v>0</v>
      </c>
      <c r="BO137" s="368">
        <v>0</v>
      </c>
      <c r="BP137" s="368">
        <v>126837</v>
      </c>
      <c r="BQ137" s="368">
        <v>31173</v>
      </c>
      <c r="BR137" s="368">
        <v>47058</v>
      </c>
      <c r="BS137" s="368">
        <v>0</v>
      </c>
      <c r="BT137" s="368">
        <v>0</v>
      </c>
      <c r="BU137" s="368">
        <v>0</v>
      </c>
      <c r="BV137" s="368">
        <v>0</v>
      </c>
      <c r="BW137" s="368">
        <v>0</v>
      </c>
      <c r="BX137" s="368">
        <v>0</v>
      </c>
      <c r="BY137" s="368">
        <v>0</v>
      </c>
      <c r="BZ137" s="368">
        <v>0</v>
      </c>
      <c r="CA137" s="368">
        <v>0</v>
      </c>
      <c r="CB137" s="368">
        <v>0</v>
      </c>
      <c r="CC137" s="368">
        <v>0</v>
      </c>
      <c r="CD137" s="368">
        <v>0</v>
      </c>
      <c r="CE137" s="368">
        <v>0</v>
      </c>
      <c r="CF137" s="368">
        <v>0</v>
      </c>
      <c r="CG137" s="368">
        <v>0</v>
      </c>
      <c r="CH137" s="368">
        <v>0</v>
      </c>
      <c r="CI137" s="368">
        <v>0</v>
      </c>
    </row>
    <row r="138" spans="1:87">
      <c r="A138" s="461" t="str">
        <f t="shared" si="2"/>
        <v>1221802262129000</v>
      </c>
      <c r="B138" s="367" t="s">
        <v>1588</v>
      </c>
      <c r="C138" s="367" t="s">
        <v>559</v>
      </c>
      <c r="D138" s="367" t="s">
        <v>563</v>
      </c>
      <c r="E138" s="367" t="s">
        <v>734</v>
      </c>
      <c r="F138" s="367" t="s">
        <v>585</v>
      </c>
      <c r="G138" s="367" t="s">
        <v>586</v>
      </c>
      <c r="H138" s="367" t="s">
        <v>562</v>
      </c>
      <c r="J138" s="367" t="s">
        <v>576</v>
      </c>
      <c r="K138" s="367" t="s">
        <v>566</v>
      </c>
      <c r="L138" s="367" t="s">
        <v>561</v>
      </c>
      <c r="M138" s="367" t="s">
        <v>732</v>
      </c>
      <c r="N138" s="367" t="s">
        <v>733</v>
      </c>
      <c r="O138" s="367" t="s">
        <v>561</v>
      </c>
      <c r="P138" s="367" t="s">
        <v>561</v>
      </c>
      <c r="Q138" s="367" t="s">
        <v>561</v>
      </c>
      <c r="R138" s="367" t="s">
        <v>561</v>
      </c>
      <c r="S138" s="367" t="s">
        <v>561</v>
      </c>
      <c r="T138" s="368">
        <v>0</v>
      </c>
      <c r="U138" s="368">
        <v>0</v>
      </c>
      <c r="V138" s="368">
        <v>0</v>
      </c>
      <c r="W138" s="368">
        <v>0</v>
      </c>
      <c r="X138" s="368">
        <v>0</v>
      </c>
      <c r="Y138" s="368">
        <v>0</v>
      </c>
      <c r="Z138" s="368">
        <v>0</v>
      </c>
      <c r="AA138" s="368">
        <v>0</v>
      </c>
      <c r="AB138" s="368">
        <v>0</v>
      </c>
      <c r="AC138" s="368">
        <v>0</v>
      </c>
      <c r="AD138" s="368">
        <v>0</v>
      </c>
      <c r="AE138" s="368">
        <v>0</v>
      </c>
      <c r="AF138" s="368">
        <v>0</v>
      </c>
      <c r="AG138" s="368">
        <v>0</v>
      </c>
      <c r="AH138" s="368">
        <v>0</v>
      </c>
      <c r="AI138" s="368">
        <v>0</v>
      </c>
      <c r="AJ138" s="368">
        <v>0</v>
      </c>
      <c r="AK138" s="368">
        <v>0</v>
      </c>
      <c r="AL138" s="368">
        <v>0</v>
      </c>
      <c r="AM138" s="368">
        <v>0</v>
      </c>
      <c r="AN138" s="368">
        <v>0</v>
      </c>
      <c r="AO138" s="368">
        <v>0</v>
      </c>
      <c r="AP138" s="368">
        <v>0</v>
      </c>
      <c r="AQ138" s="368">
        <v>0</v>
      </c>
      <c r="AR138" s="368">
        <v>0</v>
      </c>
      <c r="AS138" s="368">
        <v>0</v>
      </c>
      <c r="AT138" s="368">
        <v>0</v>
      </c>
      <c r="AU138" s="368">
        <v>0</v>
      </c>
      <c r="AV138" s="368">
        <v>0</v>
      </c>
      <c r="AW138" s="368">
        <v>0</v>
      </c>
      <c r="AX138" s="368">
        <v>0</v>
      </c>
      <c r="AY138" s="368">
        <v>0</v>
      </c>
    </row>
    <row r="139" spans="1:87">
      <c r="A139" s="461" t="str">
        <f t="shared" si="2"/>
        <v>1222101262129000</v>
      </c>
      <c r="B139" s="367" t="s">
        <v>1588</v>
      </c>
      <c r="C139" s="367" t="s">
        <v>559</v>
      </c>
      <c r="D139" s="367" t="s">
        <v>563</v>
      </c>
      <c r="E139" s="367" t="s">
        <v>734</v>
      </c>
      <c r="F139" s="367" t="s">
        <v>585</v>
      </c>
      <c r="G139" s="367" t="s">
        <v>586</v>
      </c>
      <c r="H139" s="367" t="s">
        <v>562</v>
      </c>
      <c r="J139" s="367" t="s">
        <v>565</v>
      </c>
      <c r="K139" s="367" t="s">
        <v>564</v>
      </c>
      <c r="L139" s="367" t="s">
        <v>561</v>
      </c>
      <c r="M139" s="367" t="s">
        <v>732</v>
      </c>
      <c r="N139" s="367" t="s">
        <v>733</v>
      </c>
      <c r="O139" s="367" t="s">
        <v>561</v>
      </c>
      <c r="P139" s="367" t="s">
        <v>561</v>
      </c>
      <c r="Q139" s="367" t="s">
        <v>561</v>
      </c>
      <c r="R139" s="367" t="s">
        <v>561</v>
      </c>
      <c r="S139" s="367" t="s">
        <v>561</v>
      </c>
      <c r="T139" s="368">
        <v>0</v>
      </c>
      <c r="U139" s="368">
        <v>0</v>
      </c>
      <c r="V139" s="368">
        <v>0</v>
      </c>
      <c r="W139" s="368">
        <v>0</v>
      </c>
      <c r="X139" s="368">
        <v>0</v>
      </c>
      <c r="Y139" s="368">
        <v>0</v>
      </c>
      <c r="Z139" s="368">
        <v>0</v>
      </c>
      <c r="AA139" s="368">
        <v>0</v>
      </c>
      <c r="AB139" s="368">
        <v>0</v>
      </c>
      <c r="AC139" s="368">
        <v>0</v>
      </c>
      <c r="AD139" s="368">
        <v>0</v>
      </c>
      <c r="AE139" s="368">
        <v>0</v>
      </c>
      <c r="AF139" s="368">
        <v>69</v>
      </c>
      <c r="AG139" s="368">
        <v>500</v>
      </c>
      <c r="AH139" s="368">
        <v>30</v>
      </c>
      <c r="AI139" s="368">
        <v>599</v>
      </c>
      <c r="AJ139" s="368">
        <v>0</v>
      </c>
      <c r="AK139" s="368">
        <v>0</v>
      </c>
      <c r="AL139" s="368">
        <v>0</v>
      </c>
      <c r="AM139" s="368">
        <v>0</v>
      </c>
      <c r="AN139" s="368">
        <v>0</v>
      </c>
      <c r="AO139" s="368">
        <v>0</v>
      </c>
      <c r="AP139" s="368">
        <v>0</v>
      </c>
      <c r="AQ139" s="368">
        <v>0</v>
      </c>
      <c r="AR139" s="368">
        <v>0</v>
      </c>
      <c r="AS139" s="368">
        <v>0</v>
      </c>
      <c r="AT139" s="368">
        <v>0</v>
      </c>
      <c r="AU139" s="368">
        <v>0</v>
      </c>
      <c r="AV139" s="368">
        <v>0</v>
      </c>
      <c r="AW139" s="368">
        <v>0</v>
      </c>
      <c r="AX139" s="368">
        <v>0</v>
      </c>
      <c r="AY139" s="368">
        <v>599</v>
      </c>
    </row>
    <row r="140" spans="1:87">
      <c r="A140" s="461" t="str">
        <f t="shared" si="2"/>
        <v>1622101262129001</v>
      </c>
      <c r="B140" s="367" t="s">
        <v>1588</v>
      </c>
      <c r="C140" s="367" t="s">
        <v>559</v>
      </c>
      <c r="D140" s="367" t="s">
        <v>574</v>
      </c>
      <c r="E140" s="367" t="s">
        <v>734</v>
      </c>
      <c r="F140" s="367" t="s">
        <v>585</v>
      </c>
      <c r="G140" s="367" t="s">
        <v>586</v>
      </c>
      <c r="H140" s="367" t="s">
        <v>746</v>
      </c>
      <c r="I140" s="368" t="s">
        <v>753</v>
      </c>
      <c r="J140" s="367" t="s">
        <v>565</v>
      </c>
      <c r="K140" s="367" t="s">
        <v>564</v>
      </c>
      <c r="L140" s="367" t="s">
        <v>738</v>
      </c>
      <c r="M140" s="367" t="s">
        <v>732</v>
      </c>
      <c r="N140" s="367" t="s">
        <v>733</v>
      </c>
      <c r="O140" s="367" t="s">
        <v>734</v>
      </c>
      <c r="P140" s="367" t="s">
        <v>733</v>
      </c>
      <c r="Q140" s="367" t="s">
        <v>561</v>
      </c>
      <c r="R140" s="367" t="s">
        <v>561</v>
      </c>
      <c r="S140" s="367" t="s">
        <v>561</v>
      </c>
      <c r="T140" s="368">
        <v>0</v>
      </c>
      <c r="U140" s="368">
        <v>0</v>
      </c>
      <c r="V140" s="368">
        <v>0</v>
      </c>
      <c r="W140" s="368">
        <v>0</v>
      </c>
      <c r="X140" s="368">
        <v>0</v>
      </c>
      <c r="Y140" s="368">
        <v>0</v>
      </c>
      <c r="Z140" s="368">
        <v>8382</v>
      </c>
      <c r="AA140" s="368">
        <v>8382</v>
      </c>
      <c r="AB140" s="368">
        <v>0</v>
      </c>
      <c r="AC140" s="368">
        <v>0</v>
      </c>
      <c r="AD140" s="368">
        <v>0</v>
      </c>
      <c r="AE140" s="368">
        <v>0</v>
      </c>
      <c r="AF140" s="368">
        <v>0</v>
      </c>
      <c r="AG140" s="368">
        <v>0</v>
      </c>
      <c r="AH140" s="368">
        <v>0</v>
      </c>
      <c r="AI140" s="368">
        <v>0</v>
      </c>
      <c r="AJ140" s="368">
        <v>0</v>
      </c>
      <c r="AK140" s="368">
        <v>0</v>
      </c>
      <c r="AL140" s="368">
        <v>0</v>
      </c>
      <c r="AM140" s="368">
        <v>0</v>
      </c>
      <c r="AN140" s="368">
        <v>0</v>
      </c>
      <c r="AO140" s="368">
        <v>0</v>
      </c>
      <c r="AP140" s="368">
        <v>0</v>
      </c>
      <c r="AQ140" s="368">
        <v>0</v>
      </c>
      <c r="AR140" s="368">
        <v>0</v>
      </c>
      <c r="AS140" s="368">
        <v>0</v>
      </c>
      <c r="AT140" s="368">
        <v>0</v>
      </c>
      <c r="AU140" s="368">
        <v>38</v>
      </c>
      <c r="AV140" s="368">
        <v>8420</v>
      </c>
      <c r="AW140" s="368">
        <v>0</v>
      </c>
      <c r="AX140" s="368">
        <v>0</v>
      </c>
      <c r="AY140" s="368">
        <v>0</v>
      </c>
      <c r="AZ140" s="368">
        <v>0</v>
      </c>
    </row>
    <row r="141" spans="1:87">
      <c r="A141" s="461" t="str">
        <f t="shared" si="2"/>
        <v>1622101262129002</v>
      </c>
      <c r="B141" s="367" t="s">
        <v>1588</v>
      </c>
      <c r="C141" s="367" t="s">
        <v>559</v>
      </c>
      <c r="D141" s="367" t="s">
        <v>574</v>
      </c>
      <c r="E141" s="470" t="s">
        <v>1593</v>
      </c>
      <c r="F141" s="367" t="s">
        <v>585</v>
      </c>
      <c r="G141" s="367" t="s">
        <v>586</v>
      </c>
      <c r="H141" s="470" t="s">
        <v>1592</v>
      </c>
      <c r="I141" s="368" t="s">
        <v>1443</v>
      </c>
      <c r="J141" s="367" t="s">
        <v>565</v>
      </c>
      <c r="K141" s="367" t="s">
        <v>564</v>
      </c>
      <c r="L141" s="367" t="s">
        <v>738</v>
      </c>
      <c r="M141" s="367" t="s">
        <v>732</v>
      </c>
      <c r="N141" s="367" t="s">
        <v>733</v>
      </c>
      <c r="O141" s="367" t="s">
        <v>732</v>
      </c>
      <c r="P141" s="367" t="s">
        <v>733</v>
      </c>
      <c r="Q141" s="367" t="s">
        <v>561</v>
      </c>
      <c r="R141" s="367" t="s">
        <v>561</v>
      </c>
      <c r="S141" s="367" t="s">
        <v>561</v>
      </c>
      <c r="T141" s="368">
        <v>0</v>
      </c>
      <c r="U141" s="368">
        <v>0</v>
      </c>
      <c r="V141" s="368">
        <v>0</v>
      </c>
      <c r="W141" s="368">
        <v>0</v>
      </c>
      <c r="X141" s="368">
        <v>0</v>
      </c>
      <c r="Y141" s="368">
        <v>0</v>
      </c>
      <c r="Z141" s="368">
        <v>0</v>
      </c>
      <c r="AA141" s="368">
        <v>0</v>
      </c>
      <c r="AB141" s="368">
        <v>0</v>
      </c>
      <c r="AC141" s="368">
        <v>0</v>
      </c>
      <c r="AD141" s="368">
        <v>0</v>
      </c>
      <c r="AE141" s="368">
        <v>0</v>
      </c>
      <c r="AF141" s="368">
        <v>5225</v>
      </c>
      <c r="AG141" s="368">
        <v>111</v>
      </c>
      <c r="AH141" s="368">
        <v>571</v>
      </c>
      <c r="AI141" s="368">
        <v>0</v>
      </c>
      <c r="AJ141" s="368">
        <v>0</v>
      </c>
      <c r="AK141" s="368">
        <v>0</v>
      </c>
      <c r="AL141" s="368">
        <v>46354</v>
      </c>
      <c r="AM141" s="368">
        <v>0</v>
      </c>
      <c r="AN141" s="368">
        <v>0</v>
      </c>
      <c r="AO141" s="368">
        <v>0</v>
      </c>
      <c r="AP141" s="368">
        <v>0</v>
      </c>
      <c r="AQ141" s="368">
        <v>0</v>
      </c>
      <c r="AR141" s="368">
        <v>0</v>
      </c>
      <c r="AS141" s="368">
        <v>0</v>
      </c>
      <c r="AT141" s="368">
        <v>0</v>
      </c>
      <c r="AU141" s="368">
        <v>880</v>
      </c>
      <c r="AV141" s="368">
        <v>53141</v>
      </c>
      <c r="AW141" s="368">
        <v>0</v>
      </c>
      <c r="AX141" s="368">
        <v>0</v>
      </c>
      <c r="AY141" s="368">
        <v>0</v>
      </c>
      <c r="AZ141" s="368">
        <v>0</v>
      </c>
    </row>
    <row r="142" spans="1:87">
      <c r="A142" s="461" t="str">
        <f t="shared" si="2"/>
        <v>1222102262129000</v>
      </c>
      <c r="B142" s="367" t="s">
        <v>1588</v>
      </c>
      <c r="C142" s="367" t="s">
        <v>559</v>
      </c>
      <c r="D142" s="367" t="s">
        <v>563</v>
      </c>
      <c r="E142" s="367" t="s">
        <v>734</v>
      </c>
      <c r="F142" s="367" t="s">
        <v>585</v>
      </c>
      <c r="G142" s="367" t="s">
        <v>586</v>
      </c>
      <c r="H142" s="367" t="s">
        <v>562</v>
      </c>
      <c r="J142" s="367" t="s">
        <v>565</v>
      </c>
      <c r="K142" s="367" t="s">
        <v>566</v>
      </c>
      <c r="L142" s="367" t="s">
        <v>561</v>
      </c>
      <c r="M142" s="367" t="s">
        <v>732</v>
      </c>
      <c r="N142" s="367" t="s">
        <v>733</v>
      </c>
      <c r="O142" s="367" t="s">
        <v>561</v>
      </c>
      <c r="P142" s="367" t="s">
        <v>561</v>
      </c>
      <c r="Q142" s="367" t="s">
        <v>561</v>
      </c>
      <c r="R142" s="367" t="s">
        <v>561</v>
      </c>
      <c r="S142" s="367" t="s">
        <v>561</v>
      </c>
      <c r="T142" s="368">
        <v>0</v>
      </c>
      <c r="U142" s="368">
        <v>0</v>
      </c>
      <c r="V142" s="368">
        <v>0</v>
      </c>
      <c r="W142" s="368">
        <v>0</v>
      </c>
      <c r="X142" s="368">
        <v>0</v>
      </c>
      <c r="Y142" s="368">
        <v>0</v>
      </c>
      <c r="Z142" s="368">
        <v>0</v>
      </c>
      <c r="AA142" s="368">
        <v>0</v>
      </c>
      <c r="AB142" s="368">
        <v>0</v>
      </c>
      <c r="AC142" s="368">
        <v>0</v>
      </c>
      <c r="AD142" s="368">
        <v>0</v>
      </c>
    </row>
    <row r="143" spans="1:87">
      <c r="A143" s="461" t="str">
        <f t="shared" si="2"/>
        <v>1622102262129001</v>
      </c>
      <c r="B143" s="367" t="s">
        <v>1588</v>
      </c>
      <c r="C143" s="367" t="s">
        <v>559</v>
      </c>
      <c r="D143" s="367" t="s">
        <v>574</v>
      </c>
      <c r="E143" s="367" t="s">
        <v>734</v>
      </c>
      <c r="F143" s="367" t="s">
        <v>585</v>
      </c>
      <c r="G143" s="367" t="s">
        <v>586</v>
      </c>
      <c r="H143" s="367" t="s">
        <v>746</v>
      </c>
      <c r="I143" s="368" t="s">
        <v>753</v>
      </c>
      <c r="J143" s="367" t="s">
        <v>565</v>
      </c>
      <c r="K143" s="367" t="s">
        <v>566</v>
      </c>
      <c r="L143" s="367" t="s">
        <v>738</v>
      </c>
      <c r="M143" s="367" t="s">
        <v>732</v>
      </c>
      <c r="N143" s="367" t="s">
        <v>733</v>
      </c>
      <c r="O143" s="367" t="s">
        <v>734</v>
      </c>
      <c r="P143" s="367" t="s">
        <v>733</v>
      </c>
      <c r="Q143" s="367" t="s">
        <v>561</v>
      </c>
      <c r="R143" s="367" t="s">
        <v>561</v>
      </c>
      <c r="S143" s="367" t="s">
        <v>561</v>
      </c>
      <c r="T143" s="368">
        <v>0</v>
      </c>
      <c r="U143" s="368">
        <v>0</v>
      </c>
      <c r="V143" s="368">
        <v>0</v>
      </c>
      <c r="W143" s="368">
        <v>0</v>
      </c>
      <c r="X143" s="368">
        <v>0</v>
      </c>
      <c r="Y143" s="368">
        <v>0</v>
      </c>
      <c r="Z143" s="368">
        <v>0</v>
      </c>
      <c r="AA143" s="368">
        <v>0</v>
      </c>
      <c r="AB143" s="368">
        <v>0</v>
      </c>
      <c r="AC143" s="368">
        <v>0</v>
      </c>
      <c r="AD143" s="368">
        <v>0</v>
      </c>
      <c r="AE143" s="368">
        <v>0</v>
      </c>
      <c r="AF143" s="368">
        <v>0</v>
      </c>
      <c r="AG143" s="368">
        <v>0</v>
      </c>
      <c r="AH143" s="368">
        <v>0</v>
      </c>
      <c r="AI143" s="368">
        <v>0</v>
      </c>
      <c r="AJ143" s="368">
        <v>0</v>
      </c>
    </row>
    <row r="144" spans="1:87">
      <c r="A144" s="461" t="str">
        <f t="shared" si="2"/>
        <v>1642102262129001</v>
      </c>
      <c r="B144" s="367" t="s">
        <v>1588</v>
      </c>
      <c r="C144" s="367" t="s">
        <v>559</v>
      </c>
      <c r="D144" s="367" t="s">
        <v>574</v>
      </c>
      <c r="E144" s="367" t="s">
        <v>738</v>
      </c>
      <c r="F144" s="367" t="s">
        <v>585</v>
      </c>
      <c r="G144" s="367" t="s">
        <v>586</v>
      </c>
      <c r="H144" s="367" t="s">
        <v>746</v>
      </c>
      <c r="I144" s="368" t="s">
        <v>1443</v>
      </c>
      <c r="J144" s="367" t="s">
        <v>565</v>
      </c>
      <c r="K144" s="367" t="s">
        <v>566</v>
      </c>
      <c r="L144" s="367" t="s">
        <v>738</v>
      </c>
      <c r="M144" s="367" t="s">
        <v>732</v>
      </c>
      <c r="N144" s="367" t="s">
        <v>733</v>
      </c>
      <c r="O144" s="367" t="s">
        <v>732</v>
      </c>
      <c r="P144" s="367" t="s">
        <v>733</v>
      </c>
      <c r="Q144" s="367" t="s">
        <v>561</v>
      </c>
      <c r="R144" s="367" t="s">
        <v>561</v>
      </c>
      <c r="S144" s="367" t="s">
        <v>561</v>
      </c>
      <c r="T144" s="368">
        <v>0</v>
      </c>
      <c r="U144" s="368">
        <v>0</v>
      </c>
      <c r="V144" s="368">
        <v>0</v>
      </c>
      <c r="W144" s="368">
        <v>0</v>
      </c>
      <c r="X144" s="368">
        <v>0</v>
      </c>
      <c r="Y144" s="368">
        <v>0</v>
      </c>
      <c r="Z144" s="368">
        <v>0</v>
      </c>
      <c r="AA144" s="368">
        <v>0</v>
      </c>
      <c r="AB144" s="368">
        <v>0</v>
      </c>
      <c r="AC144" s="368">
        <v>0</v>
      </c>
      <c r="AD144" s="368">
        <v>0</v>
      </c>
      <c r="AE144" s="368">
        <v>0</v>
      </c>
      <c r="AF144" s="368">
        <v>0</v>
      </c>
      <c r="AG144" s="368">
        <v>0</v>
      </c>
      <c r="AH144" s="368">
        <v>0</v>
      </c>
      <c r="AI144" s="368">
        <v>0</v>
      </c>
      <c r="AJ144" s="368">
        <v>0</v>
      </c>
    </row>
    <row r="145" spans="1:98">
      <c r="A145" s="461" t="str">
        <f t="shared" si="2"/>
        <v>0402601262129000</v>
      </c>
      <c r="B145" s="367" t="s">
        <v>1588</v>
      </c>
      <c r="C145" s="367" t="s">
        <v>559</v>
      </c>
      <c r="D145" s="367" t="s">
        <v>567</v>
      </c>
      <c r="E145" s="367" t="s">
        <v>561</v>
      </c>
      <c r="F145" s="367" t="s">
        <v>585</v>
      </c>
      <c r="G145" s="367" t="s">
        <v>586</v>
      </c>
      <c r="H145" s="367" t="s">
        <v>562</v>
      </c>
      <c r="J145" s="367" t="s">
        <v>571</v>
      </c>
      <c r="K145" s="367" t="s">
        <v>564</v>
      </c>
      <c r="L145" s="367" t="s">
        <v>561</v>
      </c>
      <c r="M145" s="367" t="s">
        <v>732</v>
      </c>
      <c r="N145" s="367" t="s">
        <v>733</v>
      </c>
      <c r="O145" s="367" t="s">
        <v>561</v>
      </c>
      <c r="P145" s="367" t="s">
        <v>561</v>
      </c>
      <c r="Q145" s="367" t="s">
        <v>561</v>
      </c>
      <c r="R145" s="367" t="s">
        <v>561</v>
      </c>
      <c r="S145" s="367" t="s">
        <v>561</v>
      </c>
      <c r="T145" s="368">
        <v>41813</v>
      </c>
      <c r="U145" s="368">
        <v>41772</v>
      </c>
      <c r="V145" s="368">
        <v>41772</v>
      </c>
      <c r="W145" s="368">
        <v>0</v>
      </c>
      <c r="X145" s="368">
        <v>0</v>
      </c>
      <c r="Y145" s="368">
        <v>0</v>
      </c>
      <c r="Z145" s="368">
        <v>41</v>
      </c>
      <c r="AA145" s="368">
        <v>0</v>
      </c>
      <c r="AB145" s="368">
        <v>0</v>
      </c>
      <c r="AC145" s="368">
        <v>0</v>
      </c>
      <c r="AD145" s="368">
        <v>41</v>
      </c>
      <c r="AE145" s="368">
        <v>17744</v>
      </c>
      <c r="AF145" s="368">
        <v>8197</v>
      </c>
      <c r="AG145" s="368">
        <v>0</v>
      </c>
      <c r="AH145" s="368">
        <v>0</v>
      </c>
      <c r="AI145" s="368">
        <v>8197</v>
      </c>
      <c r="AJ145" s="368">
        <v>9547</v>
      </c>
      <c r="AK145" s="368">
        <v>1791</v>
      </c>
      <c r="AL145" s="368">
        <v>1791</v>
      </c>
      <c r="AM145" s="368">
        <v>0</v>
      </c>
      <c r="AN145" s="368">
        <v>7756</v>
      </c>
      <c r="AO145" s="368">
        <v>24069</v>
      </c>
      <c r="AP145" s="368">
        <v>0</v>
      </c>
      <c r="AQ145" s="368">
        <v>0</v>
      </c>
      <c r="AR145" s="368">
        <v>0</v>
      </c>
      <c r="AS145" s="368">
        <v>0</v>
      </c>
      <c r="AT145" s="368">
        <v>0</v>
      </c>
      <c r="AU145" s="368">
        <v>0</v>
      </c>
      <c r="AV145" s="368">
        <v>0</v>
      </c>
      <c r="AW145" s="368">
        <v>0</v>
      </c>
      <c r="AX145" s="368">
        <v>0</v>
      </c>
      <c r="AY145" s="368">
        <v>0</v>
      </c>
      <c r="AZ145" s="368">
        <v>27741</v>
      </c>
      <c r="BA145" s="368">
        <v>0</v>
      </c>
      <c r="BB145" s="368">
        <v>0</v>
      </c>
      <c r="BC145" s="368">
        <v>0</v>
      </c>
      <c r="BD145" s="368">
        <v>0</v>
      </c>
      <c r="BE145" s="368">
        <v>0</v>
      </c>
      <c r="BF145" s="368">
        <v>0</v>
      </c>
      <c r="BG145" s="368">
        <v>0</v>
      </c>
      <c r="BH145" s="368">
        <v>0</v>
      </c>
      <c r="BI145" s="368">
        <v>0</v>
      </c>
      <c r="BJ145" s="368">
        <v>0</v>
      </c>
      <c r="BK145" s="368">
        <v>0</v>
      </c>
      <c r="BL145" s="368">
        <v>0</v>
      </c>
      <c r="BM145" s="368">
        <v>0</v>
      </c>
      <c r="BN145" s="368">
        <v>0</v>
      </c>
      <c r="BO145" s="368">
        <v>0</v>
      </c>
      <c r="BP145" s="368">
        <v>27741</v>
      </c>
      <c r="BQ145" s="368">
        <v>0</v>
      </c>
      <c r="BR145" s="368">
        <v>0</v>
      </c>
      <c r="BS145" s="368">
        <v>0</v>
      </c>
      <c r="BT145" s="368">
        <v>0</v>
      </c>
      <c r="BU145" s="368">
        <v>0</v>
      </c>
      <c r="BV145" s="368">
        <v>0</v>
      </c>
      <c r="BW145" s="368">
        <v>-27741</v>
      </c>
      <c r="BX145" s="368">
        <v>-3672</v>
      </c>
      <c r="BY145" s="368">
        <v>5040</v>
      </c>
      <c r="BZ145" s="368">
        <v>17059</v>
      </c>
      <c r="CA145" s="368">
        <v>0</v>
      </c>
    </row>
    <row r="146" spans="1:98">
      <c r="A146" s="461" t="str">
        <f t="shared" si="2"/>
        <v>1222601262129000</v>
      </c>
      <c r="B146" s="367" t="s">
        <v>1588</v>
      </c>
      <c r="C146" s="367" t="s">
        <v>559</v>
      </c>
      <c r="D146" s="367" t="s">
        <v>563</v>
      </c>
      <c r="E146" s="367" t="s">
        <v>734</v>
      </c>
      <c r="F146" s="367" t="s">
        <v>585</v>
      </c>
      <c r="G146" s="367" t="s">
        <v>586</v>
      </c>
      <c r="H146" s="367" t="s">
        <v>562</v>
      </c>
      <c r="J146" s="367" t="s">
        <v>571</v>
      </c>
      <c r="K146" s="367" t="s">
        <v>564</v>
      </c>
      <c r="L146" s="367" t="s">
        <v>561</v>
      </c>
      <c r="M146" s="367" t="s">
        <v>732</v>
      </c>
      <c r="N146" s="367" t="s">
        <v>733</v>
      </c>
      <c r="O146" s="367" t="s">
        <v>561</v>
      </c>
      <c r="P146" s="367" t="s">
        <v>561</v>
      </c>
      <c r="Q146" s="367" t="s">
        <v>561</v>
      </c>
      <c r="R146" s="367" t="s">
        <v>561</v>
      </c>
      <c r="S146" s="367" t="s">
        <v>561</v>
      </c>
      <c r="T146" s="368">
        <v>7984</v>
      </c>
      <c r="U146" s="368">
        <v>7914</v>
      </c>
      <c r="V146" s="368">
        <v>0</v>
      </c>
      <c r="W146" s="368">
        <v>0</v>
      </c>
      <c r="X146" s="368">
        <v>0</v>
      </c>
      <c r="Y146" s="368">
        <v>7914</v>
      </c>
      <c r="Z146" s="368">
        <v>70</v>
      </c>
      <c r="AA146" s="368">
        <v>0</v>
      </c>
      <c r="AB146" s="368">
        <v>0</v>
      </c>
      <c r="AC146" s="368">
        <v>0</v>
      </c>
      <c r="AD146" s="368">
        <v>70</v>
      </c>
      <c r="AE146" s="368">
        <v>599</v>
      </c>
      <c r="AF146" s="368">
        <v>599</v>
      </c>
      <c r="AG146" s="368">
        <v>0</v>
      </c>
      <c r="AH146" s="368">
        <v>0</v>
      </c>
      <c r="AI146" s="368">
        <v>599</v>
      </c>
      <c r="AJ146" s="368">
        <v>0</v>
      </c>
      <c r="AK146" s="368">
        <v>0</v>
      </c>
      <c r="AL146" s="368">
        <v>0</v>
      </c>
      <c r="AM146" s="368">
        <v>0</v>
      </c>
      <c r="AN146" s="368">
        <v>0</v>
      </c>
      <c r="AO146" s="368">
        <v>7385</v>
      </c>
      <c r="AP146" s="368">
        <v>0</v>
      </c>
      <c r="AQ146" s="368">
        <v>0</v>
      </c>
      <c r="AR146" s="368">
        <v>0</v>
      </c>
      <c r="AS146" s="368">
        <v>0</v>
      </c>
      <c r="AT146" s="368">
        <v>0</v>
      </c>
      <c r="AU146" s="368">
        <v>0</v>
      </c>
      <c r="AV146" s="368">
        <v>0</v>
      </c>
      <c r="AW146" s="368">
        <v>0</v>
      </c>
      <c r="AX146" s="368">
        <v>0</v>
      </c>
      <c r="AY146" s="368">
        <v>0</v>
      </c>
      <c r="AZ146" s="368">
        <v>7000</v>
      </c>
      <c r="BA146" s="368">
        <v>0</v>
      </c>
      <c r="BB146" s="368">
        <v>0</v>
      </c>
      <c r="BC146" s="368">
        <v>0</v>
      </c>
      <c r="BD146" s="368">
        <v>0</v>
      </c>
      <c r="BE146" s="368">
        <v>0</v>
      </c>
      <c r="BF146" s="368">
        <v>0</v>
      </c>
      <c r="BG146" s="368">
        <v>0</v>
      </c>
      <c r="BH146" s="368">
        <v>0</v>
      </c>
      <c r="BI146" s="368">
        <v>0</v>
      </c>
      <c r="BJ146" s="368">
        <v>0</v>
      </c>
      <c r="BK146" s="368">
        <v>0</v>
      </c>
      <c r="BL146" s="368">
        <v>0</v>
      </c>
      <c r="BM146" s="368">
        <v>0</v>
      </c>
      <c r="BN146" s="368">
        <v>0</v>
      </c>
      <c r="BO146" s="368">
        <v>0</v>
      </c>
      <c r="BP146" s="368">
        <v>0</v>
      </c>
      <c r="BQ146" s="368">
        <v>0</v>
      </c>
      <c r="BR146" s="368">
        <v>0</v>
      </c>
      <c r="BS146" s="368">
        <v>0</v>
      </c>
      <c r="BT146" s="368">
        <v>0</v>
      </c>
      <c r="BU146" s="368">
        <v>7000</v>
      </c>
      <c r="BV146" s="368">
        <v>0</v>
      </c>
      <c r="BW146" s="368">
        <v>-7000</v>
      </c>
      <c r="BX146" s="368">
        <v>385</v>
      </c>
      <c r="BY146" s="368">
        <v>0</v>
      </c>
      <c r="BZ146" s="368">
        <v>52645</v>
      </c>
      <c r="CA146" s="368">
        <v>0</v>
      </c>
    </row>
    <row r="147" spans="1:98">
      <c r="A147" s="461" t="str">
        <f t="shared" si="2"/>
        <v>1622601262129001</v>
      </c>
      <c r="B147" s="367" t="s">
        <v>1588</v>
      </c>
      <c r="C147" s="367" t="s">
        <v>559</v>
      </c>
      <c r="D147" s="367" t="s">
        <v>574</v>
      </c>
      <c r="E147" s="367" t="s">
        <v>734</v>
      </c>
      <c r="F147" s="367" t="s">
        <v>585</v>
      </c>
      <c r="G147" s="367" t="s">
        <v>586</v>
      </c>
      <c r="H147" s="367" t="s">
        <v>746</v>
      </c>
      <c r="I147" s="368" t="s">
        <v>753</v>
      </c>
      <c r="J147" s="367" t="s">
        <v>571</v>
      </c>
      <c r="K147" s="367" t="s">
        <v>564</v>
      </c>
      <c r="L147" s="367" t="s">
        <v>738</v>
      </c>
      <c r="M147" s="367" t="s">
        <v>732</v>
      </c>
      <c r="N147" s="367" t="s">
        <v>733</v>
      </c>
      <c r="O147" s="367" t="s">
        <v>734</v>
      </c>
      <c r="P147" s="367" t="s">
        <v>733</v>
      </c>
      <c r="Q147" s="367" t="s">
        <v>561</v>
      </c>
      <c r="R147" s="367" t="s">
        <v>561</v>
      </c>
      <c r="S147" s="367" t="s">
        <v>561</v>
      </c>
      <c r="T147" s="368">
        <v>25985</v>
      </c>
      <c r="U147" s="368">
        <v>25961</v>
      </c>
      <c r="V147" s="368">
        <v>0</v>
      </c>
      <c r="W147" s="368">
        <v>0</v>
      </c>
      <c r="X147" s="368">
        <v>0</v>
      </c>
      <c r="Y147" s="368">
        <v>25961</v>
      </c>
      <c r="Z147" s="368">
        <v>24</v>
      </c>
      <c r="AA147" s="368">
        <v>0</v>
      </c>
      <c r="AB147" s="368">
        <v>0</v>
      </c>
      <c r="AC147" s="368">
        <v>0</v>
      </c>
      <c r="AD147" s="368">
        <v>24</v>
      </c>
      <c r="AE147" s="368">
        <v>8420</v>
      </c>
      <c r="AF147" s="368">
        <v>38</v>
      </c>
      <c r="AG147" s="368">
        <v>0</v>
      </c>
      <c r="AH147" s="368">
        <v>0</v>
      </c>
      <c r="AI147" s="368">
        <v>38</v>
      </c>
      <c r="AJ147" s="368">
        <v>8382</v>
      </c>
      <c r="AK147" s="368">
        <v>8382</v>
      </c>
      <c r="AL147" s="368">
        <v>8382</v>
      </c>
      <c r="AM147" s="368">
        <v>0</v>
      </c>
      <c r="AN147" s="368">
        <v>0</v>
      </c>
      <c r="AO147" s="368">
        <v>17565</v>
      </c>
      <c r="AP147" s="368">
        <v>44000</v>
      </c>
      <c r="AQ147" s="368">
        <v>0</v>
      </c>
      <c r="AR147" s="368">
        <v>0</v>
      </c>
      <c r="AS147" s="368">
        <v>44000</v>
      </c>
      <c r="AT147" s="368">
        <v>0</v>
      </c>
      <c r="AU147" s="368">
        <v>0</v>
      </c>
      <c r="AV147" s="368">
        <v>0</v>
      </c>
      <c r="AW147" s="368">
        <v>0</v>
      </c>
      <c r="AX147" s="368">
        <v>0</v>
      </c>
      <c r="AY147" s="368">
        <v>0</v>
      </c>
      <c r="AZ147" s="368">
        <v>59872</v>
      </c>
      <c r="BA147" s="368">
        <v>0</v>
      </c>
      <c r="BB147" s="368">
        <v>0</v>
      </c>
      <c r="BC147" s="368">
        <v>0</v>
      </c>
      <c r="BD147" s="368">
        <v>0</v>
      </c>
      <c r="BE147" s="368">
        <v>0</v>
      </c>
      <c r="BF147" s="368">
        <v>0</v>
      </c>
      <c r="BG147" s="368">
        <v>0</v>
      </c>
      <c r="BH147" s="368">
        <v>0</v>
      </c>
      <c r="BI147" s="368">
        <v>0</v>
      </c>
      <c r="BJ147" s="368">
        <v>0</v>
      </c>
      <c r="BK147" s="368">
        <v>0</v>
      </c>
      <c r="BL147" s="368">
        <v>0</v>
      </c>
      <c r="BM147" s="368">
        <v>0</v>
      </c>
      <c r="BN147" s="368">
        <v>0</v>
      </c>
      <c r="BO147" s="368">
        <v>0</v>
      </c>
      <c r="BP147" s="368">
        <v>59872</v>
      </c>
      <c r="BQ147" s="368">
        <v>0</v>
      </c>
      <c r="BR147" s="368">
        <v>0</v>
      </c>
      <c r="BS147" s="368">
        <v>0</v>
      </c>
      <c r="BT147" s="368">
        <v>0</v>
      </c>
      <c r="BU147" s="368">
        <v>0</v>
      </c>
      <c r="BV147" s="368">
        <v>0</v>
      </c>
      <c r="BW147" s="368">
        <v>-15872</v>
      </c>
      <c r="BX147" s="368">
        <v>1693</v>
      </c>
      <c r="BY147" s="368">
        <v>0</v>
      </c>
      <c r="BZ147" s="368">
        <v>4712</v>
      </c>
      <c r="CA147" s="368">
        <v>0</v>
      </c>
    </row>
    <row r="148" spans="1:98">
      <c r="A148" s="461" t="str">
        <f t="shared" si="2"/>
        <v>1622601262129002</v>
      </c>
      <c r="B148" s="367" t="s">
        <v>1588</v>
      </c>
      <c r="C148" s="367" t="s">
        <v>559</v>
      </c>
      <c r="D148" s="367" t="s">
        <v>574</v>
      </c>
      <c r="E148" s="470" t="s">
        <v>1593</v>
      </c>
      <c r="F148" s="367" t="s">
        <v>585</v>
      </c>
      <c r="G148" s="367" t="s">
        <v>586</v>
      </c>
      <c r="H148" s="470" t="s">
        <v>1592</v>
      </c>
      <c r="I148" s="368" t="s">
        <v>1443</v>
      </c>
      <c r="J148" s="367" t="s">
        <v>571</v>
      </c>
      <c r="K148" s="367" t="s">
        <v>564</v>
      </c>
      <c r="L148" s="367" t="s">
        <v>738</v>
      </c>
      <c r="M148" s="367" t="s">
        <v>732</v>
      </c>
      <c r="N148" s="367" t="s">
        <v>733</v>
      </c>
      <c r="O148" s="367" t="s">
        <v>732</v>
      </c>
      <c r="P148" s="367" t="s">
        <v>733</v>
      </c>
      <c r="Q148" s="367" t="s">
        <v>561</v>
      </c>
      <c r="R148" s="367" t="s">
        <v>561</v>
      </c>
      <c r="S148" s="367" t="s">
        <v>561</v>
      </c>
      <c r="T148" s="368">
        <v>53679</v>
      </c>
      <c r="U148" s="368">
        <v>53068</v>
      </c>
      <c r="V148" s="368">
        <v>53068</v>
      </c>
      <c r="W148" s="368">
        <v>0</v>
      </c>
      <c r="X148" s="368">
        <v>0</v>
      </c>
      <c r="Y148" s="368">
        <v>0</v>
      </c>
      <c r="Z148" s="368">
        <v>611</v>
      </c>
      <c r="AA148" s="368">
        <v>489</v>
      </c>
      <c r="AB148" s="368">
        <v>0</v>
      </c>
      <c r="AC148" s="368">
        <v>0</v>
      </c>
      <c r="AD148" s="368">
        <v>122</v>
      </c>
      <c r="AE148" s="368">
        <v>53141</v>
      </c>
      <c r="AF148" s="368">
        <v>53141</v>
      </c>
      <c r="AG148" s="368">
        <v>0</v>
      </c>
      <c r="AH148" s="368">
        <v>0</v>
      </c>
      <c r="AI148" s="368">
        <v>53141</v>
      </c>
      <c r="AJ148" s="368">
        <v>0</v>
      </c>
      <c r="AK148" s="368">
        <v>0</v>
      </c>
      <c r="AL148" s="368">
        <v>0</v>
      </c>
      <c r="AM148" s="368">
        <v>0</v>
      </c>
      <c r="AN148" s="368">
        <v>0</v>
      </c>
      <c r="AO148" s="368">
        <v>538</v>
      </c>
      <c r="AP148" s="368">
        <v>12600</v>
      </c>
      <c r="AQ148" s="368">
        <v>12600</v>
      </c>
      <c r="AR148" s="368">
        <v>0</v>
      </c>
      <c r="AS148" s="368">
        <v>0</v>
      </c>
      <c r="AT148" s="368">
        <v>0</v>
      </c>
      <c r="AU148" s="368">
        <v>0</v>
      </c>
      <c r="AV148" s="368">
        <v>0</v>
      </c>
      <c r="AW148" s="368">
        <v>0</v>
      </c>
      <c r="AX148" s="368">
        <v>0</v>
      </c>
      <c r="AY148" s="368">
        <v>0</v>
      </c>
      <c r="AZ148" s="368">
        <v>12626</v>
      </c>
      <c r="BA148" s="368">
        <v>12626</v>
      </c>
      <c r="BB148" s="368">
        <v>0</v>
      </c>
      <c r="BC148" s="368">
        <v>0</v>
      </c>
      <c r="BD148" s="368">
        <v>0</v>
      </c>
      <c r="BE148" s="368">
        <v>0</v>
      </c>
      <c r="BF148" s="368">
        <v>12626</v>
      </c>
      <c r="BG148" s="368">
        <v>12600</v>
      </c>
      <c r="BH148" s="368">
        <v>0</v>
      </c>
      <c r="BI148" s="368">
        <v>12600</v>
      </c>
      <c r="BJ148" s="368">
        <v>0</v>
      </c>
      <c r="BK148" s="368">
        <v>0</v>
      </c>
      <c r="BL148" s="368">
        <v>0</v>
      </c>
      <c r="BM148" s="368">
        <v>0</v>
      </c>
      <c r="BN148" s="368">
        <v>0</v>
      </c>
      <c r="BO148" s="368">
        <v>26</v>
      </c>
      <c r="BP148" s="368">
        <v>0</v>
      </c>
      <c r="BQ148" s="368">
        <v>0</v>
      </c>
      <c r="BR148" s="368">
        <v>0</v>
      </c>
      <c r="BS148" s="368">
        <v>0</v>
      </c>
      <c r="BT148" s="368">
        <v>0</v>
      </c>
      <c r="BU148" s="368">
        <v>0</v>
      </c>
      <c r="BV148" s="368">
        <v>0</v>
      </c>
      <c r="BW148" s="368">
        <v>-26</v>
      </c>
      <c r="BX148" s="368">
        <v>512</v>
      </c>
      <c r="BY148" s="368">
        <v>0</v>
      </c>
      <c r="BZ148" s="368">
        <v>27107</v>
      </c>
      <c r="CA148" s="368">
        <v>0</v>
      </c>
    </row>
    <row r="149" spans="1:98">
      <c r="A149" s="461" t="str">
        <f t="shared" si="2"/>
        <v>0402602262129000</v>
      </c>
      <c r="B149" s="367" t="s">
        <v>1588</v>
      </c>
      <c r="C149" s="367" t="s">
        <v>559</v>
      </c>
      <c r="D149" s="367" t="s">
        <v>567</v>
      </c>
      <c r="E149" s="367" t="s">
        <v>561</v>
      </c>
      <c r="F149" s="367" t="s">
        <v>585</v>
      </c>
      <c r="G149" s="367" t="s">
        <v>586</v>
      </c>
      <c r="H149" s="367" t="s">
        <v>562</v>
      </c>
      <c r="J149" s="367" t="s">
        <v>571</v>
      </c>
      <c r="K149" s="367" t="s">
        <v>566</v>
      </c>
      <c r="L149" s="367" t="s">
        <v>561</v>
      </c>
      <c r="M149" s="367" t="s">
        <v>732</v>
      </c>
      <c r="N149" s="367" t="s">
        <v>733</v>
      </c>
      <c r="O149" s="367" t="s">
        <v>561</v>
      </c>
      <c r="P149" s="367" t="s">
        <v>561</v>
      </c>
      <c r="Q149" s="367" t="s">
        <v>561</v>
      </c>
      <c r="R149" s="367" t="s">
        <v>561</v>
      </c>
      <c r="S149" s="367" t="s">
        <v>561</v>
      </c>
      <c r="T149" s="368">
        <v>0</v>
      </c>
      <c r="U149" s="368">
        <v>8347</v>
      </c>
      <c r="V149" s="368">
        <v>0</v>
      </c>
      <c r="W149" s="368">
        <v>0</v>
      </c>
      <c r="X149" s="368">
        <v>0</v>
      </c>
      <c r="Y149" s="368">
        <v>0</v>
      </c>
      <c r="Z149" s="368">
        <v>0</v>
      </c>
      <c r="AA149" s="368">
        <v>8347</v>
      </c>
      <c r="AB149" s="368">
        <v>0</v>
      </c>
      <c r="AC149" s="368">
        <v>0</v>
      </c>
      <c r="AD149" s="368">
        <v>0</v>
      </c>
      <c r="AE149" s="368">
        <v>0</v>
      </c>
      <c r="AF149" s="368">
        <v>0</v>
      </c>
      <c r="AG149" s="368">
        <v>0</v>
      </c>
      <c r="AH149" s="368">
        <v>0</v>
      </c>
      <c r="AI149" s="368">
        <v>0</v>
      </c>
      <c r="AJ149" s="368">
        <v>0</v>
      </c>
      <c r="AK149" s="368">
        <v>0</v>
      </c>
      <c r="AL149" s="368">
        <v>0</v>
      </c>
      <c r="AM149" s="368">
        <v>0</v>
      </c>
      <c r="AN149" s="368">
        <v>0</v>
      </c>
      <c r="AO149" s="368">
        <v>0</v>
      </c>
      <c r="AU149" s="368">
        <v>0</v>
      </c>
      <c r="AV149" s="368">
        <v>0</v>
      </c>
      <c r="AW149" s="368">
        <v>0</v>
      </c>
      <c r="AX149" s="368">
        <v>0</v>
      </c>
      <c r="AY149" s="368">
        <v>0</v>
      </c>
      <c r="AZ149" s="368">
        <v>0</v>
      </c>
      <c r="BA149" s="368">
        <v>0</v>
      </c>
      <c r="BB149" s="368">
        <v>0</v>
      </c>
      <c r="BC149" s="368">
        <v>0</v>
      </c>
      <c r="BD149" s="368">
        <v>0</v>
      </c>
      <c r="BE149" s="368">
        <v>0</v>
      </c>
      <c r="BF149" s="368">
        <v>0</v>
      </c>
      <c r="BG149" s="368">
        <v>0</v>
      </c>
      <c r="BH149" s="368">
        <v>0</v>
      </c>
      <c r="BI149" s="368">
        <v>0</v>
      </c>
      <c r="BJ149" s="368">
        <v>0</v>
      </c>
      <c r="BK149" s="368">
        <v>0</v>
      </c>
      <c r="BL149" s="368">
        <v>0</v>
      </c>
      <c r="BM149" s="368">
        <v>0</v>
      </c>
      <c r="BN149" s="368">
        <v>0</v>
      </c>
      <c r="BO149" s="368">
        <v>0</v>
      </c>
      <c r="BP149" s="368">
        <v>0</v>
      </c>
      <c r="BQ149" s="368">
        <v>0</v>
      </c>
      <c r="BR149" s="368">
        <v>0</v>
      </c>
      <c r="BS149" s="368">
        <v>0</v>
      </c>
      <c r="BT149" s="368">
        <v>0</v>
      </c>
      <c r="BU149" s="368">
        <v>0</v>
      </c>
      <c r="BV149" s="368">
        <v>0</v>
      </c>
      <c r="BW149" s="368">
        <v>0</v>
      </c>
      <c r="BX149" s="368">
        <v>0</v>
      </c>
      <c r="BY149" s="368">
        <v>0</v>
      </c>
      <c r="BZ149" s="368">
        <v>0</v>
      </c>
      <c r="CA149" s="368">
        <v>0</v>
      </c>
      <c r="CB149" s="368">
        <v>0</v>
      </c>
      <c r="CC149" s="368">
        <v>0</v>
      </c>
      <c r="CD149" s="368">
        <v>0</v>
      </c>
      <c r="CE149" s="368">
        <v>0</v>
      </c>
      <c r="CF149" s="368">
        <v>0</v>
      </c>
      <c r="CG149" s="368">
        <v>0</v>
      </c>
      <c r="CH149" s="368">
        <v>0</v>
      </c>
      <c r="CI149" s="368">
        <v>0</v>
      </c>
      <c r="CJ149" s="368">
        <v>0</v>
      </c>
      <c r="CK149" s="368">
        <v>0</v>
      </c>
      <c r="CL149" s="368">
        <v>0</v>
      </c>
      <c r="CM149" s="368">
        <v>0</v>
      </c>
    </row>
    <row r="150" spans="1:98">
      <c r="A150" s="461" t="str">
        <f t="shared" si="2"/>
        <v>1222602262129000</v>
      </c>
      <c r="B150" s="367" t="s">
        <v>1588</v>
      </c>
      <c r="C150" s="367" t="s">
        <v>559</v>
      </c>
      <c r="D150" s="367" t="s">
        <v>563</v>
      </c>
      <c r="E150" s="367" t="s">
        <v>734</v>
      </c>
      <c r="F150" s="367" t="s">
        <v>585</v>
      </c>
      <c r="G150" s="367" t="s">
        <v>586</v>
      </c>
      <c r="H150" s="367" t="s">
        <v>562</v>
      </c>
      <c r="J150" s="367" t="s">
        <v>571</v>
      </c>
      <c r="K150" s="367" t="s">
        <v>566</v>
      </c>
      <c r="L150" s="367" t="s">
        <v>561</v>
      </c>
      <c r="M150" s="367" t="s">
        <v>732</v>
      </c>
      <c r="N150" s="367" t="s">
        <v>733</v>
      </c>
      <c r="O150" s="367" t="s">
        <v>561</v>
      </c>
      <c r="P150" s="367" t="s">
        <v>561</v>
      </c>
      <c r="Q150" s="367" t="s">
        <v>561</v>
      </c>
      <c r="R150" s="367" t="s">
        <v>561</v>
      </c>
      <c r="S150" s="367" t="s">
        <v>561</v>
      </c>
      <c r="T150" s="368">
        <v>0</v>
      </c>
      <c r="U150" s="368">
        <v>53030</v>
      </c>
      <c r="V150" s="368">
        <v>0</v>
      </c>
      <c r="W150" s="368">
        <v>0</v>
      </c>
      <c r="X150" s="368">
        <v>0</v>
      </c>
      <c r="Y150" s="368">
        <v>0</v>
      </c>
      <c r="Z150" s="368">
        <v>0</v>
      </c>
      <c r="AA150" s="368">
        <v>53030</v>
      </c>
      <c r="AB150" s="368">
        <v>0</v>
      </c>
      <c r="AC150" s="368">
        <v>69</v>
      </c>
      <c r="AD150" s="368">
        <v>0</v>
      </c>
      <c r="AE150" s="368">
        <v>0</v>
      </c>
      <c r="AF150" s="368">
        <v>69</v>
      </c>
      <c r="AG150" s="368">
        <v>0</v>
      </c>
      <c r="AH150" s="368">
        <v>0</v>
      </c>
      <c r="AI150" s="368">
        <v>0</v>
      </c>
      <c r="AJ150" s="368">
        <v>0</v>
      </c>
      <c r="AK150" s="368">
        <v>0</v>
      </c>
      <c r="AL150" s="368">
        <v>0</v>
      </c>
      <c r="AM150" s="368">
        <v>0</v>
      </c>
      <c r="AN150" s="368">
        <v>0</v>
      </c>
      <c r="AO150" s="368">
        <v>0</v>
      </c>
      <c r="AU150" s="368">
        <v>0</v>
      </c>
      <c r="AV150" s="368">
        <v>0</v>
      </c>
      <c r="AW150" s="368">
        <v>0</v>
      </c>
      <c r="AX150" s="368">
        <v>0</v>
      </c>
      <c r="AY150" s="368">
        <v>0</v>
      </c>
      <c r="AZ150" s="368">
        <v>0</v>
      </c>
      <c r="BA150" s="368">
        <v>0</v>
      </c>
      <c r="BB150" s="368">
        <v>0</v>
      </c>
      <c r="BC150" s="368">
        <v>0</v>
      </c>
      <c r="BD150" s="368">
        <v>0</v>
      </c>
      <c r="BE150" s="368">
        <v>0</v>
      </c>
      <c r="BF150" s="368">
        <v>0</v>
      </c>
      <c r="BG150" s="368">
        <v>0</v>
      </c>
      <c r="BH150" s="368">
        <v>0</v>
      </c>
      <c r="BI150" s="368">
        <v>0</v>
      </c>
      <c r="BJ150" s="368">
        <v>0</v>
      </c>
      <c r="BK150" s="368">
        <v>0</v>
      </c>
      <c r="BL150" s="368">
        <v>0</v>
      </c>
      <c r="BM150" s="368">
        <v>0</v>
      </c>
      <c r="BN150" s="368">
        <v>0</v>
      </c>
      <c r="BO150" s="368">
        <v>0</v>
      </c>
      <c r="BP150" s="368">
        <v>0</v>
      </c>
      <c r="BQ150" s="368">
        <v>0</v>
      </c>
      <c r="BR150" s="368">
        <v>0</v>
      </c>
      <c r="BS150" s="368">
        <v>0</v>
      </c>
      <c r="BT150" s="368">
        <v>0</v>
      </c>
      <c r="BU150" s="368">
        <v>0</v>
      </c>
      <c r="BV150" s="368">
        <v>0</v>
      </c>
      <c r="BW150" s="368">
        <v>0</v>
      </c>
      <c r="BX150" s="368">
        <v>0</v>
      </c>
      <c r="BY150" s="368">
        <v>0</v>
      </c>
      <c r="BZ150" s="368">
        <v>0</v>
      </c>
      <c r="CA150" s="368">
        <v>0</v>
      </c>
      <c r="CB150" s="368">
        <v>0</v>
      </c>
      <c r="CC150" s="368">
        <v>0</v>
      </c>
      <c r="CD150" s="368">
        <v>0</v>
      </c>
      <c r="CE150" s="368">
        <v>0</v>
      </c>
      <c r="CF150" s="368">
        <v>0</v>
      </c>
      <c r="CG150" s="368">
        <v>0</v>
      </c>
      <c r="CH150" s="368">
        <v>0</v>
      </c>
      <c r="CI150" s="368">
        <v>0</v>
      </c>
      <c r="CJ150" s="368">
        <v>0</v>
      </c>
      <c r="CK150" s="368">
        <v>0</v>
      </c>
      <c r="CL150" s="368">
        <v>0</v>
      </c>
    </row>
    <row r="151" spans="1:98">
      <c r="A151" s="461" t="str">
        <f t="shared" si="2"/>
        <v>1622602262129001</v>
      </c>
      <c r="B151" s="367" t="s">
        <v>1588</v>
      </c>
      <c r="C151" s="367" t="s">
        <v>559</v>
      </c>
      <c r="D151" s="367" t="s">
        <v>574</v>
      </c>
      <c r="E151" s="367" t="s">
        <v>734</v>
      </c>
      <c r="F151" s="367" t="s">
        <v>585</v>
      </c>
      <c r="G151" s="367" t="s">
        <v>586</v>
      </c>
      <c r="H151" s="367" t="s">
        <v>746</v>
      </c>
      <c r="I151" s="368" t="s">
        <v>753</v>
      </c>
      <c r="J151" s="367" t="s">
        <v>571</v>
      </c>
      <c r="K151" s="367" t="s">
        <v>566</v>
      </c>
      <c r="L151" s="367" t="s">
        <v>738</v>
      </c>
      <c r="M151" s="367" t="s">
        <v>732</v>
      </c>
      <c r="N151" s="367" t="s">
        <v>733</v>
      </c>
      <c r="O151" s="367" t="s">
        <v>734</v>
      </c>
      <c r="P151" s="367" t="s">
        <v>733</v>
      </c>
      <c r="Q151" s="367" t="s">
        <v>561</v>
      </c>
      <c r="R151" s="367" t="s">
        <v>561</v>
      </c>
      <c r="S151" s="367" t="s">
        <v>561</v>
      </c>
      <c r="T151" s="368">
        <v>0</v>
      </c>
      <c r="U151" s="368">
        <v>6405</v>
      </c>
      <c r="V151" s="368">
        <v>0</v>
      </c>
      <c r="W151" s="368">
        <v>0</v>
      </c>
      <c r="X151" s="368">
        <v>0</v>
      </c>
      <c r="Y151" s="368">
        <v>0</v>
      </c>
      <c r="Z151" s="368">
        <v>0</v>
      </c>
      <c r="AA151" s="368">
        <v>6405</v>
      </c>
      <c r="AB151" s="368">
        <v>0</v>
      </c>
      <c r="AC151" s="368">
        <v>0</v>
      </c>
      <c r="AD151" s="368">
        <v>0</v>
      </c>
      <c r="AE151" s="368">
        <v>0</v>
      </c>
      <c r="AF151" s="368">
        <v>0</v>
      </c>
      <c r="AG151" s="368">
        <v>0</v>
      </c>
      <c r="AH151" s="368">
        <v>0</v>
      </c>
      <c r="AI151" s="368">
        <v>0</v>
      </c>
      <c r="AJ151" s="368">
        <v>0</v>
      </c>
      <c r="AK151" s="368">
        <v>0</v>
      </c>
      <c r="AL151" s="368">
        <v>0</v>
      </c>
      <c r="AM151" s="368">
        <v>0</v>
      </c>
      <c r="AN151" s="368">
        <v>0</v>
      </c>
      <c r="AO151" s="368">
        <v>0</v>
      </c>
      <c r="AU151" s="368">
        <v>0</v>
      </c>
      <c r="AV151" s="368">
        <v>0</v>
      </c>
      <c r="AW151" s="368">
        <v>0</v>
      </c>
      <c r="AX151" s="368">
        <v>0</v>
      </c>
      <c r="AY151" s="368">
        <v>0</v>
      </c>
      <c r="AZ151" s="368">
        <v>0</v>
      </c>
      <c r="BA151" s="368">
        <v>0</v>
      </c>
      <c r="BB151" s="368">
        <v>0</v>
      </c>
      <c r="BC151" s="368">
        <v>0</v>
      </c>
      <c r="BD151" s="368">
        <v>0</v>
      </c>
      <c r="BE151" s="368">
        <v>0</v>
      </c>
      <c r="BF151" s="368">
        <v>0</v>
      </c>
      <c r="BG151" s="368">
        <v>0</v>
      </c>
      <c r="BH151" s="368">
        <v>0</v>
      </c>
      <c r="BI151" s="368">
        <v>0</v>
      </c>
      <c r="BJ151" s="368">
        <v>0</v>
      </c>
      <c r="BK151" s="368">
        <v>0</v>
      </c>
      <c r="BL151" s="368">
        <v>0</v>
      </c>
      <c r="BM151" s="368">
        <v>0</v>
      </c>
      <c r="BN151" s="368">
        <v>0</v>
      </c>
      <c r="BO151" s="368">
        <v>0</v>
      </c>
      <c r="BP151" s="368">
        <v>0</v>
      </c>
      <c r="BQ151" s="368">
        <v>0</v>
      </c>
      <c r="BR151" s="368">
        <v>0</v>
      </c>
      <c r="BS151" s="368">
        <v>0</v>
      </c>
      <c r="BT151" s="368">
        <v>0</v>
      </c>
      <c r="BU151" s="368">
        <v>44000</v>
      </c>
      <c r="BV151" s="368">
        <v>0</v>
      </c>
      <c r="BW151" s="368">
        <v>44000</v>
      </c>
      <c r="BX151" s="368">
        <v>0</v>
      </c>
      <c r="BY151" s="368">
        <v>0</v>
      </c>
      <c r="BZ151" s="368">
        <v>0</v>
      </c>
      <c r="CA151" s="368">
        <v>44000</v>
      </c>
      <c r="CB151" s="368">
        <v>0</v>
      </c>
      <c r="CC151" s="368">
        <v>0</v>
      </c>
      <c r="CD151" s="368">
        <v>0</v>
      </c>
      <c r="CE151" s="368">
        <v>0</v>
      </c>
      <c r="CF151" s="368">
        <v>0</v>
      </c>
      <c r="CG151" s="368">
        <v>0</v>
      </c>
      <c r="CH151" s="368">
        <v>0</v>
      </c>
      <c r="CI151" s="368">
        <v>0</v>
      </c>
      <c r="CJ151" s="368">
        <v>0</v>
      </c>
      <c r="CK151" s="368">
        <v>0</v>
      </c>
      <c r="CL151" s="368">
        <v>0</v>
      </c>
      <c r="CM151" s="368">
        <v>0</v>
      </c>
      <c r="CN151" s="368">
        <v>0</v>
      </c>
      <c r="CO151" s="368">
        <v>0</v>
      </c>
      <c r="CP151" s="368">
        <v>0</v>
      </c>
      <c r="CQ151" s="368">
        <v>0</v>
      </c>
      <c r="CR151" s="368">
        <v>0</v>
      </c>
      <c r="CS151" s="368">
        <v>0</v>
      </c>
      <c r="CT151" s="368">
        <v>0</v>
      </c>
    </row>
    <row r="152" spans="1:98">
      <c r="A152" s="461" t="str">
        <f t="shared" si="2"/>
        <v>1622602262129002</v>
      </c>
      <c r="B152" s="367" t="s">
        <v>1588</v>
      </c>
      <c r="C152" s="367" t="s">
        <v>559</v>
      </c>
      <c r="D152" s="367" t="s">
        <v>574</v>
      </c>
      <c r="E152" s="470" t="s">
        <v>1593</v>
      </c>
      <c r="F152" s="367" t="s">
        <v>585</v>
      </c>
      <c r="G152" s="367" t="s">
        <v>586</v>
      </c>
      <c r="H152" s="470" t="s">
        <v>1592</v>
      </c>
      <c r="I152" s="472" t="s">
        <v>1443</v>
      </c>
      <c r="J152" s="367" t="s">
        <v>571</v>
      </c>
      <c r="K152" s="367" t="s">
        <v>566</v>
      </c>
      <c r="L152" s="367" t="s">
        <v>738</v>
      </c>
      <c r="M152" s="367" t="s">
        <v>732</v>
      </c>
      <c r="N152" s="367" t="s">
        <v>733</v>
      </c>
      <c r="O152" s="367" t="s">
        <v>732</v>
      </c>
      <c r="P152" s="367" t="s">
        <v>733</v>
      </c>
      <c r="Q152" s="367" t="s">
        <v>561</v>
      </c>
      <c r="R152" s="367" t="s">
        <v>561</v>
      </c>
      <c r="S152" s="367" t="s">
        <v>561</v>
      </c>
      <c r="T152" s="368">
        <v>0</v>
      </c>
      <c r="U152" s="368">
        <v>27619</v>
      </c>
      <c r="V152" s="368">
        <v>0</v>
      </c>
      <c r="W152" s="368">
        <v>0</v>
      </c>
      <c r="X152" s="368">
        <v>0</v>
      </c>
      <c r="Y152" s="368">
        <v>0</v>
      </c>
      <c r="Z152" s="368">
        <v>0</v>
      </c>
      <c r="AA152" s="368">
        <v>27619</v>
      </c>
      <c r="AB152" s="368">
        <v>0</v>
      </c>
      <c r="AC152" s="368">
        <v>12797</v>
      </c>
      <c r="AD152" s="368">
        <v>0</v>
      </c>
      <c r="AE152" s="368">
        <v>0</v>
      </c>
      <c r="AF152" s="368">
        <v>12797</v>
      </c>
      <c r="AG152" s="368">
        <v>0</v>
      </c>
      <c r="AH152" s="368">
        <v>0</v>
      </c>
      <c r="AI152" s="368">
        <v>0</v>
      </c>
      <c r="AJ152" s="368">
        <v>0</v>
      </c>
      <c r="AK152" s="368">
        <v>0</v>
      </c>
      <c r="AL152" s="368">
        <v>0</v>
      </c>
      <c r="AM152" s="368">
        <v>0</v>
      </c>
      <c r="AN152" s="368">
        <v>0</v>
      </c>
      <c r="AO152" s="368">
        <v>0</v>
      </c>
      <c r="AU152" s="368">
        <v>0</v>
      </c>
      <c r="AV152" s="368">
        <v>0</v>
      </c>
      <c r="AW152" s="368">
        <v>0</v>
      </c>
      <c r="AX152" s="368">
        <v>0</v>
      </c>
      <c r="AY152" s="368">
        <v>0</v>
      </c>
      <c r="AZ152" s="368">
        <v>0</v>
      </c>
      <c r="BA152" s="368">
        <v>0</v>
      </c>
      <c r="BB152" s="368">
        <v>0</v>
      </c>
      <c r="BC152" s="368">
        <v>0</v>
      </c>
      <c r="BD152" s="368">
        <v>0</v>
      </c>
      <c r="BE152" s="368">
        <v>0</v>
      </c>
      <c r="BF152" s="368">
        <v>0</v>
      </c>
      <c r="BG152" s="368">
        <v>0</v>
      </c>
      <c r="BH152" s="368">
        <v>0</v>
      </c>
      <c r="BI152" s="368">
        <v>0</v>
      </c>
      <c r="BJ152" s="368">
        <v>0</v>
      </c>
      <c r="BK152" s="368">
        <v>0</v>
      </c>
      <c r="BL152" s="368">
        <v>53068</v>
      </c>
      <c r="BM152" s="368">
        <v>0</v>
      </c>
      <c r="BN152" s="368">
        <v>0</v>
      </c>
      <c r="BO152" s="368">
        <v>0</v>
      </c>
      <c r="BP152" s="368">
        <v>0</v>
      </c>
      <c r="BQ152" s="368">
        <v>12626</v>
      </c>
      <c r="BR152" s="368">
        <v>0</v>
      </c>
      <c r="BS152" s="368">
        <v>0</v>
      </c>
      <c r="BT152" s="368">
        <v>0</v>
      </c>
      <c r="BU152" s="368">
        <v>0</v>
      </c>
      <c r="BV152" s="368">
        <v>0</v>
      </c>
      <c r="BW152" s="368">
        <v>0</v>
      </c>
      <c r="BX152" s="368">
        <v>0</v>
      </c>
      <c r="BY152" s="368">
        <v>0</v>
      </c>
      <c r="BZ152" s="368">
        <v>0</v>
      </c>
      <c r="CA152" s="368">
        <v>0</v>
      </c>
      <c r="CB152" s="368">
        <v>0</v>
      </c>
      <c r="CC152" s="368">
        <v>0</v>
      </c>
      <c r="CD152" s="368">
        <v>0</v>
      </c>
      <c r="CE152" s="368">
        <v>0</v>
      </c>
      <c r="CF152" s="368">
        <v>0</v>
      </c>
      <c r="CG152" s="368">
        <v>0</v>
      </c>
      <c r="CH152" s="368">
        <v>0</v>
      </c>
      <c r="CI152" s="368">
        <v>0</v>
      </c>
      <c r="CJ152" s="368">
        <v>0</v>
      </c>
      <c r="CK152" s="368">
        <v>0</v>
      </c>
      <c r="CL152" s="368">
        <v>0</v>
      </c>
      <c r="CM152" s="368">
        <v>0</v>
      </c>
      <c r="CN152" s="368">
        <v>0</v>
      </c>
      <c r="CO152" s="368">
        <v>0</v>
      </c>
      <c r="CP152" s="368">
        <v>0</v>
      </c>
      <c r="CQ152" s="368">
        <v>0</v>
      </c>
      <c r="CR152" s="368">
        <v>0</v>
      </c>
      <c r="CS152" s="368">
        <v>0</v>
      </c>
      <c r="CT152" s="368">
        <v>0</v>
      </c>
    </row>
    <row r="153" spans="1:98">
      <c r="A153" s="461" t="str">
        <f t="shared" si="2"/>
        <v>1223401262129003</v>
      </c>
      <c r="B153" s="367" t="s">
        <v>1588</v>
      </c>
      <c r="C153" s="367" t="s">
        <v>559</v>
      </c>
      <c r="D153" s="367" t="s">
        <v>563</v>
      </c>
      <c r="E153" s="367" t="s">
        <v>734</v>
      </c>
      <c r="F153" s="367" t="s">
        <v>585</v>
      </c>
      <c r="G153" s="367" t="s">
        <v>586</v>
      </c>
      <c r="H153" s="367" t="s">
        <v>744</v>
      </c>
      <c r="I153" s="368" t="s">
        <v>757</v>
      </c>
      <c r="J153" s="367" t="s">
        <v>741</v>
      </c>
      <c r="K153" s="367" t="s">
        <v>564</v>
      </c>
      <c r="L153" s="367" t="s">
        <v>561</v>
      </c>
      <c r="M153" s="367" t="s">
        <v>732</v>
      </c>
      <c r="N153" s="367" t="s">
        <v>733</v>
      </c>
      <c r="O153" s="367" t="s">
        <v>561</v>
      </c>
      <c r="P153" s="367" t="s">
        <v>561</v>
      </c>
      <c r="Q153" s="367" t="s">
        <v>737</v>
      </c>
      <c r="R153" s="367" t="s">
        <v>561</v>
      </c>
      <c r="S153" s="367" t="s">
        <v>561</v>
      </c>
      <c r="T153" s="368">
        <v>0</v>
      </c>
      <c r="U153" s="368">
        <v>0</v>
      </c>
      <c r="V153" s="368">
        <v>0</v>
      </c>
      <c r="W153" s="368">
        <v>0</v>
      </c>
      <c r="X153" s="368">
        <v>0</v>
      </c>
      <c r="Y153" s="368">
        <v>0</v>
      </c>
      <c r="Z153" s="368">
        <v>0</v>
      </c>
      <c r="AA153" s="368">
        <v>0</v>
      </c>
      <c r="AB153" s="368">
        <v>0</v>
      </c>
      <c r="AC153" s="368">
        <v>0</v>
      </c>
      <c r="AD153" s="368">
        <v>0</v>
      </c>
      <c r="AE153" s="368">
        <v>0</v>
      </c>
      <c r="AF153" s="368">
        <v>0</v>
      </c>
      <c r="AG153" s="368">
        <v>0</v>
      </c>
      <c r="AH153" s="368">
        <v>0</v>
      </c>
      <c r="AI153" s="368">
        <v>0</v>
      </c>
      <c r="AJ153" s="368">
        <v>0</v>
      </c>
      <c r="AK153" s="368">
        <v>0</v>
      </c>
      <c r="AL153" s="368">
        <v>0</v>
      </c>
      <c r="AM153" s="368">
        <v>0</v>
      </c>
      <c r="AN153" s="368">
        <v>0</v>
      </c>
      <c r="AO153" s="368">
        <v>0</v>
      </c>
      <c r="AP153" s="368">
        <v>0</v>
      </c>
      <c r="AQ153" s="368">
        <v>0</v>
      </c>
      <c r="AR153" s="368">
        <v>0</v>
      </c>
      <c r="AS153" s="368">
        <v>0</v>
      </c>
      <c r="AT153" s="368">
        <v>0</v>
      </c>
      <c r="AU153" s="368">
        <v>4120401</v>
      </c>
      <c r="AV153" s="368">
        <v>285346</v>
      </c>
      <c r="AW153" s="368">
        <v>10830</v>
      </c>
      <c r="AX153" s="368">
        <v>26347</v>
      </c>
      <c r="AY153" s="368">
        <v>7846</v>
      </c>
      <c r="AZ153" s="368">
        <v>19100</v>
      </c>
      <c r="BA153" s="368">
        <v>0</v>
      </c>
      <c r="BB153" s="368">
        <v>265346</v>
      </c>
      <c r="BC153" s="368">
        <v>8960</v>
      </c>
      <c r="BD153" s="368">
        <v>0</v>
      </c>
      <c r="BE153" s="368">
        <v>0</v>
      </c>
      <c r="BF153" s="368">
        <v>265346</v>
      </c>
      <c r="BG153" s="368">
        <v>6045</v>
      </c>
      <c r="BH153" s="368">
        <v>0</v>
      </c>
      <c r="BI153" s="368">
        <v>0</v>
      </c>
      <c r="BJ153" s="368">
        <v>5976</v>
      </c>
      <c r="BK153" s="368">
        <v>316</v>
      </c>
      <c r="BL153" s="368">
        <v>0</v>
      </c>
      <c r="BM153" s="368">
        <v>0</v>
      </c>
      <c r="BN153" s="368">
        <v>0</v>
      </c>
      <c r="BO153" s="368">
        <v>0</v>
      </c>
      <c r="BP153" s="368">
        <v>0</v>
      </c>
      <c r="BQ153" s="368">
        <v>2984</v>
      </c>
      <c r="BR153" s="368">
        <v>5660</v>
      </c>
      <c r="BS153" s="368">
        <v>316</v>
      </c>
      <c r="BT153" s="368">
        <v>316</v>
      </c>
      <c r="BU153" s="368">
        <v>316</v>
      </c>
      <c r="BV153" s="368">
        <v>0</v>
      </c>
      <c r="BW153" s="368">
        <v>0</v>
      </c>
      <c r="BX153" s="368">
        <v>0</v>
      </c>
      <c r="BY153" s="368">
        <v>0</v>
      </c>
      <c r="BZ153" s="368">
        <v>0</v>
      </c>
      <c r="CA153" s="368">
        <v>0</v>
      </c>
      <c r="CB153" s="368">
        <v>0</v>
      </c>
      <c r="CC153" s="368">
        <v>0</v>
      </c>
      <c r="CD153" s="368">
        <v>0</v>
      </c>
      <c r="CE153" s="368">
        <v>0</v>
      </c>
      <c r="CF153" s="368">
        <v>0</v>
      </c>
      <c r="CG153" s="368">
        <v>0</v>
      </c>
      <c r="CH153" s="368">
        <v>0</v>
      </c>
      <c r="CI153" s="368">
        <v>0</v>
      </c>
      <c r="CJ153" s="368">
        <v>0</v>
      </c>
      <c r="CK153" s="368">
        <v>0</v>
      </c>
    </row>
    <row r="154" spans="1:98">
      <c r="A154" s="461" t="str">
        <f t="shared" si="2"/>
        <v>1223401262129005</v>
      </c>
      <c r="B154" s="367" t="s">
        <v>1588</v>
      </c>
      <c r="C154" s="367" t="s">
        <v>559</v>
      </c>
      <c r="D154" s="367" t="s">
        <v>563</v>
      </c>
      <c r="E154" s="367" t="s">
        <v>734</v>
      </c>
      <c r="F154" s="367" t="s">
        <v>585</v>
      </c>
      <c r="G154" s="367" t="s">
        <v>586</v>
      </c>
      <c r="H154" s="367" t="s">
        <v>755</v>
      </c>
      <c r="I154" s="368" t="s">
        <v>754</v>
      </c>
      <c r="J154" s="367" t="s">
        <v>741</v>
      </c>
      <c r="K154" s="367" t="s">
        <v>564</v>
      </c>
      <c r="L154" s="367" t="s">
        <v>561</v>
      </c>
      <c r="M154" s="367" t="s">
        <v>732</v>
      </c>
      <c r="N154" s="367" t="s">
        <v>733</v>
      </c>
      <c r="O154" s="367" t="s">
        <v>561</v>
      </c>
      <c r="P154" s="367" t="s">
        <v>561</v>
      </c>
      <c r="Q154" s="367" t="s">
        <v>733</v>
      </c>
      <c r="R154" s="367" t="s">
        <v>561</v>
      </c>
      <c r="S154" s="367" t="s">
        <v>561</v>
      </c>
      <c r="T154" s="368">
        <v>0</v>
      </c>
      <c r="U154" s="368">
        <v>0</v>
      </c>
      <c r="V154" s="368">
        <v>0</v>
      </c>
      <c r="W154" s="368">
        <v>0</v>
      </c>
      <c r="X154" s="368">
        <v>0</v>
      </c>
      <c r="Y154" s="368">
        <v>0</v>
      </c>
      <c r="Z154" s="368">
        <v>0</v>
      </c>
      <c r="AA154" s="368">
        <v>0</v>
      </c>
      <c r="AB154" s="368">
        <v>0</v>
      </c>
      <c r="AC154" s="368">
        <v>0</v>
      </c>
      <c r="AD154" s="368">
        <v>0</v>
      </c>
      <c r="AE154" s="368">
        <v>0</v>
      </c>
      <c r="AF154" s="368">
        <v>0</v>
      </c>
      <c r="AG154" s="368">
        <v>0</v>
      </c>
      <c r="AH154" s="368">
        <v>0</v>
      </c>
      <c r="AI154" s="368">
        <v>0</v>
      </c>
      <c r="AJ154" s="368">
        <v>0</v>
      </c>
      <c r="AK154" s="368">
        <v>0</v>
      </c>
      <c r="AL154" s="368">
        <v>0</v>
      </c>
      <c r="AM154" s="368">
        <v>0</v>
      </c>
      <c r="AN154" s="368">
        <v>0</v>
      </c>
      <c r="AO154" s="368">
        <v>0</v>
      </c>
      <c r="AP154" s="368">
        <v>0</v>
      </c>
      <c r="AQ154" s="368">
        <v>0</v>
      </c>
      <c r="AR154" s="368">
        <v>0</v>
      </c>
      <c r="AS154" s="368">
        <v>0</v>
      </c>
      <c r="AT154" s="368">
        <v>0</v>
      </c>
      <c r="AU154" s="368">
        <v>4180401</v>
      </c>
      <c r="AV154" s="368">
        <v>1763503</v>
      </c>
      <c r="AW154" s="368">
        <v>196108</v>
      </c>
      <c r="AX154" s="368">
        <v>8993</v>
      </c>
      <c r="AY154" s="368">
        <v>72255</v>
      </c>
      <c r="AZ154" s="368">
        <v>9760</v>
      </c>
      <c r="BA154" s="368">
        <v>0</v>
      </c>
      <c r="BB154" s="368">
        <v>1763503</v>
      </c>
      <c r="BC154" s="368">
        <v>196108</v>
      </c>
      <c r="BD154" s="368">
        <v>0</v>
      </c>
      <c r="BE154" s="368">
        <v>0</v>
      </c>
      <c r="BF154" s="368">
        <v>1763503</v>
      </c>
      <c r="BG154" s="368">
        <v>420328</v>
      </c>
      <c r="BH154" s="368">
        <v>420328</v>
      </c>
      <c r="BI154" s="368">
        <v>420328</v>
      </c>
      <c r="BJ154" s="368">
        <v>192843</v>
      </c>
      <c r="BK154" s="368">
        <v>0</v>
      </c>
      <c r="BL154" s="368">
        <v>0</v>
      </c>
      <c r="BM154" s="368">
        <v>0</v>
      </c>
      <c r="BN154" s="368">
        <v>0</v>
      </c>
      <c r="BO154" s="368">
        <v>0</v>
      </c>
      <c r="BP154" s="368">
        <v>0</v>
      </c>
      <c r="BQ154" s="368">
        <v>123853</v>
      </c>
      <c r="BR154" s="368">
        <v>25513</v>
      </c>
      <c r="BS154" s="368">
        <v>46742</v>
      </c>
      <c r="BT154" s="368">
        <v>46742</v>
      </c>
      <c r="BU154" s="368">
        <v>46742</v>
      </c>
      <c r="BV154" s="368">
        <v>0</v>
      </c>
      <c r="BW154" s="368">
        <v>0</v>
      </c>
      <c r="BX154" s="368">
        <v>0</v>
      </c>
      <c r="BY154" s="368">
        <v>0</v>
      </c>
      <c r="BZ154" s="368">
        <v>0</v>
      </c>
      <c r="CA154" s="368">
        <v>0</v>
      </c>
      <c r="CB154" s="368">
        <v>0</v>
      </c>
      <c r="CC154" s="368">
        <v>0</v>
      </c>
      <c r="CD154" s="368">
        <v>0</v>
      </c>
      <c r="CE154" s="368">
        <v>0</v>
      </c>
      <c r="CF154" s="368">
        <v>0</v>
      </c>
      <c r="CG154" s="368">
        <v>0</v>
      </c>
      <c r="CH154" s="368">
        <v>0</v>
      </c>
      <c r="CI154" s="368">
        <v>0</v>
      </c>
      <c r="CJ154" s="368">
        <v>0</v>
      </c>
      <c r="CK154" s="368">
        <v>0</v>
      </c>
    </row>
    <row r="155" spans="1:98">
      <c r="A155" s="461" t="str">
        <f t="shared" si="2"/>
        <v>1223402262129003</v>
      </c>
      <c r="B155" s="367" t="s">
        <v>1588</v>
      </c>
      <c r="C155" s="367" t="s">
        <v>559</v>
      </c>
      <c r="D155" s="367" t="s">
        <v>563</v>
      </c>
      <c r="E155" s="367" t="s">
        <v>734</v>
      </c>
      <c r="F155" s="367" t="s">
        <v>585</v>
      </c>
      <c r="G155" s="367" t="s">
        <v>586</v>
      </c>
      <c r="H155" s="367" t="s">
        <v>744</v>
      </c>
      <c r="I155" s="368" t="s">
        <v>757</v>
      </c>
      <c r="J155" s="367" t="s">
        <v>741</v>
      </c>
      <c r="K155" s="367" t="s">
        <v>566</v>
      </c>
      <c r="L155" s="367" t="s">
        <v>561</v>
      </c>
      <c r="M155" s="367" t="s">
        <v>732</v>
      </c>
      <c r="N155" s="367" t="s">
        <v>733</v>
      </c>
      <c r="O155" s="367" t="s">
        <v>561</v>
      </c>
      <c r="P155" s="367" t="s">
        <v>561</v>
      </c>
      <c r="Q155" s="367" t="s">
        <v>737</v>
      </c>
      <c r="R155" s="367" t="s">
        <v>561</v>
      </c>
      <c r="S155" s="367" t="s">
        <v>561</v>
      </c>
      <c r="T155" s="368">
        <v>0</v>
      </c>
      <c r="U155" s="368">
        <v>0</v>
      </c>
      <c r="V155" s="368">
        <v>0</v>
      </c>
      <c r="W155" s="368">
        <v>0</v>
      </c>
      <c r="X155" s="368">
        <v>0</v>
      </c>
      <c r="Y155" s="368">
        <v>0</v>
      </c>
      <c r="Z155" s="368">
        <v>0</v>
      </c>
      <c r="AA155" s="368">
        <v>0</v>
      </c>
      <c r="AB155" s="368">
        <v>0</v>
      </c>
      <c r="AC155" s="368">
        <v>0</v>
      </c>
      <c r="AD155" s="368">
        <v>0</v>
      </c>
      <c r="AE155" s="368">
        <v>0</v>
      </c>
      <c r="AF155" s="368">
        <v>0</v>
      </c>
      <c r="AG155" s="368">
        <v>0</v>
      </c>
      <c r="AH155" s="368">
        <v>0</v>
      </c>
      <c r="AI155" s="368">
        <v>0</v>
      </c>
      <c r="AJ155" s="368">
        <v>0</v>
      </c>
      <c r="AK155" s="368">
        <v>18300</v>
      </c>
      <c r="AL155" s="368">
        <v>5</v>
      </c>
      <c r="AM155" s="368" t="s">
        <v>1513</v>
      </c>
    </row>
    <row r="156" spans="1:98">
      <c r="A156" s="461" t="str">
        <f t="shared" si="2"/>
        <v>1223402262129005</v>
      </c>
      <c r="B156" s="367" t="s">
        <v>1588</v>
      </c>
      <c r="C156" s="367" t="s">
        <v>559</v>
      </c>
      <c r="D156" s="367" t="s">
        <v>563</v>
      </c>
      <c r="E156" s="367" t="s">
        <v>734</v>
      </c>
      <c r="F156" s="367" t="s">
        <v>585</v>
      </c>
      <c r="G156" s="367" t="s">
        <v>586</v>
      </c>
      <c r="H156" s="367" t="s">
        <v>755</v>
      </c>
      <c r="I156" s="368" t="s">
        <v>754</v>
      </c>
      <c r="J156" s="367" t="s">
        <v>741</v>
      </c>
      <c r="K156" s="367" t="s">
        <v>566</v>
      </c>
      <c r="L156" s="367" t="s">
        <v>561</v>
      </c>
      <c r="M156" s="367" t="s">
        <v>732</v>
      </c>
      <c r="N156" s="367" t="s">
        <v>733</v>
      </c>
      <c r="O156" s="367" t="s">
        <v>561</v>
      </c>
      <c r="P156" s="367" t="s">
        <v>561</v>
      </c>
      <c r="Q156" s="367" t="s">
        <v>733</v>
      </c>
      <c r="R156" s="367" t="s">
        <v>561</v>
      </c>
      <c r="S156" s="367" t="s">
        <v>561</v>
      </c>
      <c r="T156" s="368">
        <v>0</v>
      </c>
      <c r="U156" s="368">
        <v>0</v>
      </c>
      <c r="V156" s="368">
        <v>0</v>
      </c>
      <c r="W156" s="368">
        <v>0</v>
      </c>
      <c r="X156" s="368">
        <v>0</v>
      </c>
      <c r="Y156" s="368">
        <v>0</v>
      </c>
      <c r="Z156" s="368">
        <v>0</v>
      </c>
      <c r="AA156" s="368">
        <v>0</v>
      </c>
      <c r="AB156" s="368">
        <v>0</v>
      </c>
      <c r="AC156" s="368">
        <v>0</v>
      </c>
      <c r="AD156" s="368">
        <v>0</v>
      </c>
      <c r="AE156" s="368">
        <v>0</v>
      </c>
      <c r="AF156" s="368">
        <v>0</v>
      </c>
      <c r="AG156" s="368">
        <v>0</v>
      </c>
      <c r="AH156" s="368">
        <v>0</v>
      </c>
      <c r="AI156" s="368">
        <v>0</v>
      </c>
      <c r="AJ156" s="368">
        <v>0</v>
      </c>
      <c r="AK156" s="368">
        <v>15000</v>
      </c>
      <c r="AL156" s="368">
        <v>1</v>
      </c>
      <c r="AM156" s="368" t="s">
        <v>1516</v>
      </c>
    </row>
    <row r="157" spans="1:98">
      <c r="A157" s="461" t="str">
        <f t="shared" si="2"/>
        <v>0404001262129000</v>
      </c>
      <c r="B157" s="367" t="s">
        <v>1588</v>
      </c>
      <c r="C157" s="367" t="s">
        <v>559</v>
      </c>
      <c r="D157" s="367" t="s">
        <v>567</v>
      </c>
      <c r="E157" s="367" t="s">
        <v>561</v>
      </c>
      <c r="F157" s="367" t="s">
        <v>585</v>
      </c>
      <c r="G157" s="367" t="s">
        <v>586</v>
      </c>
      <c r="H157" s="367" t="s">
        <v>562</v>
      </c>
      <c r="J157" s="367" t="s">
        <v>578</v>
      </c>
      <c r="K157" s="367" t="s">
        <v>564</v>
      </c>
      <c r="L157" s="367" t="s">
        <v>561</v>
      </c>
      <c r="M157" s="367" t="s">
        <v>732</v>
      </c>
      <c r="N157" s="367" t="s">
        <v>733</v>
      </c>
      <c r="O157" s="367" t="s">
        <v>561</v>
      </c>
      <c r="P157" s="367" t="s">
        <v>561</v>
      </c>
      <c r="Q157" s="367" t="s">
        <v>561</v>
      </c>
      <c r="R157" s="367" t="s">
        <v>561</v>
      </c>
      <c r="S157" s="367" t="s">
        <v>561</v>
      </c>
      <c r="T157" s="368">
        <v>0</v>
      </c>
      <c r="U157" s="368">
        <v>0</v>
      </c>
      <c r="V157" s="368">
        <v>0</v>
      </c>
      <c r="W157" s="368">
        <v>0</v>
      </c>
      <c r="X157" s="368">
        <v>0</v>
      </c>
      <c r="Y157" s="368">
        <v>0</v>
      </c>
      <c r="Z157" s="368">
        <v>0</v>
      </c>
      <c r="AA157" s="368">
        <v>0</v>
      </c>
      <c r="AB157" s="368">
        <v>0</v>
      </c>
      <c r="AC157" s="368">
        <v>0</v>
      </c>
      <c r="AD157" s="368">
        <v>0</v>
      </c>
      <c r="AE157" s="368">
        <v>0</v>
      </c>
      <c r="AF157" s="368">
        <v>0</v>
      </c>
      <c r="AG157" s="368">
        <v>0</v>
      </c>
      <c r="AH157" s="368">
        <v>0</v>
      </c>
      <c r="AI157" s="368">
        <v>0</v>
      </c>
      <c r="AJ157" s="368">
        <v>0</v>
      </c>
      <c r="AK157" s="368">
        <v>0</v>
      </c>
      <c r="AL157" s="368">
        <v>0</v>
      </c>
      <c r="AM157" s="368">
        <v>0</v>
      </c>
      <c r="AN157" s="368">
        <v>0</v>
      </c>
      <c r="AO157" s="368">
        <v>0</v>
      </c>
      <c r="AP157" s="368">
        <v>0</v>
      </c>
      <c r="AQ157" s="368">
        <v>0</v>
      </c>
      <c r="AR157" s="368">
        <v>0</v>
      </c>
      <c r="AS157" s="368">
        <v>0</v>
      </c>
      <c r="AT157" s="368">
        <v>0</v>
      </c>
      <c r="AU157" s="368">
        <v>0</v>
      </c>
      <c r="AV157" s="368">
        <v>0</v>
      </c>
      <c r="AW157" s="368">
        <v>0</v>
      </c>
      <c r="AX157" s="368">
        <v>0</v>
      </c>
      <c r="AY157" s="368">
        <v>0</v>
      </c>
      <c r="AZ157" s="368">
        <v>0</v>
      </c>
      <c r="BA157" s="368">
        <v>0</v>
      </c>
      <c r="BB157" s="368">
        <v>0</v>
      </c>
      <c r="BC157" s="368">
        <v>0</v>
      </c>
      <c r="BD157" s="368">
        <v>0</v>
      </c>
      <c r="BE157" s="368">
        <v>0</v>
      </c>
      <c r="BF157" s="368">
        <v>0</v>
      </c>
      <c r="BG157" s="368">
        <v>0</v>
      </c>
      <c r="BH157" s="368">
        <v>0</v>
      </c>
      <c r="BI157" s="368">
        <v>0</v>
      </c>
      <c r="BJ157" s="368">
        <v>0</v>
      </c>
      <c r="BK157" s="368">
        <v>0</v>
      </c>
      <c r="BL157" s="368">
        <v>0</v>
      </c>
      <c r="BM157" s="368">
        <v>0</v>
      </c>
      <c r="BN157" s="368">
        <v>0</v>
      </c>
      <c r="BO157" s="368">
        <v>0</v>
      </c>
      <c r="BP157" s="368">
        <v>0</v>
      </c>
      <c r="BQ157" s="368">
        <v>0</v>
      </c>
      <c r="BR157" s="368">
        <v>0</v>
      </c>
      <c r="BS157" s="368">
        <v>0</v>
      </c>
    </row>
    <row r="158" spans="1:98">
      <c r="A158" s="461" t="str">
        <f t="shared" si="2"/>
        <v>0404002262129000</v>
      </c>
      <c r="B158" s="367" t="s">
        <v>1588</v>
      </c>
      <c r="C158" s="367" t="s">
        <v>559</v>
      </c>
      <c r="D158" s="367" t="s">
        <v>567</v>
      </c>
      <c r="E158" s="367" t="s">
        <v>561</v>
      </c>
      <c r="F158" s="367" t="s">
        <v>585</v>
      </c>
      <c r="G158" s="367" t="s">
        <v>586</v>
      </c>
      <c r="H158" s="367" t="s">
        <v>562</v>
      </c>
      <c r="J158" s="367" t="s">
        <v>578</v>
      </c>
      <c r="K158" s="367" t="s">
        <v>566</v>
      </c>
      <c r="L158" s="367" t="s">
        <v>561</v>
      </c>
      <c r="M158" s="367" t="s">
        <v>732</v>
      </c>
      <c r="N158" s="367" t="s">
        <v>733</v>
      </c>
      <c r="O158" s="367" t="s">
        <v>561</v>
      </c>
      <c r="P158" s="367" t="s">
        <v>561</v>
      </c>
      <c r="Q158" s="367" t="s">
        <v>561</v>
      </c>
      <c r="R158" s="367" t="s">
        <v>561</v>
      </c>
      <c r="S158" s="367" t="s">
        <v>561</v>
      </c>
      <c r="T158" s="368">
        <v>0</v>
      </c>
      <c r="U158" s="368">
        <v>0</v>
      </c>
      <c r="V158" s="368">
        <v>0</v>
      </c>
      <c r="W158" s="368">
        <v>0</v>
      </c>
      <c r="X158" s="368">
        <v>0</v>
      </c>
      <c r="Y158" s="368">
        <v>0</v>
      </c>
      <c r="Z158" s="368">
        <v>0</v>
      </c>
      <c r="AA158" s="368">
        <v>0</v>
      </c>
      <c r="AB158" s="368">
        <v>0</v>
      </c>
      <c r="AC158" s="368">
        <v>0</v>
      </c>
      <c r="AD158" s="368">
        <v>0</v>
      </c>
      <c r="AE158" s="368">
        <v>0</v>
      </c>
      <c r="AF158" s="368">
        <v>0</v>
      </c>
      <c r="AG158" s="368">
        <v>0</v>
      </c>
      <c r="AH158" s="368">
        <v>0</v>
      </c>
      <c r="AI158" s="368">
        <v>0</v>
      </c>
      <c r="AJ158" s="368">
        <v>0</v>
      </c>
      <c r="AK158" s="368">
        <v>0</v>
      </c>
      <c r="AL158" s="368">
        <v>0</v>
      </c>
      <c r="AM158" s="368">
        <v>0</v>
      </c>
      <c r="AN158" s="368">
        <v>0</v>
      </c>
      <c r="AO158" s="368">
        <v>0</v>
      </c>
      <c r="AP158" s="368">
        <v>0</v>
      </c>
      <c r="AQ158" s="368">
        <v>0</v>
      </c>
      <c r="AR158" s="368">
        <v>0</v>
      </c>
      <c r="AS158" s="368">
        <v>0</v>
      </c>
      <c r="AT158" s="368">
        <v>0</v>
      </c>
      <c r="AU158" s="368">
        <v>0</v>
      </c>
      <c r="AV158" s="368">
        <v>0</v>
      </c>
      <c r="AW158" s="368">
        <v>0</v>
      </c>
      <c r="AX158" s="368">
        <v>0</v>
      </c>
      <c r="AY158" s="368">
        <v>0</v>
      </c>
      <c r="AZ158" s="368">
        <v>0</v>
      </c>
      <c r="BA158" s="368">
        <v>0</v>
      </c>
      <c r="BB158" s="368">
        <v>0</v>
      </c>
      <c r="BC158" s="368">
        <v>0</v>
      </c>
      <c r="BD158" s="368">
        <v>0</v>
      </c>
      <c r="BE158" s="368">
        <v>0</v>
      </c>
      <c r="BF158" s="368">
        <v>0</v>
      </c>
      <c r="BG158" s="368">
        <v>0</v>
      </c>
      <c r="BH158" s="368">
        <v>0</v>
      </c>
    </row>
    <row r="159" spans="1:98">
      <c r="A159" s="461" t="str">
        <f t="shared" si="2"/>
        <v>1625101262129001</v>
      </c>
      <c r="B159" s="367" t="s">
        <v>1588</v>
      </c>
      <c r="C159" s="367" t="s">
        <v>559</v>
      </c>
      <c r="D159" s="367" t="s">
        <v>574</v>
      </c>
      <c r="E159" s="367" t="s">
        <v>734</v>
      </c>
      <c r="F159" s="367" t="s">
        <v>585</v>
      </c>
      <c r="G159" s="367" t="s">
        <v>586</v>
      </c>
      <c r="H159" s="367" t="s">
        <v>746</v>
      </c>
      <c r="I159" s="368" t="s">
        <v>753</v>
      </c>
      <c r="J159" s="471" t="s">
        <v>740</v>
      </c>
      <c r="K159" s="367" t="s">
        <v>564</v>
      </c>
      <c r="L159" s="367" t="s">
        <v>738</v>
      </c>
      <c r="M159" s="367" t="s">
        <v>732</v>
      </c>
      <c r="N159" s="367" t="s">
        <v>733</v>
      </c>
      <c r="O159" s="367" t="s">
        <v>734</v>
      </c>
      <c r="P159" s="367" t="s">
        <v>733</v>
      </c>
      <c r="Q159" s="367" t="s">
        <v>561</v>
      </c>
      <c r="R159" s="367" t="s">
        <v>561</v>
      </c>
      <c r="S159" s="367" t="s">
        <v>561</v>
      </c>
      <c r="T159" s="368">
        <v>4111001</v>
      </c>
      <c r="U159" s="368">
        <v>2</v>
      </c>
      <c r="V159" s="368">
        <v>1</v>
      </c>
      <c r="W159" s="368">
        <v>0</v>
      </c>
      <c r="X159" s="368">
        <v>100</v>
      </c>
      <c r="Y159" s="368">
        <v>0</v>
      </c>
      <c r="Z159" s="368">
        <v>50</v>
      </c>
      <c r="AA159" s="368">
        <v>0</v>
      </c>
      <c r="AB159" s="368">
        <v>0</v>
      </c>
      <c r="AC159" s="368">
        <v>4230</v>
      </c>
      <c r="AD159" s="368">
        <v>993</v>
      </c>
      <c r="AE159" s="368">
        <v>365</v>
      </c>
      <c r="AF159" s="368">
        <v>28891</v>
      </c>
      <c r="AG159" s="368">
        <v>36500</v>
      </c>
      <c r="AH159" s="368">
        <v>0</v>
      </c>
      <c r="AI159" s="368">
        <v>0</v>
      </c>
      <c r="AJ159" s="368">
        <v>0</v>
      </c>
      <c r="AK159" s="368">
        <v>0</v>
      </c>
      <c r="AL159" s="368">
        <v>0</v>
      </c>
      <c r="AM159" s="368">
        <v>0</v>
      </c>
      <c r="AN159" s="368">
        <v>0</v>
      </c>
      <c r="AO159" s="368">
        <v>0</v>
      </c>
      <c r="AP159" s="368">
        <v>0</v>
      </c>
      <c r="AQ159" s="368">
        <v>0</v>
      </c>
      <c r="AR159" s="368">
        <v>0</v>
      </c>
      <c r="AS159" s="368">
        <v>232</v>
      </c>
      <c r="AT159" s="368">
        <v>4991</v>
      </c>
      <c r="AU159" s="368">
        <v>0</v>
      </c>
      <c r="AV159" s="368">
        <v>0</v>
      </c>
      <c r="AW159" s="368">
        <v>0</v>
      </c>
      <c r="AX159" s="368">
        <v>365</v>
      </c>
      <c r="AY159" s="368">
        <v>2387</v>
      </c>
      <c r="AZ159" s="368">
        <v>0</v>
      </c>
      <c r="BA159" s="368">
        <v>662</v>
      </c>
      <c r="BB159" s="368">
        <v>0</v>
      </c>
      <c r="BC159" s="368">
        <v>0</v>
      </c>
      <c r="BD159" s="368">
        <v>0</v>
      </c>
      <c r="BE159" s="368">
        <v>0</v>
      </c>
      <c r="BF159" s="368">
        <v>0</v>
      </c>
      <c r="BG159" s="368">
        <v>0</v>
      </c>
      <c r="BH159" s="368">
        <v>0</v>
      </c>
      <c r="BI159" s="368">
        <v>0</v>
      </c>
      <c r="BJ159" s="368">
        <v>0</v>
      </c>
      <c r="BK159" s="368">
        <v>0</v>
      </c>
      <c r="BL159" s="368">
        <v>0</v>
      </c>
      <c r="BM159" s="368">
        <v>0</v>
      </c>
      <c r="BN159" s="368">
        <v>0</v>
      </c>
      <c r="BO159" s="368">
        <v>0</v>
      </c>
      <c r="BP159" s="368">
        <v>0</v>
      </c>
      <c r="BQ159" s="368">
        <v>0</v>
      </c>
      <c r="BR159" s="368">
        <v>0</v>
      </c>
      <c r="BS159" s="368">
        <v>1</v>
      </c>
      <c r="BT159" s="368">
        <v>0</v>
      </c>
      <c r="BU159" s="368">
        <v>0</v>
      </c>
      <c r="BV159" s="368">
        <v>0</v>
      </c>
      <c r="BW159" s="368">
        <v>0</v>
      </c>
      <c r="BX159" s="368">
        <v>0</v>
      </c>
      <c r="BY159" s="368">
        <v>0</v>
      </c>
      <c r="BZ159" s="368">
        <v>0</v>
      </c>
      <c r="CA159" s="368">
        <v>0</v>
      </c>
      <c r="CB159" s="368">
        <v>0</v>
      </c>
      <c r="CC159" s="368">
        <v>0</v>
      </c>
      <c r="CD159" s="368">
        <v>0</v>
      </c>
      <c r="CE159" s="368">
        <v>0</v>
      </c>
      <c r="CF159" s="368">
        <v>0</v>
      </c>
      <c r="CG159" s="368">
        <v>0</v>
      </c>
      <c r="CH159" s="368">
        <v>0</v>
      </c>
      <c r="CI159" s="368">
        <v>0</v>
      </c>
      <c r="CJ159" s="368">
        <v>0</v>
      </c>
      <c r="CK159" s="368">
        <v>0</v>
      </c>
      <c r="CL159" s="368">
        <v>0</v>
      </c>
      <c r="CM159" s="368">
        <v>0</v>
      </c>
      <c r="CN159" s="368">
        <v>0</v>
      </c>
      <c r="CO159" s="368">
        <v>0</v>
      </c>
      <c r="CP159" s="368">
        <v>0</v>
      </c>
      <c r="CQ159" s="368">
        <v>0</v>
      </c>
      <c r="CR159" s="368">
        <v>0</v>
      </c>
      <c r="CS159" s="368">
        <v>0</v>
      </c>
      <c r="CT159" s="368">
        <v>0</v>
      </c>
    </row>
    <row r="160" spans="1:98">
      <c r="A160" s="461" t="str">
        <f t="shared" si="2"/>
        <v>1625101262129002</v>
      </c>
      <c r="B160" s="367" t="s">
        <v>1588</v>
      </c>
      <c r="C160" s="367" t="s">
        <v>559</v>
      </c>
      <c r="D160" s="367" t="s">
        <v>574</v>
      </c>
      <c r="E160" s="470" t="s">
        <v>1593</v>
      </c>
      <c r="F160" s="367" t="s">
        <v>585</v>
      </c>
      <c r="G160" s="367" t="s">
        <v>586</v>
      </c>
      <c r="H160" s="470" t="s">
        <v>1592</v>
      </c>
      <c r="I160" s="472" t="s">
        <v>1443</v>
      </c>
      <c r="J160" s="471" t="s">
        <v>740</v>
      </c>
      <c r="K160" s="367" t="s">
        <v>564</v>
      </c>
      <c r="L160" s="367" t="s">
        <v>738</v>
      </c>
      <c r="M160" s="367" t="s">
        <v>732</v>
      </c>
      <c r="N160" s="367" t="s">
        <v>733</v>
      </c>
      <c r="O160" s="367" t="s">
        <v>732</v>
      </c>
      <c r="P160" s="367" t="s">
        <v>733</v>
      </c>
      <c r="Q160" s="367" t="s">
        <v>561</v>
      </c>
      <c r="R160" s="367" t="s">
        <v>561</v>
      </c>
      <c r="S160" s="367" t="s">
        <v>561</v>
      </c>
      <c r="T160" s="368">
        <v>4140401</v>
      </c>
      <c r="U160" s="368">
        <v>3</v>
      </c>
      <c r="V160" s="368">
        <v>1</v>
      </c>
      <c r="W160" s="368">
        <v>0</v>
      </c>
      <c r="X160" s="368">
        <v>0</v>
      </c>
      <c r="Y160" s="368">
        <v>30</v>
      </c>
      <c r="Z160" s="368">
        <v>0</v>
      </c>
      <c r="AA160" s="368">
        <v>0</v>
      </c>
      <c r="AB160" s="368">
        <v>0</v>
      </c>
      <c r="AC160" s="368">
        <v>448</v>
      </c>
      <c r="AD160" s="368">
        <v>239</v>
      </c>
      <c r="AE160" s="368">
        <v>0</v>
      </c>
      <c r="AF160" s="368">
        <v>0</v>
      </c>
      <c r="AG160" s="368">
        <v>0</v>
      </c>
      <c r="AH160" s="368">
        <v>0</v>
      </c>
      <c r="AI160" s="368">
        <v>0</v>
      </c>
      <c r="AJ160" s="368">
        <v>0</v>
      </c>
      <c r="AK160" s="368">
        <v>0</v>
      </c>
      <c r="AL160" s="368">
        <v>0</v>
      </c>
      <c r="AM160" s="368">
        <v>0</v>
      </c>
      <c r="AN160" s="368">
        <v>0</v>
      </c>
      <c r="AO160" s="368">
        <v>0</v>
      </c>
      <c r="AP160" s="368">
        <v>0</v>
      </c>
      <c r="AQ160" s="368">
        <v>259</v>
      </c>
      <c r="AR160" s="368">
        <v>5953</v>
      </c>
      <c r="AS160" s="368">
        <v>0</v>
      </c>
      <c r="AT160" s="368">
        <v>0</v>
      </c>
      <c r="AU160" s="368">
        <v>0</v>
      </c>
      <c r="AV160" s="368">
        <v>0</v>
      </c>
      <c r="AW160" s="368">
        <v>0</v>
      </c>
      <c r="AX160" s="368">
        <v>0</v>
      </c>
      <c r="AY160" s="368">
        <v>0</v>
      </c>
      <c r="AZ160" s="368">
        <v>0</v>
      </c>
      <c r="BA160" s="368">
        <v>0</v>
      </c>
      <c r="BB160" s="368">
        <v>0</v>
      </c>
      <c r="BC160" s="368">
        <v>0</v>
      </c>
      <c r="BD160" s="368">
        <v>0</v>
      </c>
      <c r="BE160" s="368">
        <v>0</v>
      </c>
      <c r="BF160" s="368">
        <v>0</v>
      </c>
      <c r="BG160" s="368">
        <v>0</v>
      </c>
      <c r="BH160" s="368">
        <v>0</v>
      </c>
      <c r="BI160" s="368">
        <v>0</v>
      </c>
      <c r="BJ160" s="368">
        <v>0</v>
      </c>
      <c r="BK160" s="368">
        <v>0</v>
      </c>
      <c r="BL160" s="368">
        <v>0</v>
      </c>
      <c r="BM160" s="368">
        <v>0</v>
      </c>
      <c r="BN160" s="368">
        <v>0</v>
      </c>
      <c r="BO160" s="368">
        <v>0</v>
      </c>
      <c r="BP160" s="368">
        <v>0</v>
      </c>
      <c r="BQ160" s="368">
        <v>0</v>
      </c>
      <c r="BR160" s="368">
        <v>0</v>
      </c>
      <c r="BS160" s="368">
        <v>1</v>
      </c>
      <c r="BT160" s="368">
        <v>0</v>
      </c>
      <c r="BU160" s="368">
        <v>0</v>
      </c>
      <c r="BV160" s="368">
        <v>0</v>
      </c>
      <c r="BW160" s="368">
        <v>0</v>
      </c>
      <c r="BX160" s="368">
        <v>0</v>
      </c>
      <c r="BY160" s="368">
        <v>0</v>
      </c>
      <c r="BZ160" s="368">
        <v>0</v>
      </c>
      <c r="CA160" s="368">
        <v>0</v>
      </c>
      <c r="CB160" s="368">
        <v>0</v>
      </c>
      <c r="CC160" s="368">
        <v>0</v>
      </c>
      <c r="CD160" s="368">
        <v>0</v>
      </c>
      <c r="CE160" s="368">
        <v>0</v>
      </c>
      <c r="CF160" s="368">
        <v>0</v>
      </c>
      <c r="CG160" s="368">
        <v>0</v>
      </c>
      <c r="CH160" s="368">
        <v>0</v>
      </c>
      <c r="CI160" s="368">
        <v>0</v>
      </c>
      <c r="CJ160" s="368">
        <v>0</v>
      </c>
      <c r="CK160" s="368">
        <v>0</v>
      </c>
      <c r="CL160" s="368">
        <v>0</v>
      </c>
      <c r="CM160" s="368">
        <v>0</v>
      </c>
      <c r="CN160" s="368">
        <v>0</v>
      </c>
      <c r="CO160" s="368">
        <v>0</v>
      </c>
      <c r="CP160" s="368">
        <v>0</v>
      </c>
      <c r="CQ160" s="368">
        <v>0</v>
      </c>
      <c r="CR160" s="368">
        <v>0</v>
      </c>
      <c r="CS160" s="368">
        <v>0</v>
      </c>
      <c r="CT160" s="368">
        <v>0</v>
      </c>
    </row>
    <row r="161" spans="1:109">
      <c r="A161" s="461" t="str">
        <f t="shared" si="2"/>
        <v>1711001263036000</v>
      </c>
      <c r="B161" s="367" t="s">
        <v>1588</v>
      </c>
      <c r="C161" s="367" t="s">
        <v>559</v>
      </c>
      <c r="D161" s="367" t="s">
        <v>575</v>
      </c>
      <c r="E161" s="367" t="s">
        <v>733</v>
      </c>
      <c r="F161" s="367" t="s">
        <v>751</v>
      </c>
      <c r="G161" s="367" t="s">
        <v>750</v>
      </c>
      <c r="H161" s="367" t="s">
        <v>562</v>
      </c>
      <c r="J161" s="367" t="s">
        <v>570</v>
      </c>
      <c r="K161" s="367" t="s">
        <v>564</v>
      </c>
      <c r="L161" s="367" t="s">
        <v>735</v>
      </c>
      <c r="M161" s="367" t="s">
        <v>738</v>
      </c>
      <c r="N161" s="367" t="s">
        <v>733</v>
      </c>
      <c r="O161" s="367" t="s">
        <v>736</v>
      </c>
      <c r="P161" s="367" t="s">
        <v>734</v>
      </c>
      <c r="Q161" s="367" t="s">
        <v>734</v>
      </c>
      <c r="R161" s="367" t="s">
        <v>735</v>
      </c>
      <c r="S161" s="367" t="s">
        <v>733</v>
      </c>
      <c r="T161" s="368">
        <v>3480319</v>
      </c>
      <c r="U161" s="368">
        <v>3541101</v>
      </c>
      <c r="V161" s="368">
        <v>3510401</v>
      </c>
      <c r="W161" s="368">
        <v>1</v>
      </c>
      <c r="X161" s="368">
        <v>0</v>
      </c>
      <c r="Y161" s="368">
        <v>0</v>
      </c>
      <c r="Z161" s="368">
        <v>16505</v>
      </c>
      <c r="AA161" s="368">
        <v>15745</v>
      </c>
      <c r="AB161" s="368">
        <v>15000</v>
      </c>
      <c r="AC161" s="368">
        <v>16494</v>
      </c>
      <c r="AD161" s="368">
        <v>16494</v>
      </c>
      <c r="AE161" s="368">
        <v>16407</v>
      </c>
      <c r="AF161" s="368">
        <v>597</v>
      </c>
      <c r="AG161" s="368">
        <v>318</v>
      </c>
      <c r="AH161" s="368">
        <v>328</v>
      </c>
      <c r="AI161" s="368">
        <v>288</v>
      </c>
      <c r="AJ161" s="368">
        <v>288</v>
      </c>
      <c r="AK161" s="368">
        <v>10630286</v>
      </c>
      <c r="AL161" s="368">
        <v>14259987</v>
      </c>
      <c r="AM161" s="368">
        <v>5116165</v>
      </c>
      <c r="AN161" s="368">
        <v>7224100</v>
      </c>
      <c r="AO161" s="368">
        <v>0</v>
      </c>
      <c r="AP161" s="368">
        <v>0</v>
      </c>
      <c r="AQ161" s="368">
        <v>1919722</v>
      </c>
      <c r="AR161" s="368">
        <v>7126679</v>
      </c>
      <c r="AS161" s="368">
        <v>5591722</v>
      </c>
      <c r="AT161" s="368">
        <v>0</v>
      </c>
      <c r="AU161" s="368">
        <v>1541586</v>
      </c>
      <c r="AV161" s="368">
        <v>0</v>
      </c>
      <c r="AW161" s="368">
        <v>9377999</v>
      </c>
      <c r="AX161" s="368">
        <v>51</v>
      </c>
      <c r="AY161" s="368">
        <v>49</v>
      </c>
      <c r="AZ161" s="368">
        <v>2</v>
      </c>
      <c r="BA161" s="368">
        <v>0</v>
      </c>
      <c r="BB161" s="368">
        <v>0</v>
      </c>
      <c r="BC161" s="368">
        <v>0</v>
      </c>
      <c r="BD161" s="368">
        <v>0</v>
      </c>
      <c r="BE161" s="368">
        <v>0</v>
      </c>
      <c r="BF161" s="368">
        <v>0</v>
      </c>
      <c r="BG161" s="368">
        <v>0</v>
      </c>
      <c r="BH161" s="368">
        <v>0</v>
      </c>
      <c r="BI161" s="368">
        <v>0</v>
      </c>
      <c r="BJ161" s="368">
        <v>0</v>
      </c>
      <c r="BK161" s="368">
        <v>0</v>
      </c>
      <c r="BL161" s="368">
        <v>0</v>
      </c>
      <c r="BM161" s="368">
        <v>0</v>
      </c>
      <c r="BN161" s="368">
        <v>0</v>
      </c>
      <c r="BO161" s="368">
        <v>0</v>
      </c>
      <c r="BP161" s="368">
        <v>2264790</v>
      </c>
      <c r="BQ161" s="368">
        <v>2264790</v>
      </c>
      <c r="BR161" s="368">
        <v>0</v>
      </c>
      <c r="BS161" s="368">
        <v>1952143</v>
      </c>
      <c r="BT161" s="368">
        <v>0</v>
      </c>
      <c r="BU161" s="368">
        <v>0</v>
      </c>
      <c r="BV161" s="368">
        <v>0</v>
      </c>
      <c r="BW161" s="368">
        <v>3</v>
      </c>
      <c r="BX161" s="368">
        <v>28080</v>
      </c>
      <c r="BY161" s="368">
        <v>1942</v>
      </c>
      <c r="BZ161" s="368">
        <v>1</v>
      </c>
      <c r="CA161" s="368">
        <v>0</v>
      </c>
    </row>
    <row r="162" spans="1:109">
      <c r="A162" s="461" t="str">
        <f t="shared" si="2"/>
        <v>1711002263036000</v>
      </c>
      <c r="B162" s="367" t="s">
        <v>1588</v>
      </c>
      <c r="C162" s="367" t="s">
        <v>559</v>
      </c>
      <c r="D162" s="367" t="s">
        <v>575</v>
      </c>
      <c r="E162" s="367" t="s">
        <v>733</v>
      </c>
      <c r="F162" s="367" t="s">
        <v>751</v>
      </c>
      <c r="G162" s="367" t="s">
        <v>750</v>
      </c>
      <c r="H162" s="367" t="s">
        <v>562</v>
      </c>
      <c r="J162" s="367" t="s">
        <v>570</v>
      </c>
      <c r="K162" s="367" t="s">
        <v>566</v>
      </c>
      <c r="L162" s="367" t="s">
        <v>735</v>
      </c>
      <c r="M162" s="367" t="s">
        <v>738</v>
      </c>
      <c r="N162" s="367" t="s">
        <v>733</v>
      </c>
      <c r="O162" s="367" t="s">
        <v>736</v>
      </c>
      <c r="P162" s="367" t="s">
        <v>734</v>
      </c>
      <c r="Q162" s="367" t="s">
        <v>734</v>
      </c>
      <c r="R162" s="367" t="s">
        <v>735</v>
      </c>
      <c r="S162" s="367" t="s">
        <v>733</v>
      </c>
      <c r="T162" s="368">
        <v>0</v>
      </c>
      <c r="U162" s="368">
        <v>0</v>
      </c>
      <c r="V162" s="368">
        <v>1</v>
      </c>
      <c r="W162" s="368">
        <v>1</v>
      </c>
      <c r="X162" s="368">
        <v>2</v>
      </c>
      <c r="Y162" s="368">
        <v>0</v>
      </c>
      <c r="Z162" s="368">
        <v>573</v>
      </c>
      <c r="AA162" s="368">
        <v>3541101</v>
      </c>
      <c r="AB162" s="368">
        <v>3541101</v>
      </c>
      <c r="AC162" s="368">
        <v>7</v>
      </c>
      <c r="AD162" s="368">
        <v>0</v>
      </c>
      <c r="AE162" s="368">
        <v>7</v>
      </c>
      <c r="AF162" s="368">
        <v>0</v>
      </c>
      <c r="AG162" s="368">
        <v>0</v>
      </c>
      <c r="AH162" s="368">
        <v>1</v>
      </c>
      <c r="AI162" s="368">
        <v>0</v>
      </c>
      <c r="AJ162" s="368">
        <v>0</v>
      </c>
      <c r="AK162" s="368">
        <v>1</v>
      </c>
      <c r="AL162" s="368">
        <v>0</v>
      </c>
      <c r="AM162" s="368">
        <v>0</v>
      </c>
    </row>
    <row r="163" spans="1:109">
      <c r="A163" s="461" t="str">
        <f t="shared" si="2"/>
        <v>1712101263036000</v>
      </c>
      <c r="B163" s="367" t="s">
        <v>1588</v>
      </c>
      <c r="C163" s="367" t="s">
        <v>559</v>
      </c>
      <c r="D163" s="367" t="s">
        <v>575</v>
      </c>
      <c r="E163" s="367" t="s">
        <v>733</v>
      </c>
      <c r="F163" s="367" t="s">
        <v>751</v>
      </c>
      <c r="G163" s="367" t="s">
        <v>750</v>
      </c>
      <c r="H163" s="367" t="s">
        <v>562</v>
      </c>
      <c r="J163" s="367" t="s">
        <v>565</v>
      </c>
      <c r="K163" s="367" t="s">
        <v>564</v>
      </c>
      <c r="L163" s="367" t="s">
        <v>735</v>
      </c>
      <c r="M163" s="367" t="s">
        <v>738</v>
      </c>
      <c r="N163" s="367" t="s">
        <v>733</v>
      </c>
      <c r="O163" s="367" t="s">
        <v>736</v>
      </c>
      <c r="P163" s="367" t="s">
        <v>734</v>
      </c>
      <c r="Q163" s="367" t="s">
        <v>734</v>
      </c>
      <c r="R163" s="367" t="s">
        <v>735</v>
      </c>
      <c r="S163" s="367" t="s">
        <v>733</v>
      </c>
      <c r="T163" s="368">
        <v>6238</v>
      </c>
      <c r="U163" s="368">
        <v>2284</v>
      </c>
      <c r="V163" s="368">
        <v>0</v>
      </c>
      <c r="W163" s="368">
        <v>0</v>
      </c>
      <c r="X163" s="368">
        <v>1543</v>
      </c>
      <c r="Y163" s="368">
        <v>10065</v>
      </c>
      <c r="Z163" s="368">
        <v>22523</v>
      </c>
      <c r="AA163" s="368">
        <v>22523</v>
      </c>
      <c r="AB163" s="368">
        <v>0</v>
      </c>
      <c r="AC163" s="368">
        <v>0</v>
      </c>
      <c r="AD163" s="368">
        <v>0</v>
      </c>
      <c r="AE163" s="368">
        <v>2276</v>
      </c>
      <c r="AF163" s="368">
        <v>360</v>
      </c>
      <c r="AG163" s="368">
        <v>140</v>
      </c>
      <c r="AH163" s="368">
        <v>5543</v>
      </c>
      <c r="AI163" s="368">
        <v>1073</v>
      </c>
      <c r="AJ163" s="368">
        <v>0</v>
      </c>
      <c r="AK163" s="368">
        <v>0</v>
      </c>
      <c r="AL163" s="368">
        <v>24023</v>
      </c>
      <c r="AM163" s="368">
        <v>0</v>
      </c>
      <c r="AN163" s="368">
        <v>0</v>
      </c>
      <c r="AO163" s="368">
        <v>0</v>
      </c>
      <c r="AP163" s="368">
        <v>0</v>
      </c>
      <c r="AQ163" s="368">
        <v>0</v>
      </c>
      <c r="AR163" s="368">
        <v>0</v>
      </c>
      <c r="AS163" s="368">
        <v>0</v>
      </c>
      <c r="AT163" s="368">
        <v>89352</v>
      </c>
      <c r="AU163" s="368">
        <v>13722</v>
      </c>
      <c r="AV163" s="368">
        <v>169077</v>
      </c>
      <c r="AW163" s="368">
        <v>0</v>
      </c>
      <c r="AX163" s="368">
        <v>0</v>
      </c>
      <c r="AY163" s="368">
        <v>169077</v>
      </c>
    </row>
    <row r="164" spans="1:109">
      <c r="A164" s="461" t="str">
        <f t="shared" si="2"/>
        <v>1712102263036000</v>
      </c>
      <c r="B164" s="367" t="s">
        <v>1588</v>
      </c>
      <c r="C164" s="367" t="s">
        <v>559</v>
      </c>
      <c r="D164" s="367" t="s">
        <v>575</v>
      </c>
      <c r="E164" s="367" t="s">
        <v>733</v>
      </c>
      <c r="F164" s="367" t="s">
        <v>751</v>
      </c>
      <c r="G164" s="367" t="s">
        <v>750</v>
      </c>
      <c r="H164" s="367" t="s">
        <v>562</v>
      </c>
      <c r="I164" s="367"/>
      <c r="J164" s="367" t="s">
        <v>565</v>
      </c>
      <c r="K164" s="367" t="s">
        <v>566</v>
      </c>
      <c r="L164" s="367" t="s">
        <v>735</v>
      </c>
      <c r="M164" s="367" t="s">
        <v>738</v>
      </c>
      <c r="N164" s="367" t="s">
        <v>733</v>
      </c>
      <c r="O164" s="367" t="s">
        <v>736</v>
      </c>
      <c r="P164" s="367" t="s">
        <v>734</v>
      </c>
      <c r="Q164" s="367" t="s">
        <v>734</v>
      </c>
      <c r="R164" s="367" t="s">
        <v>735</v>
      </c>
      <c r="S164" s="367" t="s">
        <v>733</v>
      </c>
      <c r="T164" s="368">
        <v>6238</v>
      </c>
      <c r="U164" s="368">
        <v>0</v>
      </c>
      <c r="V164" s="368">
        <v>2284</v>
      </c>
      <c r="W164" s="368">
        <v>0</v>
      </c>
      <c r="X164" s="368">
        <v>0</v>
      </c>
      <c r="Y164" s="368">
        <v>0</v>
      </c>
      <c r="Z164" s="368">
        <v>0</v>
      </c>
      <c r="AA164" s="368">
        <v>0</v>
      </c>
      <c r="AB164" s="368">
        <v>1543</v>
      </c>
      <c r="AC164" s="368">
        <v>0</v>
      </c>
      <c r="AD164" s="368">
        <v>0</v>
      </c>
      <c r="AE164" s="368">
        <v>10065</v>
      </c>
      <c r="AF164" s="368">
        <v>0</v>
      </c>
      <c r="AG164" s="368">
        <v>0</v>
      </c>
    </row>
    <row r="165" spans="1:109">
      <c r="A165" s="461" t="str">
        <f t="shared" si="2"/>
        <v>1712601263036000</v>
      </c>
      <c r="B165" s="367" t="s">
        <v>1588</v>
      </c>
      <c r="C165" s="367" t="s">
        <v>559</v>
      </c>
      <c r="D165" s="367" t="s">
        <v>575</v>
      </c>
      <c r="E165" s="367" t="s">
        <v>733</v>
      </c>
      <c r="F165" s="367" t="s">
        <v>751</v>
      </c>
      <c r="G165" s="367" t="s">
        <v>750</v>
      </c>
      <c r="H165" s="367" t="s">
        <v>562</v>
      </c>
      <c r="J165" s="367" t="s">
        <v>571</v>
      </c>
      <c r="K165" s="367" t="s">
        <v>564</v>
      </c>
      <c r="L165" s="367" t="s">
        <v>735</v>
      </c>
      <c r="M165" s="367" t="s">
        <v>738</v>
      </c>
      <c r="N165" s="367" t="s">
        <v>733</v>
      </c>
      <c r="O165" s="367" t="s">
        <v>736</v>
      </c>
      <c r="P165" s="367" t="s">
        <v>734</v>
      </c>
      <c r="Q165" s="367" t="s">
        <v>734</v>
      </c>
      <c r="R165" s="367" t="s">
        <v>735</v>
      </c>
      <c r="S165" s="367" t="s">
        <v>733</v>
      </c>
      <c r="T165" s="368">
        <v>237461</v>
      </c>
      <c r="U165" s="368">
        <v>207379</v>
      </c>
      <c r="V165" s="368">
        <v>155956</v>
      </c>
      <c r="W165" s="368">
        <v>50762</v>
      </c>
      <c r="X165" s="368">
        <v>0</v>
      </c>
      <c r="Y165" s="368">
        <v>661</v>
      </c>
      <c r="Z165" s="368">
        <v>30082</v>
      </c>
      <c r="AA165" s="368">
        <v>21959</v>
      </c>
      <c r="AB165" s="368">
        <v>0</v>
      </c>
      <c r="AC165" s="368">
        <v>7398</v>
      </c>
      <c r="AD165" s="368">
        <v>725</v>
      </c>
      <c r="AE165" s="368">
        <v>169077</v>
      </c>
      <c r="AF165" s="368">
        <v>138153</v>
      </c>
      <c r="AG165" s="368">
        <v>10065</v>
      </c>
      <c r="AH165" s="368">
        <v>0</v>
      </c>
      <c r="AI165" s="368">
        <v>128088</v>
      </c>
      <c r="AJ165" s="368">
        <v>30924</v>
      </c>
      <c r="AK165" s="368">
        <v>22523</v>
      </c>
      <c r="AL165" s="368">
        <v>22523</v>
      </c>
      <c r="AM165" s="368">
        <v>0</v>
      </c>
      <c r="AN165" s="368">
        <v>8401</v>
      </c>
      <c r="AO165" s="368">
        <v>68384</v>
      </c>
      <c r="AP165" s="368">
        <v>160060</v>
      </c>
      <c r="AQ165" s="368">
        <v>28200</v>
      </c>
      <c r="AR165" s="368">
        <v>0</v>
      </c>
      <c r="AS165" s="368">
        <v>76840</v>
      </c>
      <c r="AT165" s="368">
        <v>0</v>
      </c>
      <c r="AU165" s="368">
        <v>0</v>
      </c>
      <c r="AV165" s="368">
        <v>55020</v>
      </c>
      <c r="AW165" s="368">
        <v>0</v>
      </c>
      <c r="AX165" s="368">
        <v>0</v>
      </c>
      <c r="AY165" s="368">
        <v>0</v>
      </c>
      <c r="AZ165" s="368">
        <v>155488</v>
      </c>
      <c r="BA165" s="368">
        <v>33085</v>
      </c>
      <c r="BB165" s="368">
        <v>8378</v>
      </c>
      <c r="BC165" s="368">
        <v>0</v>
      </c>
      <c r="BD165" s="368">
        <v>28200</v>
      </c>
      <c r="BE165" s="368">
        <v>28200</v>
      </c>
      <c r="BF165" s="368">
        <v>4885</v>
      </c>
      <c r="BG165" s="368">
        <v>0</v>
      </c>
      <c r="BH165" s="368">
        <v>0</v>
      </c>
      <c r="BI165" s="368">
        <v>11700</v>
      </c>
      <c r="BJ165" s="368">
        <v>16500</v>
      </c>
      <c r="BK165" s="368">
        <v>55020</v>
      </c>
      <c r="BL165" s="368">
        <v>0</v>
      </c>
      <c r="BM165" s="368">
        <v>0</v>
      </c>
      <c r="BN165" s="368">
        <v>0</v>
      </c>
      <c r="BO165" s="368">
        <v>-50135</v>
      </c>
      <c r="BP165" s="368">
        <v>122403</v>
      </c>
      <c r="BQ165" s="368">
        <v>0</v>
      </c>
      <c r="BR165" s="368">
        <v>0</v>
      </c>
      <c r="BS165" s="368">
        <v>0</v>
      </c>
      <c r="BT165" s="368">
        <v>0</v>
      </c>
      <c r="BU165" s="368">
        <v>0</v>
      </c>
      <c r="BV165" s="368">
        <v>0</v>
      </c>
      <c r="BW165" s="368">
        <v>4572</v>
      </c>
      <c r="BX165" s="368">
        <v>72956</v>
      </c>
      <c r="BY165" s="368">
        <v>0</v>
      </c>
      <c r="BZ165" s="368">
        <v>46912</v>
      </c>
      <c r="CA165" s="368">
        <v>0</v>
      </c>
    </row>
    <row r="166" spans="1:109">
      <c r="A166" s="461" t="str">
        <f t="shared" si="2"/>
        <v>1712602263036000</v>
      </c>
      <c r="B166" s="367" t="s">
        <v>1588</v>
      </c>
      <c r="C166" s="367" t="s">
        <v>559</v>
      </c>
      <c r="D166" s="367" t="s">
        <v>575</v>
      </c>
      <c r="E166" s="367" t="s">
        <v>733</v>
      </c>
      <c r="F166" s="367" t="s">
        <v>751</v>
      </c>
      <c r="G166" s="367" t="s">
        <v>750</v>
      </c>
      <c r="H166" s="367" t="s">
        <v>562</v>
      </c>
      <c r="J166" s="367" t="s">
        <v>571</v>
      </c>
      <c r="K166" s="367" t="s">
        <v>566</v>
      </c>
      <c r="L166" s="367" t="s">
        <v>735</v>
      </c>
      <c r="M166" s="367" t="s">
        <v>738</v>
      </c>
      <c r="N166" s="367" t="s">
        <v>733</v>
      </c>
      <c r="O166" s="367" t="s">
        <v>736</v>
      </c>
      <c r="P166" s="367" t="s">
        <v>734</v>
      </c>
      <c r="Q166" s="367" t="s">
        <v>734</v>
      </c>
      <c r="R166" s="367" t="s">
        <v>735</v>
      </c>
      <c r="S166" s="367" t="s">
        <v>733</v>
      </c>
      <c r="T166" s="368">
        <v>0</v>
      </c>
      <c r="U166" s="368">
        <v>119868</v>
      </c>
      <c r="V166" s="368">
        <v>45220</v>
      </c>
      <c r="W166" s="368">
        <v>22620</v>
      </c>
      <c r="X166" s="368">
        <v>22600</v>
      </c>
      <c r="Y166" s="368">
        <v>0</v>
      </c>
      <c r="Z166" s="368">
        <v>3480</v>
      </c>
      <c r="AA166" s="368">
        <v>116388</v>
      </c>
      <c r="AB166" s="368">
        <v>0</v>
      </c>
      <c r="AC166" s="368">
        <v>38628</v>
      </c>
      <c r="AD166" s="368">
        <v>55020</v>
      </c>
      <c r="AE166" s="368">
        <v>0</v>
      </c>
      <c r="AF166" s="368">
        <v>-16392</v>
      </c>
      <c r="AG166" s="368">
        <v>0</v>
      </c>
      <c r="AH166" s="368">
        <v>0</v>
      </c>
      <c r="AI166" s="368">
        <v>0</v>
      </c>
      <c r="AJ166" s="368">
        <v>0</v>
      </c>
      <c r="AK166" s="368">
        <v>0</v>
      </c>
      <c r="AL166" s="368">
        <v>0</v>
      </c>
      <c r="AM166" s="368">
        <v>10314</v>
      </c>
      <c r="AN166" s="368">
        <v>0</v>
      </c>
      <c r="AO166" s="368">
        <v>0</v>
      </c>
      <c r="AP166" s="368">
        <v>33085</v>
      </c>
      <c r="AQ166" s="368">
        <v>0</v>
      </c>
      <c r="AR166" s="368">
        <v>0</v>
      </c>
      <c r="AS166" s="368">
        <v>0</v>
      </c>
      <c r="AT166" s="368">
        <v>0</v>
      </c>
      <c r="AU166" s="368">
        <v>0</v>
      </c>
      <c r="AV166" s="368">
        <v>0</v>
      </c>
      <c r="AW166" s="368">
        <v>0</v>
      </c>
      <c r="AX166" s="368">
        <v>0</v>
      </c>
      <c r="AY166" s="368">
        <v>0</v>
      </c>
      <c r="AZ166" s="368">
        <v>0</v>
      </c>
      <c r="BA166" s="368">
        <v>0</v>
      </c>
      <c r="BB166" s="368">
        <v>0</v>
      </c>
      <c r="BC166" s="368">
        <v>0</v>
      </c>
      <c r="BD166" s="368">
        <v>48700</v>
      </c>
      <c r="BE166" s="368">
        <v>48700</v>
      </c>
      <c r="BF166" s="368">
        <v>0</v>
      </c>
      <c r="BG166" s="368">
        <v>0</v>
      </c>
      <c r="BH166" s="368">
        <v>48700</v>
      </c>
      <c r="BI166" s="368">
        <v>0</v>
      </c>
      <c r="BJ166" s="368">
        <v>0</v>
      </c>
      <c r="BK166" s="368">
        <v>0</v>
      </c>
      <c r="BL166" s="368">
        <v>0</v>
      </c>
      <c r="BM166" s="368">
        <v>80265</v>
      </c>
      <c r="BN166" s="368">
        <v>41656</v>
      </c>
      <c r="BO166" s="368">
        <v>0</v>
      </c>
      <c r="BP166" s="368">
        <v>33085</v>
      </c>
      <c r="BQ166" s="368">
        <v>0</v>
      </c>
      <c r="BR166" s="368">
        <v>58160</v>
      </c>
      <c r="BS166" s="368">
        <v>0</v>
      </c>
      <c r="BT166" s="368">
        <v>5729</v>
      </c>
      <c r="BU166" s="368">
        <v>71111</v>
      </c>
      <c r="BV166" s="368">
        <v>121970</v>
      </c>
      <c r="BW166" s="368">
        <v>121970</v>
      </c>
      <c r="BX166" s="368">
        <v>9623</v>
      </c>
      <c r="BY166" s="368">
        <v>9623</v>
      </c>
      <c r="BZ166" s="368">
        <v>131593</v>
      </c>
      <c r="CA166" s="368">
        <v>131593</v>
      </c>
      <c r="CB166" s="368">
        <v>0</v>
      </c>
      <c r="CC166" s="368">
        <v>0</v>
      </c>
      <c r="CD166" s="368">
        <v>0</v>
      </c>
      <c r="CE166" s="368">
        <v>0</v>
      </c>
      <c r="CF166" s="368">
        <v>0</v>
      </c>
      <c r="CG166" s="368">
        <v>0</v>
      </c>
      <c r="CH166" s="368">
        <v>0</v>
      </c>
      <c r="CI166" s="368">
        <v>0</v>
      </c>
      <c r="CJ166" s="368">
        <v>141781</v>
      </c>
      <c r="CK166" s="368">
        <v>155956</v>
      </c>
      <c r="CL166" s="368">
        <v>0</v>
      </c>
      <c r="CM166" s="368">
        <v>0</v>
      </c>
      <c r="CN166" s="368">
        <v>0</v>
      </c>
      <c r="CO166" s="368">
        <v>33085</v>
      </c>
      <c r="CP166" s="368">
        <v>0</v>
      </c>
      <c r="CQ166" s="368">
        <v>0</v>
      </c>
      <c r="CR166" s="368">
        <v>0</v>
      </c>
      <c r="CS166" s="368">
        <v>0</v>
      </c>
      <c r="CT166" s="368">
        <v>0</v>
      </c>
      <c r="CU166" s="368">
        <v>0</v>
      </c>
      <c r="CV166" s="368">
        <v>0</v>
      </c>
      <c r="CW166" s="368">
        <v>0</v>
      </c>
      <c r="CX166" s="368">
        <v>0</v>
      </c>
      <c r="CY166" s="368">
        <v>8378</v>
      </c>
      <c r="CZ166" s="368">
        <v>0</v>
      </c>
      <c r="DA166" s="368">
        <v>0</v>
      </c>
      <c r="DB166" s="368">
        <v>0</v>
      </c>
      <c r="DC166" s="368">
        <v>0</v>
      </c>
      <c r="DD166" s="368">
        <v>0</v>
      </c>
      <c r="DE166" s="368">
        <v>0</v>
      </c>
    </row>
    <row r="167" spans="1:109">
      <c r="A167" s="461" t="str">
        <f t="shared" si="2"/>
        <v>1713201263036000</v>
      </c>
      <c r="B167" s="367" t="s">
        <v>1588</v>
      </c>
      <c r="C167" s="367" t="s">
        <v>559</v>
      </c>
      <c r="D167" s="367" t="s">
        <v>575</v>
      </c>
      <c r="E167" s="367" t="s">
        <v>733</v>
      </c>
      <c r="F167" s="367" t="s">
        <v>751</v>
      </c>
      <c r="G167" s="367" t="s">
        <v>750</v>
      </c>
      <c r="H167" s="367" t="s">
        <v>562</v>
      </c>
      <c r="J167" s="367" t="s">
        <v>743</v>
      </c>
      <c r="K167" s="367" t="s">
        <v>564</v>
      </c>
      <c r="L167" s="367" t="s">
        <v>735</v>
      </c>
      <c r="M167" s="367" t="s">
        <v>738</v>
      </c>
      <c r="N167" s="367" t="s">
        <v>733</v>
      </c>
      <c r="O167" s="367" t="s">
        <v>736</v>
      </c>
      <c r="P167" s="367" t="s">
        <v>734</v>
      </c>
      <c r="Q167" s="367" t="s">
        <v>734</v>
      </c>
      <c r="R167" s="367" t="s">
        <v>735</v>
      </c>
      <c r="S167" s="367" t="s">
        <v>733</v>
      </c>
      <c r="T167" s="368">
        <v>4215</v>
      </c>
      <c r="U167" s="368">
        <v>5543</v>
      </c>
      <c r="V167" s="368">
        <v>1073</v>
      </c>
      <c r="W167" s="368">
        <v>0</v>
      </c>
      <c r="X167" s="368">
        <v>1474</v>
      </c>
      <c r="Y167" s="368">
        <v>2483</v>
      </c>
      <c r="Z167" s="368">
        <v>14788</v>
      </c>
      <c r="AA167" s="368">
        <v>14552</v>
      </c>
      <c r="AB167" s="368">
        <v>0</v>
      </c>
      <c r="AC167" s="368">
        <v>236</v>
      </c>
      <c r="AD167" s="368">
        <v>0</v>
      </c>
      <c r="AE167" s="368">
        <v>2276</v>
      </c>
      <c r="AF167" s="368">
        <v>2276</v>
      </c>
      <c r="AG167" s="368">
        <v>0</v>
      </c>
      <c r="AH167" s="368">
        <v>0</v>
      </c>
      <c r="AI167" s="368">
        <v>0</v>
      </c>
      <c r="AJ167" s="368">
        <v>7556</v>
      </c>
      <c r="AK167" s="368">
        <v>3154</v>
      </c>
      <c r="AL167" s="368">
        <v>12986</v>
      </c>
      <c r="AM167" s="368">
        <v>12986</v>
      </c>
      <c r="AN167" s="368">
        <v>0</v>
      </c>
      <c r="AO167" s="368">
        <v>0</v>
      </c>
      <c r="AP167" s="368">
        <v>0</v>
      </c>
      <c r="AQ167" s="368">
        <v>0</v>
      </c>
      <c r="AR167" s="368">
        <v>0</v>
      </c>
      <c r="AS167" s="368">
        <v>0</v>
      </c>
      <c r="AT167" s="368">
        <v>0</v>
      </c>
      <c r="AU167" s="368">
        <v>0</v>
      </c>
      <c r="AV167" s="368">
        <v>0</v>
      </c>
      <c r="AW167" s="368">
        <v>0</v>
      </c>
      <c r="AX167" s="368">
        <v>0</v>
      </c>
      <c r="AY167" s="368">
        <v>0</v>
      </c>
      <c r="AZ167" s="368">
        <v>0</v>
      </c>
      <c r="BA167" s="368">
        <v>0</v>
      </c>
      <c r="BB167" s="368">
        <v>5850</v>
      </c>
      <c r="BC167" s="368">
        <v>89352</v>
      </c>
      <c r="BD167" s="368">
        <v>14993</v>
      </c>
      <c r="BE167" s="368">
        <v>8585</v>
      </c>
      <c r="BF167" s="368">
        <v>118780</v>
      </c>
      <c r="BG167" s="368">
        <v>115609</v>
      </c>
      <c r="BH167" s="368">
        <v>0</v>
      </c>
      <c r="BI167" s="368">
        <v>3171</v>
      </c>
      <c r="BJ167" s="368">
        <v>146554</v>
      </c>
      <c r="BK167" s="368">
        <v>143147</v>
      </c>
      <c r="BL167" s="368">
        <v>0</v>
      </c>
      <c r="BM167" s="368">
        <v>236</v>
      </c>
      <c r="BN167" s="368">
        <v>850</v>
      </c>
      <c r="BO167" s="368">
        <v>0</v>
      </c>
      <c r="BP167" s="368">
        <v>2321</v>
      </c>
      <c r="BQ167" s="368">
        <v>0</v>
      </c>
      <c r="BR167" s="368">
        <v>22523</v>
      </c>
      <c r="BS167" s="368">
        <v>11493</v>
      </c>
      <c r="BT167" s="368">
        <v>8039</v>
      </c>
      <c r="BU167" s="368">
        <v>343</v>
      </c>
      <c r="BV167" s="368">
        <v>0</v>
      </c>
      <c r="BW167" s="368">
        <v>0</v>
      </c>
      <c r="BX167" s="368">
        <v>2648</v>
      </c>
      <c r="BY167" s="368">
        <v>122403</v>
      </c>
      <c r="BZ167" s="368">
        <v>68067</v>
      </c>
      <c r="CA167" s="368">
        <v>42512</v>
      </c>
    </row>
    <row r="168" spans="1:109">
      <c r="A168" s="461" t="str">
        <f t="shared" si="2"/>
        <v>1713202263036000</v>
      </c>
      <c r="B168" s="367" t="s">
        <v>1588</v>
      </c>
      <c r="C168" s="367" t="s">
        <v>559</v>
      </c>
      <c r="D168" s="367" t="s">
        <v>575</v>
      </c>
      <c r="E168" s="367" t="s">
        <v>733</v>
      </c>
      <c r="F168" s="367" t="s">
        <v>751</v>
      </c>
      <c r="G168" s="367" t="s">
        <v>750</v>
      </c>
      <c r="H168" s="367" t="s">
        <v>562</v>
      </c>
      <c r="J168" s="367" t="s">
        <v>743</v>
      </c>
      <c r="K168" s="367" t="s">
        <v>566</v>
      </c>
      <c r="L168" s="367" t="s">
        <v>735</v>
      </c>
      <c r="M168" s="367" t="s">
        <v>738</v>
      </c>
      <c r="N168" s="367" t="s">
        <v>733</v>
      </c>
      <c r="O168" s="367" t="s">
        <v>736</v>
      </c>
      <c r="P168" s="367" t="s">
        <v>734</v>
      </c>
      <c r="Q168" s="367" t="s">
        <v>734</v>
      </c>
      <c r="R168" s="367" t="s">
        <v>735</v>
      </c>
      <c r="S168" s="367" t="s">
        <v>733</v>
      </c>
      <c r="T168" s="368">
        <v>1771</v>
      </c>
      <c r="U168" s="368">
        <v>0</v>
      </c>
      <c r="V168" s="368">
        <v>0</v>
      </c>
      <c r="W168" s="368">
        <v>10053</v>
      </c>
      <c r="X168" s="368">
        <v>0</v>
      </c>
      <c r="Y168" s="368">
        <v>0</v>
      </c>
      <c r="Z168" s="368">
        <v>144926</v>
      </c>
      <c r="AA168" s="368">
        <v>79560</v>
      </c>
      <c r="AB168" s="368">
        <v>50551</v>
      </c>
      <c r="AC168" s="368">
        <v>2114</v>
      </c>
      <c r="AD168" s="368">
        <v>0</v>
      </c>
      <c r="AE168" s="368">
        <v>0</v>
      </c>
      <c r="AF168" s="368">
        <v>12701</v>
      </c>
      <c r="AG168" s="368">
        <v>0</v>
      </c>
      <c r="AH168" s="368">
        <v>291480</v>
      </c>
      <c r="AI168" s="368">
        <v>222707</v>
      </c>
      <c r="AJ168" s="368">
        <v>50551</v>
      </c>
      <c r="AK168" s="368">
        <v>18222</v>
      </c>
      <c r="AL168" s="368">
        <v>0</v>
      </c>
      <c r="AM168" s="368">
        <v>0</v>
      </c>
      <c r="AN168" s="368">
        <v>0</v>
      </c>
      <c r="AO168" s="368">
        <v>0</v>
      </c>
      <c r="AP168" s="368">
        <v>0</v>
      </c>
      <c r="AQ168" s="368">
        <v>155956</v>
      </c>
    </row>
    <row r="169" spans="1:109">
      <c r="A169" s="461" t="str">
        <f t="shared" si="2"/>
        <v>1713301263036000</v>
      </c>
      <c r="B169" s="367" t="s">
        <v>1588</v>
      </c>
      <c r="C169" s="367" t="s">
        <v>559</v>
      </c>
      <c r="D169" s="367" t="s">
        <v>575</v>
      </c>
      <c r="E169" s="367" t="s">
        <v>733</v>
      </c>
      <c r="F169" s="367" t="s">
        <v>751</v>
      </c>
      <c r="G169" s="367" t="s">
        <v>750</v>
      </c>
      <c r="H169" s="367" t="s">
        <v>562</v>
      </c>
      <c r="I169" s="367"/>
      <c r="J169" s="367" t="s">
        <v>742</v>
      </c>
      <c r="K169" s="367" t="s">
        <v>564</v>
      </c>
      <c r="L169" s="367" t="s">
        <v>735</v>
      </c>
      <c r="M169" s="367" t="s">
        <v>738</v>
      </c>
      <c r="N169" s="367" t="s">
        <v>733</v>
      </c>
      <c r="O169" s="367" t="s">
        <v>736</v>
      </c>
      <c r="P169" s="367" t="s">
        <v>734</v>
      </c>
      <c r="Q169" s="367" t="s">
        <v>734</v>
      </c>
      <c r="R169" s="367" t="s">
        <v>735</v>
      </c>
      <c r="S169" s="367" t="s">
        <v>733</v>
      </c>
      <c r="T169" s="368">
        <v>2</v>
      </c>
      <c r="U169" s="368">
        <v>600</v>
      </c>
      <c r="V169" s="368">
        <v>23000</v>
      </c>
      <c r="W169" s="368">
        <v>9</v>
      </c>
      <c r="X169" s="368">
        <v>77</v>
      </c>
      <c r="Y169" s="368">
        <v>192</v>
      </c>
      <c r="Z169" s="368">
        <v>25</v>
      </c>
      <c r="AA169" s="368">
        <v>20</v>
      </c>
      <c r="AB169" s="368">
        <v>23406</v>
      </c>
      <c r="AC169" s="368">
        <v>200</v>
      </c>
      <c r="AD169" s="368">
        <v>4180401</v>
      </c>
      <c r="AE169" s="368">
        <v>4090901</v>
      </c>
      <c r="AF169" s="368">
        <v>1540</v>
      </c>
      <c r="AG169" s="368">
        <v>9845</v>
      </c>
      <c r="AH169" s="368">
        <v>62645</v>
      </c>
      <c r="AI169" s="368">
        <v>131395</v>
      </c>
      <c r="AJ169" s="368">
        <v>725395</v>
      </c>
      <c r="AK169" s="368">
        <v>1605395</v>
      </c>
      <c r="AL169" s="368">
        <v>494753</v>
      </c>
      <c r="AM169" s="368">
        <v>636422</v>
      </c>
      <c r="AN169" s="368">
        <v>81760</v>
      </c>
      <c r="AO169" s="368">
        <v>144486</v>
      </c>
      <c r="AP169" s="368">
        <v>75141</v>
      </c>
      <c r="AQ169" s="368">
        <v>112967</v>
      </c>
      <c r="AR169" s="368">
        <v>147095</v>
      </c>
      <c r="AS169" s="368">
        <v>259519</v>
      </c>
      <c r="AT169" s="368">
        <v>0</v>
      </c>
      <c r="AU169" s="368">
        <v>0</v>
      </c>
      <c r="AV169" s="368">
        <v>0</v>
      </c>
      <c r="AW169" s="368">
        <v>0</v>
      </c>
      <c r="AX169" s="368">
        <v>0</v>
      </c>
      <c r="AY169" s="368">
        <v>0</v>
      </c>
      <c r="AZ169" s="368">
        <v>0</v>
      </c>
      <c r="BA169" s="368">
        <v>0</v>
      </c>
      <c r="BB169" s="368">
        <v>1</v>
      </c>
      <c r="BC169" s="368">
        <v>0</v>
      </c>
      <c r="BD169" s="368">
        <v>0</v>
      </c>
      <c r="BE169" s="368">
        <v>0</v>
      </c>
      <c r="BF169" s="368">
        <v>0</v>
      </c>
      <c r="BG169" s="368">
        <v>0</v>
      </c>
      <c r="BH169" s="368">
        <v>0</v>
      </c>
      <c r="BI169" s="368">
        <v>0</v>
      </c>
      <c r="BJ169" s="368">
        <v>0</v>
      </c>
      <c r="BK169" s="368">
        <v>0</v>
      </c>
      <c r="BL169" s="368">
        <v>0</v>
      </c>
      <c r="BM169" s="368">
        <v>0</v>
      </c>
      <c r="BN169" s="368">
        <v>0</v>
      </c>
      <c r="BO169" s="368">
        <v>0</v>
      </c>
      <c r="BP169" s="368">
        <v>0</v>
      </c>
      <c r="BQ169" s="368">
        <v>0</v>
      </c>
      <c r="BR169" s="368">
        <v>0</v>
      </c>
      <c r="BS169" s="368">
        <v>0</v>
      </c>
      <c r="BT169" s="368">
        <v>0</v>
      </c>
      <c r="BU169" s="368">
        <v>0</v>
      </c>
      <c r="BV169" s="368">
        <v>0</v>
      </c>
      <c r="BW169" s="368">
        <v>0</v>
      </c>
      <c r="BX169" s="368">
        <v>0</v>
      </c>
      <c r="BY169" s="368">
        <v>0</v>
      </c>
      <c r="BZ169" s="368">
        <v>0</v>
      </c>
      <c r="CA169" s="368">
        <v>0</v>
      </c>
    </row>
    <row r="170" spans="1:109">
      <c r="A170" s="461" t="str">
        <f t="shared" si="2"/>
        <v>1713302263036000</v>
      </c>
      <c r="B170" s="367" t="s">
        <v>1588</v>
      </c>
      <c r="C170" s="367" t="s">
        <v>559</v>
      </c>
      <c r="D170" s="367" t="s">
        <v>575</v>
      </c>
      <c r="E170" s="367" t="s">
        <v>733</v>
      </c>
      <c r="F170" s="367" t="s">
        <v>751</v>
      </c>
      <c r="G170" s="367" t="s">
        <v>750</v>
      </c>
      <c r="H170" s="367" t="s">
        <v>562</v>
      </c>
      <c r="J170" s="367" t="s">
        <v>742</v>
      </c>
      <c r="K170" s="367" t="s">
        <v>566</v>
      </c>
      <c r="L170" s="367" t="s">
        <v>735</v>
      </c>
      <c r="M170" s="367" t="s">
        <v>738</v>
      </c>
      <c r="N170" s="367" t="s">
        <v>733</v>
      </c>
      <c r="O170" s="367" t="s">
        <v>736</v>
      </c>
      <c r="P170" s="367" t="s">
        <v>734</v>
      </c>
      <c r="Q170" s="367" t="s">
        <v>734</v>
      </c>
      <c r="R170" s="367" t="s">
        <v>735</v>
      </c>
      <c r="S170" s="367" t="s">
        <v>733</v>
      </c>
      <c r="T170" s="368">
        <v>0</v>
      </c>
      <c r="U170" s="368">
        <v>0</v>
      </c>
      <c r="V170" s="368">
        <v>0</v>
      </c>
      <c r="W170" s="368">
        <v>0</v>
      </c>
      <c r="X170" s="368">
        <v>0</v>
      </c>
    </row>
    <row r="171" spans="1:109">
      <c r="A171" s="461" t="str">
        <f t="shared" si="2"/>
        <v>1714001263036000</v>
      </c>
      <c r="B171" s="367" t="s">
        <v>1588</v>
      </c>
      <c r="C171" s="367" t="s">
        <v>559</v>
      </c>
      <c r="D171" s="367" t="s">
        <v>575</v>
      </c>
      <c r="E171" s="367" t="s">
        <v>733</v>
      </c>
      <c r="F171" s="367" t="s">
        <v>751</v>
      </c>
      <c r="G171" s="367" t="s">
        <v>750</v>
      </c>
      <c r="H171" s="367" t="s">
        <v>562</v>
      </c>
      <c r="J171" s="367" t="s">
        <v>578</v>
      </c>
      <c r="K171" s="367" t="s">
        <v>564</v>
      </c>
      <c r="L171" s="367" t="s">
        <v>735</v>
      </c>
      <c r="M171" s="367" t="s">
        <v>738</v>
      </c>
      <c r="N171" s="367" t="s">
        <v>733</v>
      </c>
      <c r="O171" s="367" t="s">
        <v>736</v>
      </c>
      <c r="P171" s="367" t="s">
        <v>734</v>
      </c>
      <c r="Q171" s="367" t="s">
        <v>734</v>
      </c>
      <c r="R171" s="367" t="s">
        <v>735</v>
      </c>
      <c r="S171" s="367" t="s">
        <v>733</v>
      </c>
      <c r="T171" s="368">
        <v>50762</v>
      </c>
      <c r="U171" s="368">
        <v>50762</v>
      </c>
      <c r="V171" s="368">
        <v>7398</v>
      </c>
      <c r="W171" s="368">
        <v>7398</v>
      </c>
      <c r="X171" s="368">
        <v>236</v>
      </c>
      <c r="Y171" s="368">
        <v>236</v>
      </c>
      <c r="Z171" s="368">
        <v>850</v>
      </c>
      <c r="AA171" s="368">
        <v>850</v>
      </c>
      <c r="AB171" s="368">
        <v>0</v>
      </c>
      <c r="AC171" s="368">
        <v>0</v>
      </c>
      <c r="AD171" s="368">
        <v>4435</v>
      </c>
      <c r="AE171" s="368">
        <v>4435</v>
      </c>
      <c r="AF171" s="368">
        <v>0</v>
      </c>
      <c r="AG171" s="368">
        <v>0</v>
      </c>
      <c r="AH171" s="368">
        <v>0</v>
      </c>
      <c r="AI171" s="368">
        <v>0</v>
      </c>
      <c r="AJ171" s="368">
        <v>62</v>
      </c>
      <c r="AK171" s="368">
        <v>62</v>
      </c>
      <c r="AL171" s="368">
        <v>0</v>
      </c>
      <c r="AM171" s="368">
        <v>0</v>
      </c>
      <c r="AN171" s="368">
        <v>0</v>
      </c>
      <c r="AO171" s="368">
        <v>0</v>
      </c>
      <c r="AP171" s="368">
        <v>0</v>
      </c>
      <c r="AQ171" s="368">
        <v>0</v>
      </c>
      <c r="AR171" s="368">
        <v>0</v>
      </c>
      <c r="AS171" s="368">
        <v>0</v>
      </c>
      <c r="AT171" s="368">
        <v>1815</v>
      </c>
      <c r="AU171" s="368">
        <v>1815</v>
      </c>
      <c r="AV171" s="368">
        <v>0</v>
      </c>
      <c r="AW171" s="368">
        <v>0</v>
      </c>
      <c r="AX171" s="368">
        <v>5729</v>
      </c>
      <c r="AY171" s="368">
        <v>76840</v>
      </c>
      <c r="AZ171" s="368">
        <v>0</v>
      </c>
      <c r="BA171" s="368">
        <v>0</v>
      </c>
      <c r="BB171" s="368">
        <v>4324</v>
      </c>
      <c r="BC171" s="368">
        <v>4324</v>
      </c>
      <c r="BD171" s="368">
        <v>0</v>
      </c>
      <c r="BE171" s="368">
        <v>0</v>
      </c>
      <c r="BF171" s="368">
        <v>1405</v>
      </c>
      <c r="BG171" s="368">
        <v>1405</v>
      </c>
      <c r="BH171" s="368">
        <v>71111</v>
      </c>
      <c r="BI171" s="368">
        <v>63889</v>
      </c>
      <c r="BJ171" s="368">
        <v>135000</v>
      </c>
      <c r="BK171" s="368">
        <v>0</v>
      </c>
      <c r="BL171" s="368">
        <v>0</v>
      </c>
      <c r="BM171" s="368">
        <v>0</v>
      </c>
      <c r="BN171" s="368">
        <v>71111</v>
      </c>
      <c r="BO171" s="368">
        <v>71111</v>
      </c>
      <c r="BP171" s="368">
        <v>0</v>
      </c>
      <c r="BQ171" s="368">
        <v>0</v>
      </c>
      <c r="BR171" s="368">
        <v>0</v>
      </c>
      <c r="BS171" s="368">
        <v>0</v>
      </c>
      <c r="BT171" s="368">
        <v>71111</v>
      </c>
      <c r="BU171" s="368">
        <v>0</v>
      </c>
      <c r="BV171" s="368">
        <v>0</v>
      </c>
      <c r="BW171" s="368">
        <v>50762</v>
      </c>
      <c r="BX171" s="368">
        <v>50762</v>
      </c>
      <c r="BY171" s="368">
        <v>2321</v>
      </c>
      <c r="BZ171" s="368">
        <v>2321</v>
      </c>
      <c r="CA171" s="368">
        <v>2114</v>
      </c>
      <c r="CB171" s="368">
        <v>2114</v>
      </c>
      <c r="CC171" s="368">
        <v>0</v>
      </c>
      <c r="CD171" s="368">
        <v>0</v>
      </c>
    </row>
    <row r="172" spans="1:109">
      <c r="A172" s="461" t="str">
        <f t="shared" si="2"/>
        <v>1714002263036000</v>
      </c>
      <c r="B172" s="367" t="s">
        <v>1588</v>
      </c>
      <c r="C172" s="367" t="s">
        <v>559</v>
      </c>
      <c r="D172" s="367" t="s">
        <v>575</v>
      </c>
      <c r="E172" s="367" t="s">
        <v>733</v>
      </c>
      <c r="F172" s="367" t="s">
        <v>751</v>
      </c>
      <c r="G172" s="367" t="s">
        <v>750</v>
      </c>
      <c r="H172" s="367" t="s">
        <v>562</v>
      </c>
      <c r="J172" s="367" t="s">
        <v>578</v>
      </c>
      <c r="K172" s="367" t="s">
        <v>566</v>
      </c>
      <c r="L172" s="367" t="s">
        <v>735</v>
      </c>
      <c r="M172" s="367" t="s">
        <v>738</v>
      </c>
      <c r="N172" s="367" t="s">
        <v>733</v>
      </c>
      <c r="O172" s="367" t="s">
        <v>736</v>
      </c>
      <c r="P172" s="367" t="s">
        <v>734</v>
      </c>
      <c r="Q172" s="367" t="s">
        <v>734</v>
      </c>
      <c r="R172" s="367" t="s">
        <v>735</v>
      </c>
      <c r="S172" s="367" t="s">
        <v>733</v>
      </c>
      <c r="T172" s="368">
        <v>0</v>
      </c>
      <c r="U172" s="368">
        <v>0</v>
      </c>
      <c r="V172" s="368">
        <v>0</v>
      </c>
      <c r="W172" s="368">
        <v>0</v>
      </c>
      <c r="X172" s="368">
        <v>4324</v>
      </c>
      <c r="Y172" s="368">
        <v>4324</v>
      </c>
      <c r="Z172" s="368">
        <v>0</v>
      </c>
      <c r="AA172" s="368">
        <v>0</v>
      </c>
      <c r="AB172" s="368">
        <v>0</v>
      </c>
      <c r="AC172" s="368">
        <v>0</v>
      </c>
      <c r="AD172" s="368">
        <v>0</v>
      </c>
      <c r="AE172" s="368">
        <v>0</v>
      </c>
      <c r="AF172" s="368">
        <v>0</v>
      </c>
      <c r="AG172" s="368">
        <v>0</v>
      </c>
      <c r="AH172" s="368">
        <v>0</v>
      </c>
      <c r="AI172" s="368">
        <v>0</v>
      </c>
      <c r="AJ172" s="368">
        <v>0</v>
      </c>
      <c r="AK172" s="368">
        <v>0</v>
      </c>
      <c r="AL172" s="368">
        <v>0</v>
      </c>
      <c r="AM172" s="368">
        <v>0</v>
      </c>
      <c r="AN172" s="368">
        <v>0</v>
      </c>
      <c r="AO172" s="368">
        <v>0</v>
      </c>
      <c r="AP172" s="368">
        <v>0</v>
      </c>
      <c r="AQ172" s="368">
        <v>0</v>
      </c>
      <c r="AR172" s="368">
        <v>0</v>
      </c>
      <c r="AS172" s="368">
        <v>0</v>
      </c>
      <c r="AT172" s="368">
        <v>0</v>
      </c>
      <c r="AU172" s="368">
        <v>0</v>
      </c>
      <c r="AV172" s="368">
        <v>1293</v>
      </c>
      <c r="AW172" s="368">
        <v>1293</v>
      </c>
      <c r="AX172" s="368">
        <v>522</v>
      </c>
      <c r="AY172" s="368">
        <v>522</v>
      </c>
      <c r="AZ172" s="368">
        <v>0</v>
      </c>
      <c r="BA172" s="368">
        <v>0</v>
      </c>
      <c r="BB172" s="368">
        <v>0</v>
      </c>
      <c r="BC172" s="368">
        <v>0</v>
      </c>
      <c r="BD172" s="368">
        <v>0</v>
      </c>
      <c r="BE172" s="368">
        <v>0</v>
      </c>
      <c r="BF172" s="368">
        <v>0</v>
      </c>
      <c r="BG172" s="368">
        <v>0</v>
      </c>
      <c r="BH172" s="368">
        <v>0</v>
      </c>
      <c r="BI172" s="368">
        <v>0</v>
      </c>
    </row>
    <row r="173" spans="1:109">
      <c r="A173" s="461" t="str">
        <f t="shared" si="2"/>
        <v>1715201263036000</v>
      </c>
      <c r="B173" s="367" t="s">
        <v>1588</v>
      </c>
      <c r="C173" s="367" t="s">
        <v>559</v>
      </c>
      <c r="D173" s="367" t="s">
        <v>575</v>
      </c>
      <c r="E173" s="367" t="s">
        <v>733</v>
      </c>
      <c r="F173" s="367" t="s">
        <v>751</v>
      </c>
      <c r="G173" s="367" t="s">
        <v>750</v>
      </c>
      <c r="H173" s="367" t="s">
        <v>562</v>
      </c>
      <c r="I173" s="367"/>
      <c r="J173" s="367" t="s">
        <v>739</v>
      </c>
      <c r="K173" s="367" t="s">
        <v>564</v>
      </c>
      <c r="L173" s="367" t="s">
        <v>735</v>
      </c>
      <c r="M173" s="367" t="s">
        <v>738</v>
      </c>
      <c r="N173" s="367" t="s">
        <v>733</v>
      </c>
      <c r="O173" s="367" t="s">
        <v>736</v>
      </c>
      <c r="P173" s="367" t="s">
        <v>734</v>
      </c>
      <c r="Q173" s="367" t="s">
        <v>734</v>
      </c>
      <c r="R173" s="367" t="s">
        <v>735</v>
      </c>
      <c r="S173" s="367" t="s">
        <v>733</v>
      </c>
      <c r="T173" s="368">
        <v>122403</v>
      </c>
      <c r="U173" s="368">
        <v>75018</v>
      </c>
      <c r="V173" s="368">
        <v>0</v>
      </c>
      <c r="W173" s="368">
        <v>0</v>
      </c>
      <c r="X173" s="368">
        <v>4324</v>
      </c>
      <c r="Y173" s="368">
        <v>0</v>
      </c>
      <c r="Z173" s="368">
        <v>0</v>
      </c>
      <c r="AA173" s="368">
        <v>1405</v>
      </c>
      <c r="AB173" s="368">
        <v>0</v>
      </c>
      <c r="AC173" s="368">
        <v>41656</v>
      </c>
      <c r="AD173" s="368">
        <v>0</v>
      </c>
      <c r="AE173" s="368">
        <v>0</v>
      </c>
      <c r="AF173" s="368">
        <v>0</v>
      </c>
      <c r="AG173" s="368">
        <v>0</v>
      </c>
      <c r="AH173" s="368">
        <v>22523</v>
      </c>
      <c r="AI173" s="368">
        <v>15819</v>
      </c>
      <c r="AJ173" s="368">
        <v>0</v>
      </c>
      <c r="AK173" s="368">
        <v>0</v>
      </c>
      <c r="AL173" s="368">
        <v>1293</v>
      </c>
      <c r="AM173" s="368">
        <v>0</v>
      </c>
      <c r="AN173" s="368">
        <v>62</v>
      </c>
      <c r="AO173" s="368">
        <v>0</v>
      </c>
      <c r="AP173" s="368">
        <v>5349</v>
      </c>
      <c r="AQ173" s="368">
        <v>0</v>
      </c>
      <c r="AR173" s="368">
        <v>0</v>
      </c>
      <c r="AS173" s="368">
        <v>0</v>
      </c>
      <c r="AT173" s="368">
        <v>0</v>
      </c>
      <c r="AU173" s="368">
        <v>16500</v>
      </c>
      <c r="AV173" s="368">
        <v>0</v>
      </c>
      <c r="AW173" s="368">
        <v>0</v>
      </c>
      <c r="AX173" s="368">
        <v>0</v>
      </c>
      <c r="AY173" s="368">
        <v>0</v>
      </c>
      <c r="AZ173" s="368">
        <v>72798</v>
      </c>
      <c r="BA173" s="368">
        <v>0</v>
      </c>
      <c r="BB173" s="368">
        <v>0</v>
      </c>
      <c r="BC173" s="368">
        <v>0</v>
      </c>
      <c r="BD173" s="368">
        <v>0</v>
      </c>
      <c r="BE173" s="368">
        <v>1405</v>
      </c>
      <c r="BF173" s="368">
        <v>0</v>
      </c>
      <c r="BG173" s="368">
        <v>0</v>
      </c>
      <c r="BH173" s="368">
        <v>12374</v>
      </c>
      <c r="BI173" s="368">
        <v>0</v>
      </c>
      <c r="BJ173" s="368">
        <v>0</v>
      </c>
      <c r="BK173" s="368">
        <v>0</v>
      </c>
      <c r="BL173" s="368">
        <v>62</v>
      </c>
      <c r="BM173" s="368">
        <v>0</v>
      </c>
      <c r="BN173" s="368">
        <v>0</v>
      </c>
      <c r="BO173" s="368">
        <v>0</v>
      </c>
      <c r="BP173" s="368">
        <v>0</v>
      </c>
      <c r="BQ173" s="368">
        <v>0</v>
      </c>
    </row>
    <row r="174" spans="1:109">
      <c r="A174" s="461" t="str">
        <f t="shared" si="2"/>
        <v>1715202263036000</v>
      </c>
      <c r="B174" s="367" t="s">
        <v>1588</v>
      </c>
      <c r="C174" s="367" t="s">
        <v>559</v>
      </c>
      <c r="D174" s="367" t="s">
        <v>575</v>
      </c>
      <c r="E174" s="367" t="s">
        <v>733</v>
      </c>
      <c r="F174" s="367" t="s">
        <v>751</v>
      </c>
      <c r="G174" s="367" t="s">
        <v>750</v>
      </c>
      <c r="H174" s="367" t="s">
        <v>562</v>
      </c>
      <c r="J174" s="367" t="s">
        <v>739</v>
      </c>
      <c r="K174" s="367" t="s">
        <v>566</v>
      </c>
      <c r="L174" s="367" t="s">
        <v>735</v>
      </c>
      <c r="M174" s="367" t="s">
        <v>738</v>
      </c>
      <c r="N174" s="367" t="s">
        <v>733</v>
      </c>
      <c r="O174" s="367" t="s">
        <v>736</v>
      </c>
      <c r="P174" s="367" t="s">
        <v>734</v>
      </c>
      <c r="Q174" s="367" t="s">
        <v>734</v>
      </c>
      <c r="R174" s="367" t="s">
        <v>735</v>
      </c>
      <c r="S174" s="367" t="s">
        <v>733</v>
      </c>
      <c r="T174" s="368">
        <v>122403</v>
      </c>
      <c r="U174" s="368">
        <v>75018</v>
      </c>
      <c r="V174" s="368">
        <v>0</v>
      </c>
      <c r="W174" s="368">
        <v>0</v>
      </c>
      <c r="X174" s="368">
        <v>4324</v>
      </c>
      <c r="Y174" s="368">
        <v>0</v>
      </c>
      <c r="Z174" s="368">
        <v>0</v>
      </c>
      <c r="AA174" s="368">
        <v>1405</v>
      </c>
      <c r="AB174" s="368">
        <v>0</v>
      </c>
      <c r="AC174" s="368">
        <v>41656</v>
      </c>
      <c r="AD174" s="368">
        <v>0</v>
      </c>
      <c r="AE174" s="368">
        <v>0</v>
      </c>
      <c r="AF174" s="368">
        <v>0</v>
      </c>
      <c r="AG174" s="368">
        <v>0</v>
      </c>
      <c r="AH174" s="368">
        <v>22523</v>
      </c>
      <c r="AI174" s="368">
        <v>15819</v>
      </c>
      <c r="AJ174" s="368">
        <v>0</v>
      </c>
      <c r="AK174" s="368">
        <v>0</v>
      </c>
      <c r="AL174" s="368">
        <v>1293</v>
      </c>
      <c r="AM174" s="368">
        <v>0</v>
      </c>
      <c r="AN174" s="368">
        <v>62</v>
      </c>
      <c r="AO174" s="368">
        <v>0</v>
      </c>
      <c r="AP174" s="368">
        <v>5349</v>
      </c>
      <c r="AQ174" s="368">
        <v>0</v>
      </c>
      <c r="AR174" s="368">
        <v>0</v>
      </c>
      <c r="AS174" s="368">
        <v>0</v>
      </c>
      <c r="AT174" s="368">
        <v>0</v>
      </c>
      <c r="AU174" s="368">
        <v>16500</v>
      </c>
      <c r="AV174" s="368">
        <v>0</v>
      </c>
      <c r="AW174" s="368">
        <v>0</v>
      </c>
      <c r="AX174" s="368">
        <v>0</v>
      </c>
      <c r="AY174" s="368">
        <v>0</v>
      </c>
      <c r="AZ174" s="368">
        <v>72798</v>
      </c>
      <c r="BA174" s="368">
        <v>0</v>
      </c>
      <c r="BB174" s="368">
        <v>0</v>
      </c>
      <c r="BC174" s="368">
        <v>0</v>
      </c>
      <c r="BD174" s="368">
        <v>0</v>
      </c>
      <c r="BE174" s="368">
        <v>1405</v>
      </c>
      <c r="BF174" s="368">
        <v>0</v>
      </c>
      <c r="BG174" s="368">
        <v>0</v>
      </c>
      <c r="BH174" s="368">
        <v>12374</v>
      </c>
      <c r="BI174" s="368">
        <v>0</v>
      </c>
      <c r="BJ174" s="368">
        <v>0</v>
      </c>
      <c r="BK174" s="368">
        <v>0</v>
      </c>
      <c r="BL174" s="368">
        <v>62</v>
      </c>
      <c r="BM174" s="368">
        <v>0</v>
      </c>
      <c r="BN174" s="368">
        <v>0</v>
      </c>
      <c r="BO174" s="368">
        <v>0</v>
      </c>
      <c r="BP174" s="368">
        <v>0</v>
      </c>
      <c r="BQ174" s="368">
        <v>0</v>
      </c>
    </row>
    <row r="175" spans="1:109">
      <c r="A175" s="461" t="str">
        <f t="shared" si="2"/>
        <v>1711001263435000</v>
      </c>
      <c r="B175" s="367" t="s">
        <v>1588</v>
      </c>
      <c r="C175" s="367" t="s">
        <v>559</v>
      </c>
      <c r="D175" s="367" t="s">
        <v>575</v>
      </c>
      <c r="E175" s="367" t="s">
        <v>733</v>
      </c>
      <c r="F175" s="367" t="s">
        <v>587</v>
      </c>
      <c r="G175" s="367" t="s">
        <v>474</v>
      </c>
      <c r="H175" s="367" t="s">
        <v>562</v>
      </c>
      <c r="J175" s="367" t="s">
        <v>570</v>
      </c>
      <c r="K175" s="367" t="s">
        <v>564</v>
      </c>
      <c r="L175" s="367" t="s">
        <v>747</v>
      </c>
      <c r="M175" s="367" t="s">
        <v>738</v>
      </c>
      <c r="N175" s="367" t="s">
        <v>733</v>
      </c>
      <c r="O175" s="367" t="s">
        <v>735</v>
      </c>
      <c r="P175" s="367" t="s">
        <v>734</v>
      </c>
      <c r="Q175" s="367" t="s">
        <v>734</v>
      </c>
      <c r="R175" s="367" t="s">
        <v>735</v>
      </c>
      <c r="S175" s="367" t="s">
        <v>733</v>
      </c>
      <c r="T175" s="368">
        <v>3610301</v>
      </c>
      <c r="U175" s="368">
        <v>4040331</v>
      </c>
      <c r="V175" s="368">
        <v>3630401</v>
      </c>
      <c r="W175" s="368">
        <v>1</v>
      </c>
      <c r="X175" s="368">
        <v>0</v>
      </c>
      <c r="Y175" s="368">
        <v>0</v>
      </c>
      <c r="Z175" s="368">
        <v>7014</v>
      </c>
      <c r="AA175" s="368">
        <v>4343</v>
      </c>
      <c r="AB175" s="368">
        <v>7538</v>
      </c>
      <c r="AC175" s="368">
        <v>7006</v>
      </c>
      <c r="AD175" s="368">
        <v>7006</v>
      </c>
      <c r="AE175" s="368">
        <v>6227</v>
      </c>
      <c r="AF175" s="368">
        <v>1804</v>
      </c>
      <c r="AG175" s="368">
        <v>116</v>
      </c>
      <c r="AH175" s="368">
        <v>262</v>
      </c>
      <c r="AI175" s="368">
        <v>210</v>
      </c>
      <c r="AJ175" s="368">
        <v>210</v>
      </c>
      <c r="AK175" s="368">
        <v>11322770</v>
      </c>
      <c r="AL175" s="368">
        <v>9293876</v>
      </c>
      <c r="AM175" s="368">
        <v>3264478</v>
      </c>
      <c r="AN175" s="368">
        <v>4999500</v>
      </c>
      <c r="AO175" s="368">
        <v>0</v>
      </c>
      <c r="AP175" s="368">
        <v>0</v>
      </c>
      <c r="AQ175" s="368">
        <v>1029898</v>
      </c>
      <c r="AR175" s="368">
        <v>8625974</v>
      </c>
      <c r="AS175" s="368">
        <v>0</v>
      </c>
      <c r="AT175" s="368">
        <v>0</v>
      </c>
      <c r="AU175" s="368">
        <v>667902</v>
      </c>
      <c r="AV175" s="368">
        <v>0</v>
      </c>
      <c r="AW175" s="368">
        <v>5638783</v>
      </c>
      <c r="AX175" s="368">
        <v>52</v>
      </c>
      <c r="AY175" s="368">
        <v>51</v>
      </c>
      <c r="AZ175" s="368">
        <v>1</v>
      </c>
      <c r="BA175" s="368">
        <v>0</v>
      </c>
      <c r="BB175" s="368">
        <v>0</v>
      </c>
      <c r="BC175" s="368">
        <v>0</v>
      </c>
      <c r="BD175" s="368">
        <v>0</v>
      </c>
      <c r="BE175" s="368">
        <v>0</v>
      </c>
      <c r="BF175" s="368">
        <v>0</v>
      </c>
      <c r="BG175" s="368">
        <v>0</v>
      </c>
      <c r="BH175" s="368">
        <v>0</v>
      </c>
      <c r="BI175" s="368">
        <v>0</v>
      </c>
      <c r="BJ175" s="368">
        <v>0</v>
      </c>
      <c r="BK175" s="368">
        <v>0</v>
      </c>
      <c r="BL175" s="368">
        <v>0</v>
      </c>
      <c r="BM175" s="368">
        <v>0</v>
      </c>
      <c r="BN175" s="368">
        <v>0</v>
      </c>
      <c r="BO175" s="368">
        <v>0</v>
      </c>
      <c r="BP175" s="368">
        <v>1282495</v>
      </c>
      <c r="BQ175" s="368">
        <v>1282495</v>
      </c>
      <c r="BR175" s="368">
        <v>0</v>
      </c>
      <c r="BS175" s="368">
        <v>1152765</v>
      </c>
      <c r="BT175" s="368">
        <v>0</v>
      </c>
      <c r="BU175" s="368">
        <v>0</v>
      </c>
      <c r="BV175" s="368">
        <v>0</v>
      </c>
      <c r="BW175" s="368">
        <v>0</v>
      </c>
      <c r="BX175" s="368">
        <v>0</v>
      </c>
      <c r="BY175" s="368">
        <v>0</v>
      </c>
      <c r="BZ175" s="368">
        <v>1</v>
      </c>
      <c r="CA175" s="368">
        <v>0</v>
      </c>
    </row>
    <row r="176" spans="1:109">
      <c r="A176" s="461" t="str">
        <f t="shared" si="2"/>
        <v>1711002263435000</v>
      </c>
      <c r="B176" s="367" t="s">
        <v>1588</v>
      </c>
      <c r="C176" s="367" t="s">
        <v>559</v>
      </c>
      <c r="D176" s="367" t="s">
        <v>575</v>
      </c>
      <c r="E176" s="367" t="s">
        <v>733</v>
      </c>
      <c r="F176" s="367" t="s">
        <v>587</v>
      </c>
      <c r="G176" s="367" t="s">
        <v>474</v>
      </c>
      <c r="H176" s="367" t="s">
        <v>562</v>
      </c>
      <c r="J176" s="367" t="s">
        <v>570</v>
      </c>
      <c r="K176" s="367" t="s">
        <v>566</v>
      </c>
      <c r="L176" s="367" t="s">
        <v>747</v>
      </c>
      <c r="M176" s="367" t="s">
        <v>738</v>
      </c>
      <c r="N176" s="367" t="s">
        <v>733</v>
      </c>
      <c r="O176" s="367" t="s">
        <v>735</v>
      </c>
      <c r="P176" s="367" t="s">
        <v>734</v>
      </c>
      <c r="Q176" s="367" t="s">
        <v>734</v>
      </c>
      <c r="R176" s="367" t="s">
        <v>735</v>
      </c>
      <c r="S176" s="367" t="s">
        <v>733</v>
      </c>
      <c r="T176" s="368">
        <v>0</v>
      </c>
      <c r="U176" s="368">
        <v>0</v>
      </c>
      <c r="V176" s="368">
        <v>1</v>
      </c>
      <c r="W176" s="368">
        <v>1</v>
      </c>
      <c r="X176" s="368">
        <v>2</v>
      </c>
      <c r="Y176" s="368">
        <v>0</v>
      </c>
      <c r="Z176" s="368">
        <v>334</v>
      </c>
      <c r="AA176" s="368">
        <v>4040331</v>
      </c>
      <c r="AB176" s="368">
        <v>4040331</v>
      </c>
      <c r="AC176" s="368">
        <v>0</v>
      </c>
      <c r="AD176" s="368">
        <v>0</v>
      </c>
      <c r="AE176" s="368">
        <v>0</v>
      </c>
      <c r="AF176" s="368">
        <v>0</v>
      </c>
      <c r="AG176" s="368">
        <v>0</v>
      </c>
      <c r="AH176" s="368">
        <v>1</v>
      </c>
      <c r="AI176" s="368">
        <v>0</v>
      </c>
      <c r="AJ176" s="368">
        <v>0</v>
      </c>
      <c r="AK176" s="368">
        <v>1</v>
      </c>
      <c r="AL176" s="368">
        <v>0</v>
      </c>
      <c r="AM176" s="368">
        <v>0</v>
      </c>
    </row>
    <row r="177" spans="1:109">
      <c r="A177" s="461" t="str">
        <f t="shared" si="2"/>
        <v>0102101263435000</v>
      </c>
      <c r="B177" s="367" t="s">
        <v>1588</v>
      </c>
      <c r="C177" s="367" t="s">
        <v>559</v>
      </c>
      <c r="D177" s="367" t="s">
        <v>564</v>
      </c>
      <c r="E177" s="367" t="s">
        <v>561</v>
      </c>
      <c r="F177" s="367" t="s">
        <v>587</v>
      </c>
      <c r="G177" s="367" t="s">
        <v>474</v>
      </c>
      <c r="H177" s="367" t="s">
        <v>562</v>
      </c>
      <c r="J177" s="367" t="s">
        <v>565</v>
      </c>
      <c r="K177" s="367" t="s">
        <v>564</v>
      </c>
      <c r="L177" s="367" t="s">
        <v>737</v>
      </c>
      <c r="M177" s="367" t="s">
        <v>738</v>
      </c>
      <c r="N177" s="367" t="s">
        <v>733</v>
      </c>
      <c r="O177" s="367" t="s">
        <v>561</v>
      </c>
      <c r="P177" s="367" t="s">
        <v>561</v>
      </c>
      <c r="Q177" s="367" t="s">
        <v>561</v>
      </c>
      <c r="R177" s="367" t="s">
        <v>561</v>
      </c>
      <c r="S177" s="367" t="s">
        <v>561</v>
      </c>
      <c r="T177" s="368">
        <v>3921</v>
      </c>
      <c r="U177" s="368">
        <v>1612</v>
      </c>
      <c r="V177" s="368">
        <v>0</v>
      </c>
      <c r="W177" s="368">
        <v>0</v>
      </c>
      <c r="X177" s="368">
        <v>1144</v>
      </c>
      <c r="Y177" s="368">
        <v>6677</v>
      </c>
      <c r="Z177" s="368">
        <v>1239</v>
      </c>
      <c r="AA177" s="368">
        <v>1239</v>
      </c>
      <c r="AB177" s="368">
        <v>0</v>
      </c>
      <c r="AC177" s="368">
        <v>0</v>
      </c>
      <c r="AD177" s="368">
        <v>0</v>
      </c>
      <c r="AE177" s="368">
        <v>4105</v>
      </c>
      <c r="AF177" s="368">
        <v>0</v>
      </c>
      <c r="AG177" s="368">
        <v>452</v>
      </c>
      <c r="AH177" s="368">
        <v>3567</v>
      </c>
      <c r="AI177" s="368">
        <v>76</v>
      </c>
      <c r="AJ177" s="368">
        <v>330</v>
      </c>
      <c r="AK177" s="368">
        <v>0</v>
      </c>
      <c r="AL177" s="368">
        <v>8885</v>
      </c>
      <c r="AM177" s="368">
        <v>788</v>
      </c>
      <c r="AN177" s="368">
        <v>0</v>
      </c>
      <c r="AO177" s="368">
        <v>0</v>
      </c>
      <c r="AP177" s="368">
        <v>0</v>
      </c>
      <c r="AQ177" s="368">
        <v>0</v>
      </c>
      <c r="AR177" s="368">
        <v>500</v>
      </c>
      <c r="AS177" s="368">
        <v>0</v>
      </c>
      <c r="AT177" s="368">
        <v>0</v>
      </c>
      <c r="AU177" s="368">
        <v>1776</v>
      </c>
      <c r="AV177" s="368">
        <v>27607</v>
      </c>
      <c r="AW177" s="368">
        <v>0</v>
      </c>
      <c r="AX177" s="368">
        <v>0</v>
      </c>
      <c r="AY177" s="368">
        <v>27607</v>
      </c>
    </row>
    <row r="178" spans="1:109">
      <c r="A178" s="461" t="str">
        <f t="shared" si="2"/>
        <v>1712101263435000</v>
      </c>
      <c r="B178" s="367" t="s">
        <v>1588</v>
      </c>
      <c r="C178" s="367" t="s">
        <v>559</v>
      </c>
      <c r="D178" s="367" t="s">
        <v>575</v>
      </c>
      <c r="E178" s="367" t="s">
        <v>733</v>
      </c>
      <c r="F178" s="367" t="s">
        <v>587</v>
      </c>
      <c r="G178" s="367" t="s">
        <v>474</v>
      </c>
      <c r="H178" s="367" t="s">
        <v>562</v>
      </c>
      <c r="J178" s="367" t="s">
        <v>565</v>
      </c>
      <c r="K178" s="367" t="s">
        <v>564</v>
      </c>
      <c r="L178" s="367" t="s">
        <v>747</v>
      </c>
      <c r="M178" s="367" t="s">
        <v>738</v>
      </c>
      <c r="N178" s="367" t="s">
        <v>733</v>
      </c>
      <c r="O178" s="367" t="s">
        <v>735</v>
      </c>
      <c r="P178" s="367" t="s">
        <v>734</v>
      </c>
      <c r="Q178" s="367" t="s">
        <v>734</v>
      </c>
      <c r="R178" s="367" t="s">
        <v>735</v>
      </c>
      <c r="S178" s="367" t="s">
        <v>733</v>
      </c>
      <c r="T178" s="368">
        <v>4043</v>
      </c>
      <c r="U178" s="368">
        <v>2146</v>
      </c>
      <c r="V178" s="368">
        <v>0</v>
      </c>
      <c r="W178" s="368">
        <v>0</v>
      </c>
      <c r="X178" s="368">
        <v>1266</v>
      </c>
      <c r="Y178" s="368">
        <v>7455</v>
      </c>
      <c r="Z178" s="368">
        <v>32201</v>
      </c>
      <c r="AA178" s="368">
        <v>32201</v>
      </c>
      <c r="AB178" s="368">
        <v>0</v>
      </c>
      <c r="AC178" s="368">
        <v>0</v>
      </c>
      <c r="AD178" s="368">
        <v>0</v>
      </c>
      <c r="AE178" s="368">
        <v>0</v>
      </c>
      <c r="AF178" s="368">
        <v>0</v>
      </c>
      <c r="AG178" s="368">
        <v>0</v>
      </c>
      <c r="AH178" s="368">
        <v>0</v>
      </c>
      <c r="AI178" s="368">
        <v>0</v>
      </c>
      <c r="AJ178" s="368">
        <v>0</v>
      </c>
      <c r="AK178" s="368">
        <v>0</v>
      </c>
      <c r="AL178" s="368">
        <v>19095</v>
      </c>
      <c r="AM178" s="368">
        <v>0</v>
      </c>
      <c r="AN178" s="368">
        <v>0</v>
      </c>
      <c r="AO178" s="368">
        <v>0</v>
      </c>
      <c r="AP178" s="368">
        <v>0</v>
      </c>
      <c r="AQ178" s="368">
        <v>0</v>
      </c>
      <c r="AR178" s="368">
        <v>0</v>
      </c>
      <c r="AS178" s="368">
        <v>0</v>
      </c>
      <c r="AT178" s="368">
        <v>51303</v>
      </c>
      <c r="AU178" s="368">
        <v>9531</v>
      </c>
      <c r="AV178" s="368">
        <v>119585</v>
      </c>
      <c r="AW178" s="368">
        <v>0</v>
      </c>
      <c r="AX178" s="368">
        <v>0</v>
      </c>
      <c r="AY178" s="368">
        <v>119585</v>
      </c>
    </row>
    <row r="179" spans="1:109">
      <c r="A179" s="461" t="str">
        <f t="shared" si="2"/>
        <v>0102102263435000</v>
      </c>
      <c r="B179" s="367" t="s">
        <v>1588</v>
      </c>
      <c r="C179" s="367" t="s">
        <v>559</v>
      </c>
      <c r="D179" s="367" t="s">
        <v>564</v>
      </c>
      <c r="E179" s="367" t="s">
        <v>561</v>
      </c>
      <c r="F179" s="367" t="s">
        <v>587</v>
      </c>
      <c r="G179" s="367" t="s">
        <v>474</v>
      </c>
      <c r="H179" s="367" t="s">
        <v>562</v>
      </c>
      <c r="J179" s="367" t="s">
        <v>565</v>
      </c>
      <c r="K179" s="367" t="s">
        <v>566</v>
      </c>
      <c r="L179" s="367" t="s">
        <v>737</v>
      </c>
      <c r="M179" s="367" t="s">
        <v>738</v>
      </c>
      <c r="N179" s="367" t="s">
        <v>733</v>
      </c>
      <c r="O179" s="367" t="s">
        <v>561</v>
      </c>
      <c r="P179" s="367" t="s">
        <v>561</v>
      </c>
      <c r="Q179" s="367" t="s">
        <v>561</v>
      </c>
      <c r="R179" s="367" t="s">
        <v>561</v>
      </c>
      <c r="S179" s="367" t="s">
        <v>561</v>
      </c>
      <c r="T179" s="368">
        <v>3921</v>
      </c>
      <c r="U179" s="368">
        <v>0</v>
      </c>
      <c r="V179" s="368">
        <v>1612</v>
      </c>
      <c r="W179" s="368">
        <v>0</v>
      </c>
      <c r="X179" s="368">
        <v>0</v>
      </c>
      <c r="Y179" s="368">
        <v>0</v>
      </c>
      <c r="Z179" s="368">
        <v>0</v>
      </c>
      <c r="AA179" s="368">
        <v>0</v>
      </c>
      <c r="AB179" s="368">
        <v>1144</v>
      </c>
      <c r="AC179" s="368">
        <v>0</v>
      </c>
      <c r="AD179" s="368">
        <v>0</v>
      </c>
      <c r="AE179" s="368">
        <v>6677</v>
      </c>
      <c r="AF179" s="368">
        <v>0</v>
      </c>
      <c r="AG179" s="368">
        <v>0</v>
      </c>
    </row>
    <row r="180" spans="1:109">
      <c r="A180" s="461" t="str">
        <f t="shared" si="2"/>
        <v>1712102263435000</v>
      </c>
      <c r="B180" s="367" t="s">
        <v>1588</v>
      </c>
      <c r="C180" s="367" t="s">
        <v>559</v>
      </c>
      <c r="D180" s="367" t="s">
        <v>575</v>
      </c>
      <c r="E180" s="367" t="s">
        <v>733</v>
      </c>
      <c r="F180" s="367" t="s">
        <v>587</v>
      </c>
      <c r="G180" s="367" t="s">
        <v>474</v>
      </c>
      <c r="H180" s="367" t="s">
        <v>562</v>
      </c>
      <c r="J180" s="367" t="s">
        <v>565</v>
      </c>
      <c r="K180" s="367" t="s">
        <v>566</v>
      </c>
      <c r="L180" s="367" t="s">
        <v>747</v>
      </c>
      <c r="M180" s="367" t="s">
        <v>738</v>
      </c>
      <c r="N180" s="367" t="s">
        <v>733</v>
      </c>
      <c r="O180" s="367" t="s">
        <v>735</v>
      </c>
      <c r="P180" s="367" t="s">
        <v>734</v>
      </c>
      <c r="Q180" s="367" t="s">
        <v>734</v>
      </c>
      <c r="R180" s="367" t="s">
        <v>735</v>
      </c>
      <c r="S180" s="367" t="s">
        <v>733</v>
      </c>
      <c r="T180" s="368">
        <v>4043</v>
      </c>
      <c r="U180" s="368">
        <v>0</v>
      </c>
      <c r="V180" s="368">
        <v>2146</v>
      </c>
      <c r="W180" s="368">
        <v>0</v>
      </c>
      <c r="X180" s="368">
        <v>0</v>
      </c>
      <c r="Y180" s="368">
        <v>0</v>
      </c>
      <c r="Z180" s="368">
        <v>0</v>
      </c>
      <c r="AA180" s="368">
        <v>0</v>
      </c>
      <c r="AB180" s="368">
        <v>1266</v>
      </c>
      <c r="AC180" s="368">
        <v>0</v>
      </c>
      <c r="AD180" s="368">
        <v>0</v>
      </c>
      <c r="AE180" s="368">
        <v>7455</v>
      </c>
      <c r="AF180" s="368">
        <v>0</v>
      </c>
      <c r="AG180" s="368">
        <v>0</v>
      </c>
    </row>
    <row r="181" spans="1:109">
      <c r="A181" s="461" t="str">
        <f t="shared" si="2"/>
        <v>0102601263435000</v>
      </c>
      <c r="B181" s="367" t="s">
        <v>1588</v>
      </c>
      <c r="C181" s="367" t="s">
        <v>559</v>
      </c>
      <c r="D181" s="367" t="s">
        <v>564</v>
      </c>
      <c r="E181" s="367" t="s">
        <v>561</v>
      </c>
      <c r="F181" s="367" t="s">
        <v>587</v>
      </c>
      <c r="G181" s="367" t="s">
        <v>474</v>
      </c>
      <c r="H181" s="367" t="s">
        <v>562</v>
      </c>
      <c r="J181" s="367" t="s">
        <v>571</v>
      </c>
      <c r="K181" s="367" t="s">
        <v>564</v>
      </c>
      <c r="L181" s="367" t="s">
        <v>737</v>
      </c>
      <c r="M181" s="367" t="s">
        <v>738</v>
      </c>
      <c r="N181" s="367" t="s">
        <v>733</v>
      </c>
      <c r="O181" s="367" t="s">
        <v>561</v>
      </c>
      <c r="P181" s="367" t="s">
        <v>561</v>
      </c>
      <c r="Q181" s="367" t="s">
        <v>561</v>
      </c>
      <c r="R181" s="367" t="s">
        <v>561</v>
      </c>
      <c r="S181" s="367" t="s">
        <v>561</v>
      </c>
      <c r="T181" s="368">
        <v>36312</v>
      </c>
      <c r="U181" s="368">
        <v>32325</v>
      </c>
      <c r="V181" s="368">
        <v>32260</v>
      </c>
      <c r="W181" s="368">
        <v>0</v>
      </c>
      <c r="X181" s="368">
        <v>0</v>
      </c>
      <c r="Y181" s="368">
        <v>65</v>
      </c>
      <c r="Z181" s="368">
        <v>3987</v>
      </c>
      <c r="AA181" s="368">
        <v>3718</v>
      </c>
      <c r="AB181" s="368">
        <v>0</v>
      </c>
      <c r="AC181" s="368">
        <v>167</v>
      </c>
      <c r="AD181" s="368">
        <v>102</v>
      </c>
      <c r="AE181" s="368">
        <v>27607</v>
      </c>
      <c r="AF181" s="368">
        <v>25369</v>
      </c>
      <c r="AG181" s="368">
        <v>6677</v>
      </c>
      <c r="AH181" s="368">
        <v>0</v>
      </c>
      <c r="AI181" s="368">
        <v>18692</v>
      </c>
      <c r="AJ181" s="368">
        <v>2238</v>
      </c>
      <c r="AK181" s="368">
        <v>1239</v>
      </c>
      <c r="AL181" s="368">
        <v>1239</v>
      </c>
      <c r="AM181" s="368">
        <v>0</v>
      </c>
      <c r="AN181" s="368">
        <v>999</v>
      </c>
      <c r="AO181" s="368">
        <v>8705</v>
      </c>
      <c r="AP181" s="368">
        <v>10842</v>
      </c>
      <c r="AQ181" s="368">
        <v>1700</v>
      </c>
      <c r="AR181" s="368">
        <v>0</v>
      </c>
      <c r="AS181" s="368">
        <v>8298</v>
      </c>
      <c r="AT181" s="368">
        <v>0</v>
      </c>
      <c r="AU181" s="368">
        <v>0</v>
      </c>
      <c r="AV181" s="368">
        <v>0</v>
      </c>
      <c r="AW181" s="368">
        <v>0</v>
      </c>
      <c r="AX181" s="368">
        <v>0</v>
      </c>
      <c r="AY181" s="368">
        <v>844</v>
      </c>
      <c r="AZ181" s="368">
        <v>18396</v>
      </c>
      <c r="BA181" s="368">
        <v>1705</v>
      </c>
      <c r="BB181" s="368">
        <v>0</v>
      </c>
      <c r="BC181" s="368">
        <v>0</v>
      </c>
      <c r="BD181" s="368">
        <v>0</v>
      </c>
      <c r="BE181" s="368">
        <v>0</v>
      </c>
      <c r="BF181" s="368">
        <v>1705</v>
      </c>
      <c r="BG181" s="368">
        <v>1700</v>
      </c>
      <c r="BH181" s="368">
        <v>0</v>
      </c>
      <c r="BI181" s="368">
        <v>1700</v>
      </c>
      <c r="BJ181" s="368">
        <v>0</v>
      </c>
      <c r="BK181" s="368">
        <v>0</v>
      </c>
      <c r="BL181" s="368">
        <v>0</v>
      </c>
      <c r="BM181" s="368">
        <v>0</v>
      </c>
      <c r="BN181" s="368">
        <v>0</v>
      </c>
      <c r="BO181" s="368">
        <v>5</v>
      </c>
      <c r="BP181" s="368">
        <v>9773</v>
      </c>
      <c r="BQ181" s="368">
        <v>0</v>
      </c>
      <c r="BR181" s="368">
        <v>0</v>
      </c>
      <c r="BS181" s="368">
        <v>0</v>
      </c>
      <c r="BT181" s="368">
        <v>0</v>
      </c>
      <c r="BU181" s="368">
        <v>0</v>
      </c>
      <c r="BV181" s="368">
        <v>6918</v>
      </c>
      <c r="BW181" s="368">
        <v>-7554</v>
      </c>
      <c r="BX181" s="368">
        <v>1151</v>
      </c>
      <c r="BY181" s="368">
        <v>58</v>
      </c>
      <c r="BZ181" s="368">
        <v>11924</v>
      </c>
      <c r="CA181" s="368">
        <v>0</v>
      </c>
      <c r="CB181" s="368">
        <v>0</v>
      </c>
      <c r="CC181" s="368">
        <v>0</v>
      </c>
      <c r="CD181" s="368">
        <v>0</v>
      </c>
      <c r="CE181" s="368">
        <v>0</v>
      </c>
      <c r="CF181" s="368">
        <v>0</v>
      </c>
      <c r="CG181" s="368">
        <v>0</v>
      </c>
      <c r="CH181" s="368">
        <v>0</v>
      </c>
      <c r="CI181" s="368">
        <v>0</v>
      </c>
      <c r="CJ181" s="368">
        <v>0</v>
      </c>
      <c r="CK181" s="368">
        <v>0</v>
      </c>
      <c r="CL181" s="368">
        <v>0</v>
      </c>
      <c r="CM181" s="368">
        <v>0</v>
      </c>
    </row>
    <row r="182" spans="1:109">
      <c r="A182" s="461" t="str">
        <f t="shared" si="2"/>
        <v>1712601263435000</v>
      </c>
      <c r="B182" s="367" t="s">
        <v>1588</v>
      </c>
      <c r="C182" s="367" t="s">
        <v>559</v>
      </c>
      <c r="D182" s="367" t="s">
        <v>575</v>
      </c>
      <c r="E182" s="367" t="s">
        <v>733</v>
      </c>
      <c r="F182" s="367" t="s">
        <v>587</v>
      </c>
      <c r="G182" s="367" t="s">
        <v>474</v>
      </c>
      <c r="H182" s="367" t="s">
        <v>562</v>
      </c>
      <c r="J182" s="367" t="s">
        <v>571</v>
      </c>
      <c r="K182" s="367" t="s">
        <v>564</v>
      </c>
      <c r="L182" s="367" t="s">
        <v>747</v>
      </c>
      <c r="M182" s="367" t="s">
        <v>738</v>
      </c>
      <c r="N182" s="367" t="s">
        <v>733</v>
      </c>
      <c r="O182" s="367" t="s">
        <v>735</v>
      </c>
      <c r="P182" s="367" t="s">
        <v>734</v>
      </c>
      <c r="Q182" s="367" t="s">
        <v>734</v>
      </c>
      <c r="R182" s="367" t="s">
        <v>735</v>
      </c>
      <c r="S182" s="367" t="s">
        <v>733</v>
      </c>
      <c r="T182" s="368">
        <v>225816</v>
      </c>
      <c r="U182" s="368">
        <v>166759</v>
      </c>
      <c r="V182" s="368">
        <v>157877</v>
      </c>
      <c r="W182" s="368">
        <v>8735</v>
      </c>
      <c r="X182" s="368">
        <v>0</v>
      </c>
      <c r="Y182" s="368">
        <v>147</v>
      </c>
      <c r="Z182" s="368">
        <v>59057</v>
      </c>
      <c r="AA182" s="368">
        <v>0</v>
      </c>
      <c r="AB182" s="368">
        <v>0</v>
      </c>
      <c r="AC182" s="368">
        <v>54814</v>
      </c>
      <c r="AD182" s="368">
        <v>4243</v>
      </c>
      <c r="AE182" s="368">
        <v>119585</v>
      </c>
      <c r="AF182" s="368">
        <v>83093</v>
      </c>
      <c r="AG182" s="368">
        <v>7455</v>
      </c>
      <c r="AH182" s="368">
        <v>0</v>
      </c>
      <c r="AI182" s="368">
        <v>75638</v>
      </c>
      <c r="AJ182" s="368">
        <v>36492</v>
      </c>
      <c r="AK182" s="368">
        <v>32201</v>
      </c>
      <c r="AL182" s="368">
        <v>32201</v>
      </c>
      <c r="AM182" s="368">
        <v>0</v>
      </c>
      <c r="AN182" s="368">
        <v>4291</v>
      </c>
      <c r="AO182" s="368">
        <v>106231</v>
      </c>
      <c r="AP182" s="368">
        <v>224433</v>
      </c>
      <c r="AQ182" s="368">
        <v>78600</v>
      </c>
      <c r="AR182" s="368">
        <v>0</v>
      </c>
      <c r="AS182" s="368">
        <v>104103</v>
      </c>
      <c r="AT182" s="368">
        <v>0</v>
      </c>
      <c r="AU182" s="368">
        <v>0</v>
      </c>
      <c r="AV182" s="368">
        <v>41730</v>
      </c>
      <c r="AW182" s="368">
        <v>0</v>
      </c>
      <c r="AX182" s="368">
        <v>0</v>
      </c>
      <c r="AY182" s="368">
        <v>0</v>
      </c>
      <c r="AZ182" s="368">
        <v>330689</v>
      </c>
      <c r="BA182" s="368">
        <v>138157</v>
      </c>
      <c r="BB182" s="368">
        <v>9278</v>
      </c>
      <c r="BC182" s="368">
        <v>0</v>
      </c>
      <c r="BD182" s="368">
        <v>92460</v>
      </c>
      <c r="BE182" s="368">
        <v>50500</v>
      </c>
      <c r="BF182" s="368">
        <v>45697</v>
      </c>
      <c r="BG182" s="368">
        <v>11700</v>
      </c>
      <c r="BH182" s="368">
        <v>0</v>
      </c>
      <c r="BI182" s="368">
        <v>62200</v>
      </c>
      <c r="BJ182" s="368">
        <v>0</v>
      </c>
      <c r="BK182" s="368">
        <v>41730</v>
      </c>
      <c r="BL182" s="368">
        <v>0</v>
      </c>
      <c r="BM182" s="368">
        <v>0</v>
      </c>
      <c r="BN182" s="368">
        <v>34227</v>
      </c>
      <c r="BO182" s="368">
        <v>0</v>
      </c>
      <c r="BP182" s="368">
        <v>192532</v>
      </c>
      <c r="BQ182" s="368">
        <v>0</v>
      </c>
      <c r="BR182" s="368">
        <v>0</v>
      </c>
      <c r="BS182" s="368">
        <v>0</v>
      </c>
      <c r="BT182" s="368">
        <v>0</v>
      </c>
      <c r="BU182" s="368">
        <v>0</v>
      </c>
      <c r="BV182" s="368">
        <v>0</v>
      </c>
      <c r="BW182" s="368">
        <v>-106256</v>
      </c>
      <c r="BX182" s="368">
        <v>-25</v>
      </c>
      <c r="BY182" s="368">
        <v>0</v>
      </c>
      <c r="BZ182" s="368">
        <v>13439</v>
      </c>
      <c r="CA182" s="368">
        <v>0</v>
      </c>
    </row>
    <row r="183" spans="1:109">
      <c r="A183" s="461" t="str">
        <f t="shared" si="2"/>
        <v>0102602263435000</v>
      </c>
      <c r="B183" s="367" t="s">
        <v>1588</v>
      </c>
      <c r="C183" s="367" t="s">
        <v>559</v>
      </c>
      <c r="D183" s="367" t="s">
        <v>564</v>
      </c>
      <c r="E183" s="367" t="s">
        <v>561</v>
      </c>
      <c r="F183" s="367" t="s">
        <v>587</v>
      </c>
      <c r="G183" s="367" t="s">
        <v>474</v>
      </c>
      <c r="H183" s="367" t="s">
        <v>562</v>
      </c>
      <c r="J183" s="367" t="s">
        <v>571</v>
      </c>
      <c r="K183" s="367" t="s">
        <v>566</v>
      </c>
      <c r="L183" s="367" t="s">
        <v>737</v>
      </c>
      <c r="M183" s="367" t="s">
        <v>738</v>
      </c>
      <c r="N183" s="367" t="s">
        <v>733</v>
      </c>
      <c r="O183" s="367" t="s">
        <v>561</v>
      </c>
      <c r="P183" s="367" t="s">
        <v>561</v>
      </c>
      <c r="Q183" s="367" t="s">
        <v>561</v>
      </c>
      <c r="R183" s="367" t="s">
        <v>561</v>
      </c>
      <c r="S183" s="367" t="s">
        <v>561</v>
      </c>
      <c r="T183" s="368">
        <v>0</v>
      </c>
      <c r="U183" s="368">
        <v>13017</v>
      </c>
      <c r="V183" s="368">
        <v>0</v>
      </c>
      <c r="W183" s="368">
        <v>0</v>
      </c>
      <c r="X183" s="368">
        <v>0</v>
      </c>
      <c r="Y183" s="368">
        <v>0</v>
      </c>
      <c r="Z183" s="368">
        <v>0</v>
      </c>
      <c r="AA183" s="368">
        <v>13017</v>
      </c>
      <c r="AB183" s="368">
        <v>0</v>
      </c>
      <c r="AC183" s="368">
        <v>5272</v>
      </c>
      <c r="AD183" s="368">
        <v>0</v>
      </c>
      <c r="AE183" s="368">
        <v>0</v>
      </c>
      <c r="AF183" s="368">
        <v>5272</v>
      </c>
      <c r="AG183" s="368">
        <v>0</v>
      </c>
      <c r="AH183" s="368">
        <v>0</v>
      </c>
      <c r="AI183" s="368">
        <v>0</v>
      </c>
      <c r="AJ183" s="368">
        <v>0</v>
      </c>
      <c r="AK183" s="368">
        <v>0</v>
      </c>
      <c r="AL183" s="368">
        <v>0</v>
      </c>
      <c r="AM183" s="368">
        <v>3843</v>
      </c>
      <c r="AN183" s="368">
        <v>0</v>
      </c>
      <c r="AO183" s="368">
        <v>0</v>
      </c>
      <c r="AP183" s="368">
        <v>0</v>
      </c>
      <c r="AQ183" s="368">
        <v>0</v>
      </c>
      <c r="AU183" s="368">
        <v>0</v>
      </c>
      <c r="AV183" s="368">
        <v>0</v>
      </c>
      <c r="AW183" s="368">
        <v>0</v>
      </c>
      <c r="AX183" s="368">
        <v>0</v>
      </c>
      <c r="AY183" s="368">
        <v>0</v>
      </c>
      <c r="AZ183" s="368">
        <v>0</v>
      </c>
      <c r="BA183" s="368">
        <v>0</v>
      </c>
      <c r="BB183" s="368">
        <v>0</v>
      </c>
      <c r="BC183" s="368">
        <v>0</v>
      </c>
      <c r="BD183" s="368">
        <v>0</v>
      </c>
      <c r="BE183" s="368">
        <v>0</v>
      </c>
      <c r="BF183" s="368">
        <v>0</v>
      </c>
      <c r="BG183" s="368">
        <v>0</v>
      </c>
      <c r="BH183" s="368">
        <v>0</v>
      </c>
      <c r="BI183" s="368">
        <v>0</v>
      </c>
      <c r="BJ183" s="368">
        <v>0</v>
      </c>
      <c r="BK183" s="368">
        <v>0</v>
      </c>
      <c r="BL183" s="368">
        <v>32260</v>
      </c>
      <c r="BM183" s="368">
        <v>0</v>
      </c>
      <c r="BN183" s="368">
        <v>0</v>
      </c>
      <c r="BO183" s="368">
        <v>0</v>
      </c>
      <c r="BP183" s="368">
        <v>0</v>
      </c>
      <c r="BQ183" s="368">
        <v>1705</v>
      </c>
      <c r="BR183" s="368">
        <v>167</v>
      </c>
      <c r="BS183" s="368">
        <v>0</v>
      </c>
      <c r="BT183" s="368">
        <v>1380</v>
      </c>
      <c r="BU183" s="368">
        <v>6918</v>
      </c>
      <c r="BV183" s="368">
        <v>2760</v>
      </c>
      <c r="BW183" s="368">
        <v>1380</v>
      </c>
      <c r="BX183" s="368">
        <v>335</v>
      </c>
      <c r="BY183" s="368">
        <v>167</v>
      </c>
      <c r="BZ183" s="368">
        <v>3095</v>
      </c>
      <c r="CA183" s="368">
        <v>1547</v>
      </c>
      <c r="CB183" s="368">
        <v>0</v>
      </c>
      <c r="CC183" s="368">
        <v>0</v>
      </c>
      <c r="CD183" s="368">
        <v>0</v>
      </c>
      <c r="CE183" s="368">
        <v>0</v>
      </c>
      <c r="CF183" s="368">
        <v>0</v>
      </c>
      <c r="CG183" s="368">
        <v>0</v>
      </c>
      <c r="CH183" s="368">
        <v>0</v>
      </c>
      <c r="CI183" s="368">
        <v>0</v>
      </c>
      <c r="CJ183" s="368">
        <v>0</v>
      </c>
      <c r="CK183" s="368">
        <v>0</v>
      </c>
      <c r="CL183" s="368">
        <v>0</v>
      </c>
      <c r="CM183" s="368">
        <v>0</v>
      </c>
      <c r="CN183" s="368">
        <v>0</v>
      </c>
      <c r="CO183" s="368">
        <v>0</v>
      </c>
      <c r="CP183" s="368">
        <v>0</v>
      </c>
      <c r="CQ183" s="368">
        <v>0</v>
      </c>
      <c r="CR183" s="368">
        <v>0</v>
      </c>
      <c r="CS183" s="368">
        <v>0</v>
      </c>
    </row>
    <row r="184" spans="1:109">
      <c r="A184" s="461" t="str">
        <f t="shared" si="2"/>
        <v>1712602263435000</v>
      </c>
      <c r="B184" s="367" t="s">
        <v>1588</v>
      </c>
      <c r="C184" s="367" t="s">
        <v>559</v>
      </c>
      <c r="D184" s="367" t="s">
        <v>575</v>
      </c>
      <c r="E184" s="367" t="s">
        <v>733</v>
      </c>
      <c r="F184" s="367" t="s">
        <v>587</v>
      </c>
      <c r="G184" s="367" t="s">
        <v>474</v>
      </c>
      <c r="H184" s="367" t="s">
        <v>562</v>
      </c>
      <c r="J184" s="367" t="s">
        <v>571</v>
      </c>
      <c r="K184" s="367" t="s">
        <v>566</v>
      </c>
      <c r="L184" s="367" t="s">
        <v>747</v>
      </c>
      <c r="M184" s="367" t="s">
        <v>738</v>
      </c>
      <c r="N184" s="367" t="s">
        <v>733</v>
      </c>
      <c r="O184" s="367" t="s">
        <v>735</v>
      </c>
      <c r="P184" s="367" t="s">
        <v>734</v>
      </c>
      <c r="Q184" s="367" t="s">
        <v>734</v>
      </c>
      <c r="R184" s="367" t="s">
        <v>735</v>
      </c>
      <c r="S184" s="367" t="s">
        <v>733</v>
      </c>
      <c r="T184" s="368">
        <v>0</v>
      </c>
      <c r="U184" s="368">
        <v>14914</v>
      </c>
      <c r="V184" s="368">
        <v>162121</v>
      </c>
      <c r="W184" s="368">
        <v>67421</v>
      </c>
      <c r="X184" s="368">
        <v>94700</v>
      </c>
      <c r="Y184" s="368">
        <v>0</v>
      </c>
      <c r="Z184" s="368">
        <v>51</v>
      </c>
      <c r="AA184" s="368">
        <v>14863</v>
      </c>
      <c r="AB184" s="368">
        <v>0</v>
      </c>
      <c r="AC184" s="368">
        <v>138157</v>
      </c>
      <c r="AD184" s="368">
        <v>41730</v>
      </c>
      <c r="AE184" s="368">
        <v>0</v>
      </c>
      <c r="AF184" s="368">
        <v>96427</v>
      </c>
      <c r="AG184" s="368">
        <v>0</v>
      </c>
      <c r="AH184" s="368">
        <v>0</v>
      </c>
      <c r="AI184" s="368">
        <v>0</v>
      </c>
      <c r="AJ184" s="368">
        <v>0</v>
      </c>
      <c r="AK184" s="368">
        <v>0</v>
      </c>
      <c r="AL184" s="368">
        <v>0</v>
      </c>
      <c r="AM184" s="368">
        <v>8918</v>
      </c>
      <c r="AN184" s="368">
        <v>1500</v>
      </c>
      <c r="AO184" s="368">
        <v>0</v>
      </c>
      <c r="AP184" s="368">
        <v>106081</v>
      </c>
      <c r="AQ184" s="368">
        <v>0</v>
      </c>
      <c r="AR184" s="368">
        <v>0</v>
      </c>
      <c r="AS184" s="368">
        <v>9214</v>
      </c>
      <c r="AT184" s="368">
        <v>0</v>
      </c>
      <c r="AU184" s="368">
        <v>22862</v>
      </c>
      <c r="AV184" s="368">
        <v>0</v>
      </c>
      <c r="AW184" s="368">
        <v>0</v>
      </c>
      <c r="AX184" s="368">
        <v>0</v>
      </c>
      <c r="AY184" s="368">
        <v>0</v>
      </c>
      <c r="AZ184" s="368">
        <v>0</v>
      </c>
      <c r="BA184" s="368">
        <v>0</v>
      </c>
      <c r="BB184" s="368">
        <v>0</v>
      </c>
      <c r="BC184" s="368">
        <v>0</v>
      </c>
      <c r="BD184" s="368">
        <v>162172</v>
      </c>
      <c r="BE184" s="368">
        <v>134842</v>
      </c>
      <c r="BF184" s="368">
        <v>27330</v>
      </c>
      <c r="BG184" s="368">
        <v>0</v>
      </c>
      <c r="BH184" s="368">
        <v>162172</v>
      </c>
      <c r="BI184" s="368">
        <v>0</v>
      </c>
      <c r="BJ184" s="368">
        <v>0</v>
      </c>
      <c r="BK184" s="368">
        <v>0</v>
      </c>
      <c r="BL184" s="368">
        <v>0</v>
      </c>
      <c r="BM184" s="368">
        <v>0</v>
      </c>
      <c r="BN184" s="368">
        <v>0</v>
      </c>
      <c r="BO184" s="368">
        <v>0</v>
      </c>
      <c r="BP184" s="368">
        <v>138157</v>
      </c>
      <c r="BQ184" s="368">
        <v>0</v>
      </c>
      <c r="BR184" s="368">
        <v>63549</v>
      </c>
      <c r="BS184" s="368">
        <v>0</v>
      </c>
      <c r="BT184" s="368">
        <v>37696</v>
      </c>
      <c r="BU184" s="368">
        <v>66407</v>
      </c>
      <c r="BV184" s="368">
        <v>80100</v>
      </c>
      <c r="BW184" s="368">
        <v>80100</v>
      </c>
      <c r="BX184" s="368">
        <v>15577</v>
      </c>
      <c r="BY184" s="368">
        <v>15577</v>
      </c>
      <c r="BZ184" s="368">
        <v>95677</v>
      </c>
      <c r="CA184" s="368">
        <v>95677</v>
      </c>
      <c r="CB184" s="368">
        <v>0</v>
      </c>
      <c r="CC184" s="368">
        <v>0</v>
      </c>
      <c r="CD184" s="368">
        <v>0</v>
      </c>
      <c r="CE184" s="368">
        <v>0</v>
      </c>
      <c r="CF184" s="368">
        <v>0</v>
      </c>
      <c r="CG184" s="368">
        <v>0</v>
      </c>
      <c r="CH184" s="368">
        <v>0</v>
      </c>
      <c r="CI184" s="368">
        <v>0</v>
      </c>
      <c r="CJ184" s="368">
        <v>143524</v>
      </c>
      <c r="CK184" s="368">
        <v>157877</v>
      </c>
      <c r="CL184" s="368">
        <v>0</v>
      </c>
      <c r="CM184" s="368">
        <v>0</v>
      </c>
      <c r="CN184" s="368">
        <v>0</v>
      </c>
      <c r="CO184" s="368">
        <v>106081</v>
      </c>
      <c r="CP184" s="368">
        <v>0</v>
      </c>
      <c r="CQ184" s="368">
        <v>0</v>
      </c>
      <c r="CR184" s="368">
        <v>32076</v>
      </c>
      <c r="CS184" s="368">
        <v>0</v>
      </c>
      <c r="CT184" s="368">
        <v>0</v>
      </c>
      <c r="CU184" s="368">
        <v>0</v>
      </c>
      <c r="CV184" s="368">
        <v>0</v>
      </c>
      <c r="CW184" s="368">
        <v>0</v>
      </c>
      <c r="CX184" s="368">
        <v>0</v>
      </c>
      <c r="CY184" s="368">
        <v>9278</v>
      </c>
      <c r="CZ184" s="368">
        <v>0</v>
      </c>
      <c r="DA184" s="368">
        <v>0</v>
      </c>
      <c r="DB184" s="368">
        <v>0</v>
      </c>
      <c r="DC184" s="368">
        <v>0</v>
      </c>
      <c r="DD184" s="368">
        <v>0</v>
      </c>
      <c r="DE184" s="368">
        <v>0</v>
      </c>
    </row>
    <row r="185" spans="1:109">
      <c r="A185" s="461" t="str">
        <f t="shared" si="2"/>
        <v>0102901263435000</v>
      </c>
      <c r="B185" s="367" t="s">
        <v>1588</v>
      </c>
      <c r="C185" s="367" t="s">
        <v>559</v>
      </c>
      <c r="D185" s="367" t="s">
        <v>564</v>
      </c>
      <c r="E185" s="367" t="s">
        <v>561</v>
      </c>
      <c r="F185" s="367" t="s">
        <v>587</v>
      </c>
      <c r="G185" s="367" t="s">
        <v>474</v>
      </c>
      <c r="H185" s="367" t="s">
        <v>562</v>
      </c>
      <c r="J185" s="367" t="s">
        <v>579</v>
      </c>
      <c r="K185" s="367" t="s">
        <v>564</v>
      </c>
      <c r="L185" s="367" t="s">
        <v>737</v>
      </c>
      <c r="M185" s="367" t="s">
        <v>738</v>
      </c>
      <c r="N185" s="367" t="s">
        <v>733</v>
      </c>
      <c r="O185" s="367" t="s">
        <v>561</v>
      </c>
      <c r="P185" s="367" t="s">
        <v>561</v>
      </c>
      <c r="Q185" s="367" t="s">
        <v>561</v>
      </c>
      <c r="R185" s="367" t="s">
        <v>561</v>
      </c>
      <c r="S185" s="367" t="s">
        <v>561</v>
      </c>
      <c r="T185" s="368">
        <v>3430905</v>
      </c>
      <c r="U185" s="368">
        <v>3441001</v>
      </c>
      <c r="V185" s="368">
        <v>7032</v>
      </c>
      <c r="W185" s="368">
        <v>3000</v>
      </c>
      <c r="X185" s="368">
        <v>2029</v>
      </c>
      <c r="Y185" s="368">
        <v>12061</v>
      </c>
      <c r="Z185" s="368">
        <v>1551</v>
      </c>
      <c r="AA185" s="368">
        <v>0</v>
      </c>
      <c r="AB185" s="368">
        <v>11432</v>
      </c>
      <c r="AC185" s="368">
        <v>870</v>
      </c>
      <c r="AD185" s="368">
        <v>1</v>
      </c>
      <c r="AE185" s="368">
        <v>6</v>
      </c>
      <c r="AF185" s="368">
        <v>1400</v>
      </c>
      <c r="AG185" s="368">
        <v>247215</v>
      </c>
      <c r="AH185" s="368">
        <v>861</v>
      </c>
      <c r="AI185" s="368">
        <v>213643</v>
      </c>
      <c r="AJ185" s="368">
        <v>463119</v>
      </c>
      <c r="AK185" s="368">
        <v>17496</v>
      </c>
      <c r="AL185" s="368">
        <v>15100</v>
      </c>
      <c r="AM185" s="368">
        <v>3</v>
      </c>
      <c r="AN185" s="368">
        <v>543</v>
      </c>
      <c r="AO185" s="368">
        <v>80</v>
      </c>
      <c r="AP185" s="368">
        <v>1425</v>
      </c>
      <c r="AQ185" s="368">
        <v>2866</v>
      </c>
      <c r="AR185" s="368">
        <v>5011001</v>
      </c>
      <c r="AS185" s="368">
        <v>1</v>
      </c>
      <c r="AT185" s="368">
        <v>1</v>
      </c>
      <c r="AU185" s="368">
        <v>0</v>
      </c>
      <c r="AV185" s="368">
        <v>0</v>
      </c>
      <c r="AW185" s="368">
        <v>1</v>
      </c>
      <c r="AX185" s="368">
        <v>0</v>
      </c>
      <c r="AY185" s="368">
        <v>1</v>
      </c>
      <c r="AZ185" s="368">
        <v>0</v>
      </c>
      <c r="BA185" s="368">
        <v>97</v>
      </c>
      <c r="BB185" s="368">
        <v>0</v>
      </c>
      <c r="BC185" s="368">
        <v>0</v>
      </c>
      <c r="BD185" s="368">
        <v>0</v>
      </c>
      <c r="BE185" s="368">
        <v>97</v>
      </c>
      <c r="BF185" s="368">
        <v>0</v>
      </c>
      <c r="BG185" s="368">
        <v>57</v>
      </c>
      <c r="BH185" s="368">
        <v>511000</v>
      </c>
      <c r="BI185" s="368">
        <v>0</v>
      </c>
      <c r="BJ185" s="368">
        <v>302</v>
      </c>
      <c r="BK185" s="368">
        <v>511359</v>
      </c>
      <c r="BL185" s="368">
        <v>0</v>
      </c>
      <c r="BM185" s="368">
        <v>0</v>
      </c>
      <c r="BN185" s="368">
        <v>0</v>
      </c>
      <c r="BO185" s="368">
        <v>1</v>
      </c>
      <c r="BP185" s="368">
        <v>0</v>
      </c>
      <c r="BQ185" s="368">
        <v>0</v>
      </c>
      <c r="BR185" s="368">
        <v>0</v>
      </c>
      <c r="BS185" s="368">
        <v>0</v>
      </c>
      <c r="BT185" s="368">
        <v>0</v>
      </c>
    </row>
    <row r="186" spans="1:109">
      <c r="A186" s="461" t="str">
        <f t="shared" si="2"/>
        <v>1713201263435000</v>
      </c>
      <c r="B186" s="367" t="s">
        <v>1588</v>
      </c>
      <c r="C186" s="367" t="s">
        <v>559</v>
      </c>
      <c r="D186" s="367" t="s">
        <v>575</v>
      </c>
      <c r="E186" s="367" t="s">
        <v>733</v>
      </c>
      <c r="F186" s="367" t="s">
        <v>587</v>
      </c>
      <c r="G186" s="367" t="s">
        <v>474</v>
      </c>
      <c r="H186" s="367" t="s">
        <v>562</v>
      </c>
      <c r="J186" s="367" t="s">
        <v>743</v>
      </c>
      <c r="K186" s="367" t="s">
        <v>564</v>
      </c>
      <c r="L186" s="367" t="s">
        <v>747</v>
      </c>
      <c r="M186" s="367" t="s">
        <v>738</v>
      </c>
      <c r="N186" s="367" t="s">
        <v>733</v>
      </c>
      <c r="O186" s="367" t="s">
        <v>735</v>
      </c>
      <c r="P186" s="367" t="s">
        <v>734</v>
      </c>
      <c r="Q186" s="367" t="s">
        <v>734</v>
      </c>
      <c r="R186" s="367" t="s">
        <v>735</v>
      </c>
      <c r="S186" s="367" t="s">
        <v>733</v>
      </c>
      <c r="T186" s="368">
        <v>0</v>
      </c>
      <c r="U186" s="368">
        <v>0</v>
      </c>
      <c r="V186" s="368">
        <v>0</v>
      </c>
      <c r="W186" s="368">
        <v>0</v>
      </c>
      <c r="X186" s="368">
        <v>0</v>
      </c>
      <c r="Y186" s="368">
        <v>0</v>
      </c>
      <c r="Z186" s="368">
        <v>0</v>
      </c>
      <c r="AA186" s="368">
        <v>0</v>
      </c>
      <c r="AB186" s="368">
        <v>0</v>
      </c>
      <c r="AC186" s="368">
        <v>0</v>
      </c>
      <c r="AD186" s="368">
        <v>0</v>
      </c>
      <c r="AE186" s="368">
        <v>0</v>
      </c>
      <c r="AF186" s="368">
        <v>0</v>
      </c>
      <c r="AG186" s="368">
        <v>0</v>
      </c>
      <c r="AH186" s="368">
        <v>0</v>
      </c>
      <c r="AI186" s="368">
        <v>0</v>
      </c>
      <c r="AJ186" s="368">
        <v>0</v>
      </c>
      <c r="AK186" s="368">
        <v>0</v>
      </c>
      <c r="AL186" s="368">
        <v>0</v>
      </c>
      <c r="AM186" s="368">
        <v>0</v>
      </c>
      <c r="AN186" s="368">
        <v>0</v>
      </c>
      <c r="AO186" s="368">
        <v>0</v>
      </c>
      <c r="AP186" s="368">
        <v>0</v>
      </c>
      <c r="AQ186" s="368">
        <v>0</v>
      </c>
      <c r="AR186" s="368">
        <v>0</v>
      </c>
      <c r="AS186" s="368">
        <v>0</v>
      </c>
      <c r="AT186" s="368">
        <v>0</v>
      </c>
      <c r="AU186" s="368">
        <v>0</v>
      </c>
      <c r="AV186" s="368">
        <v>0</v>
      </c>
      <c r="AW186" s="368">
        <v>0</v>
      </c>
      <c r="AX186" s="368">
        <v>0</v>
      </c>
      <c r="AY186" s="368">
        <v>0</v>
      </c>
      <c r="AZ186" s="368">
        <v>0</v>
      </c>
      <c r="BA186" s="368">
        <v>0</v>
      </c>
      <c r="BB186" s="368">
        <v>7455</v>
      </c>
      <c r="BC186" s="368">
        <v>51303</v>
      </c>
      <c r="BD186" s="368">
        <v>19095</v>
      </c>
      <c r="BE186" s="368">
        <v>9531</v>
      </c>
      <c r="BF186" s="368">
        <v>87384</v>
      </c>
      <c r="BG186" s="368">
        <v>86663</v>
      </c>
      <c r="BH186" s="368">
        <v>0</v>
      </c>
      <c r="BI186" s="368">
        <v>721</v>
      </c>
      <c r="BJ186" s="368">
        <v>87384</v>
      </c>
      <c r="BK186" s="368">
        <v>86663</v>
      </c>
      <c r="BL186" s="368">
        <v>0</v>
      </c>
      <c r="BM186" s="368">
        <v>113</v>
      </c>
      <c r="BN186" s="368">
        <v>0</v>
      </c>
      <c r="BO186" s="368">
        <v>0</v>
      </c>
      <c r="BP186" s="368">
        <v>608</v>
      </c>
      <c r="BQ186" s="368">
        <v>0</v>
      </c>
      <c r="BR186" s="368">
        <v>32201</v>
      </c>
      <c r="BS186" s="368">
        <v>23231</v>
      </c>
      <c r="BT186" s="368">
        <v>1817</v>
      </c>
      <c r="BU186" s="368">
        <v>111</v>
      </c>
      <c r="BV186" s="368">
        <v>0</v>
      </c>
      <c r="BW186" s="368">
        <v>6709</v>
      </c>
      <c r="BX186" s="368">
        <v>333</v>
      </c>
      <c r="BY186" s="368">
        <v>192532</v>
      </c>
      <c r="BZ186" s="368">
        <v>147021</v>
      </c>
      <c r="CA186" s="368">
        <v>6918</v>
      </c>
    </row>
    <row r="187" spans="1:109">
      <c r="A187" s="461" t="str">
        <f t="shared" si="2"/>
        <v>1713202263435000</v>
      </c>
      <c r="B187" s="367" t="s">
        <v>1588</v>
      </c>
      <c r="C187" s="367" t="s">
        <v>559</v>
      </c>
      <c r="D187" s="367" t="s">
        <v>575</v>
      </c>
      <c r="E187" s="367" t="s">
        <v>733</v>
      </c>
      <c r="F187" s="367" t="s">
        <v>587</v>
      </c>
      <c r="G187" s="367" t="s">
        <v>474</v>
      </c>
      <c r="H187" s="367" t="s">
        <v>562</v>
      </c>
      <c r="J187" s="367" t="s">
        <v>743</v>
      </c>
      <c r="K187" s="367" t="s">
        <v>566</v>
      </c>
      <c r="L187" s="367" t="s">
        <v>747</v>
      </c>
      <c r="M187" s="367" t="s">
        <v>738</v>
      </c>
      <c r="N187" s="367" t="s">
        <v>733</v>
      </c>
      <c r="O187" s="367" t="s">
        <v>735</v>
      </c>
      <c r="P187" s="367" t="s">
        <v>734</v>
      </c>
      <c r="Q187" s="367" t="s">
        <v>734</v>
      </c>
      <c r="R187" s="367" t="s">
        <v>735</v>
      </c>
      <c r="S187" s="367" t="s">
        <v>733</v>
      </c>
      <c r="T187" s="368">
        <v>777</v>
      </c>
      <c r="U187" s="368">
        <v>0</v>
      </c>
      <c r="V187" s="368">
        <v>35486</v>
      </c>
      <c r="W187" s="368">
        <v>2330</v>
      </c>
      <c r="X187" s="368">
        <v>0</v>
      </c>
      <c r="Y187" s="368">
        <v>0</v>
      </c>
      <c r="Z187" s="368">
        <v>224733</v>
      </c>
      <c r="AA187" s="368">
        <v>170252</v>
      </c>
      <c r="AB187" s="368">
        <v>8735</v>
      </c>
      <c r="AC187" s="368">
        <v>888</v>
      </c>
      <c r="AD187" s="368">
        <v>0</v>
      </c>
      <c r="AE187" s="368">
        <v>42195</v>
      </c>
      <c r="AF187" s="368">
        <v>2663</v>
      </c>
      <c r="AG187" s="368">
        <v>0</v>
      </c>
      <c r="AH187" s="368">
        <v>312117</v>
      </c>
      <c r="AI187" s="368">
        <v>256915</v>
      </c>
      <c r="AJ187" s="368">
        <v>8735</v>
      </c>
      <c r="AK187" s="368">
        <v>46467</v>
      </c>
      <c r="AL187" s="368">
        <v>0</v>
      </c>
      <c r="AM187" s="368">
        <v>0</v>
      </c>
      <c r="AN187" s="368">
        <v>0</v>
      </c>
      <c r="AO187" s="368">
        <v>0</v>
      </c>
      <c r="AP187" s="368">
        <v>0</v>
      </c>
      <c r="AQ187" s="368">
        <v>157877</v>
      </c>
    </row>
    <row r="188" spans="1:109">
      <c r="A188" s="461" t="str">
        <f t="shared" si="2"/>
        <v>1713301263435000</v>
      </c>
      <c r="B188" s="367" t="s">
        <v>1588</v>
      </c>
      <c r="C188" s="367" t="s">
        <v>559</v>
      </c>
      <c r="D188" s="367" t="s">
        <v>575</v>
      </c>
      <c r="E188" s="367" t="s">
        <v>733</v>
      </c>
      <c r="F188" s="367" t="s">
        <v>587</v>
      </c>
      <c r="G188" s="367" t="s">
        <v>474</v>
      </c>
      <c r="H188" s="367" t="s">
        <v>562</v>
      </c>
      <c r="I188" s="367"/>
      <c r="J188" s="367" t="s">
        <v>742</v>
      </c>
      <c r="K188" s="367" t="s">
        <v>564</v>
      </c>
      <c r="L188" s="367" t="s">
        <v>747</v>
      </c>
      <c r="M188" s="367" t="s">
        <v>738</v>
      </c>
      <c r="N188" s="367" t="s">
        <v>733</v>
      </c>
      <c r="O188" s="367" t="s">
        <v>735</v>
      </c>
      <c r="P188" s="367" t="s">
        <v>734</v>
      </c>
      <c r="Q188" s="367" t="s">
        <v>734</v>
      </c>
      <c r="R188" s="367" t="s">
        <v>735</v>
      </c>
      <c r="S188" s="367" t="s">
        <v>733</v>
      </c>
      <c r="T188" s="368">
        <v>2</v>
      </c>
      <c r="U188" s="368">
        <v>272</v>
      </c>
      <c r="V188" s="368">
        <v>23400</v>
      </c>
      <c r="W188" s="368">
        <v>6</v>
      </c>
      <c r="X188" s="368">
        <v>101</v>
      </c>
      <c r="Y188" s="368">
        <v>203</v>
      </c>
      <c r="Z188" s="368">
        <v>20</v>
      </c>
      <c r="AA188" s="368">
        <v>100</v>
      </c>
      <c r="AB188" s="368">
        <v>123400</v>
      </c>
      <c r="AC188" s="368">
        <v>200</v>
      </c>
      <c r="AD188" s="368">
        <v>4260601</v>
      </c>
      <c r="AE188" s="368">
        <v>4031213</v>
      </c>
      <c r="AF188" s="368">
        <v>2029</v>
      </c>
      <c r="AG188" s="368">
        <v>12182</v>
      </c>
      <c r="AH188" s="368">
        <v>72902</v>
      </c>
      <c r="AI188" s="368">
        <v>159252</v>
      </c>
      <c r="AJ188" s="368">
        <v>850052</v>
      </c>
      <c r="AK188" s="368">
        <v>1713552</v>
      </c>
      <c r="AL188" s="368">
        <v>175328</v>
      </c>
      <c r="AM188" s="368">
        <v>421719</v>
      </c>
      <c r="AN188" s="368">
        <v>28269</v>
      </c>
      <c r="AO188" s="368">
        <v>24253</v>
      </c>
      <c r="AP188" s="368">
        <v>26388</v>
      </c>
      <c r="AQ188" s="368">
        <v>155998</v>
      </c>
      <c r="AR188" s="368">
        <v>162812</v>
      </c>
      <c r="AS188" s="368">
        <v>157998</v>
      </c>
      <c r="AT188" s="368">
        <v>0</v>
      </c>
      <c r="AU188" s="368">
        <v>0</v>
      </c>
      <c r="AV188" s="368">
        <v>0</v>
      </c>
      <c r="AW188" s="368">
        <v>0</v>
      </c>
      <c r="AX188" s="368">
        <v>0</v>
      </c>
      <c r="AY188" s="368">
        <v>0</v>
      </c>
      <c r="AZ188" s="368">
        <v>0</v>
      </c>
      <c r="BA188" s="368">
        <v>0</v>
      </c>
      <c r="BB188" s="368">
        <v>1</v>
      </c>
      <c r="BC188" s="368">
        <v>0</v>
      </c>
      <c r="BD188" s="368">
        <v>0</v>
      </c>
      <c r="BE188" s="368">
        <v>0</v>
      </c>
      <c r="BF188" s="368">
        <v>0</v>
      </c>
      <c r="BG188" s="368">
        <v>0</v>
      </c>
      <c r="BH188" s="368">
        <v>0</v>
      </c>
      <c r="BI188" s="368">
        <v>0</v>
      </c>
      <c r="BJ188" s="368">
        <v>0</v>
      </c>
      <c r="BK188" s="368">
        <v>0</v>
      </c>
      <c r="BL188" s="368">
        <v>0</v>
      </c>
      <c r="BM188" s="368">
        <v>0</v>
      </c>
      <c r="BN188" s="368">
        <v>0</v>
      </c>
      <c r="BO188" s="368">
        <v>0</v>
      </c>
      <c r="BP188" s="368">
        <v>0</v>
      </c>
      <c r="BQ188" s="368">
        <v>0</v>
      </c>
      <c r="BR188" s="368">
        <v>0</v>
      </c>
      <c r="BS188" s="368">
        <v>0</v>
      </c>
      <c r="BT188" s="368">
        <v>0</v>
      </c>
      <c r="BU188" s="368">
        <v>0</v>
      </c>
      <c r="BV188" s="368">
        <v>0</v>
      </c>
      <c r="BW188" s="368">
        <v>0</v>
      </c>
      <c r="BX188" s="368">
        <v>0</v>
      </c>
      <c r="BY188" s="368">
        <v>0</v>
      </c>
      <c r="BZ188" s="368">
        <v>0</v>
      </c>
      <c r="CA188" s="368">
        <v>0</v>
      </c>
    </row>
    <row r="189" spans="1:109">
      <c r="A189" s="461" t="str">
        <f t="shared" si="2"/>
        <v>1713302263435000</v>
      </c>
      <c r="B189" s="367" t="s">
        <v>1588</v>
      </c>
      <c r="C189" s="367" t="s">
        <v>559</v>
      </c>
      <c r="D189" s="367" t="s">
        <v>575</v>
      </c>
      <c r="E189" s="367" t="s">
        <v>733</v>
      </c>
      <c r="F189" s="367" t="s">
        <v>587</v>
      </c>
      <c r="G189" s="367" t="s">
        <v>474</v>
      </c>
      <c r="H189" s="367" t="s">
        <v>562</v>
      </c>
      <c r="J189" s="367" t="s">
        <v>742</v>
      </c>
      <c r="K189" s="367" t="s">
        <v>566</v>
      </c>
      <c r="L189" s="367" t="s">
        <v>747</v>
      </c>
      <c r="M189" s="367" t="s">
        <v>738</v>
      </c>
      <c r="N189" s="367" t="s">
        <v>733</v>
      </c>
      <c r="O189" s="367" t="s">
        <v>735</v>
      </c>
      <c r="P189" s="367" t="s">
        <v>734</v>
      </c>
      <c r="Q189" s="367" t="s">
        <v>734</v>
      </c>
      <c r="R189" s="367" t="s">
        <v>735</v>
      </c>
      <c r="S189" s="367" t="s">
        <v>733</v>
      </c>
      <c r="T189" s="368">
        <v>0</v>
      </c>
      <c r="U189" s="368">
        <v>0</v>
      </c>
      <c r="V189" s="368">
        <v>0</v>
      </c>
      <c r="W189" s="368">
        <v>0</v>
      </c>
      <c r="X189" s="368">
        <v>0</v>
      </c>
    </row>
    <row r="190" spans="1:109">
      <c r="A190" s="461" t="str">
        <f t="shared" si="2"/>
        <v>0104001263435000</v>
      </c>
      <c r="B190" s="367" t="s">
        <v>1588</v>
      </c>
      <c r="C190" s="367" t="s">
        <v>559</v>
      </c>
      <c r="D190" s="367" t="s">
        <v>564</v>
      </c>
      <c r="E190" s="367" t="s">
        <v>561</v>
      </c>
      <c r="F190" s="367" t="s">
        <v>587</v>
      </c>
      <c r="G190" s="367" t="s">
        <v>474</v>
      </c>
      <c r="H190" s="367" t="s">
        <v>562</v>
      </c>
      <c r="J190" s="367" t="s">
        <v>578</v>
      </c>
      <c r="K190" s="367" t="s">
        <v>564</v>
      </c>
      <c r="L190" s="367" t="s">
        <v>737</v>
      </c>
      <c r="M190" s="367" t="s">
        <v>738</v>
      </c>
      <c r="N190" s="367" t="s">
        <v>733</v>
      </c>
      <c r="O190" s="367" t="s">
        <v>561</v>
      </c>
      <c r="P190" s="367" t="s">
        <v>561</v>
      </c>
      <c r="Q190" s="367" t="s">
        <v>561</v>
      </c>
      <c r="R190" s="367" t="s">
        <v>561</v>
      </c>
      <c r="S190" s="367" t="s">
        <v>561</v>
      </c>
      <c r="T190" s="368">
        <v>0</v>
      </c>
      <c r="U190" s="368">
        <v>0</v>
      </c>
      <c r="V190" s="368">
        <v>335</v>
      </c>
      <c r="W190" s="368">
        <v>167</v>
      </c>
      <c r="X190" s="368">
        <v>0</v>
      </c>
      <c r="Y190" s="368">
        <v>0</v>
      </c>
      <c r="Z190" s="368">
        <v>335</v>
      </c>
      <c r="AA190" s="368">
        <v>167</v>
      </c>
      <c r="AB190" s="368">
        <v>0</v>
      </c>
      <c r="AC190" s="368">
        <v>0</v>
      </c>
      <c r="AD190" s="368">
        <v>0</v>
      </c>
      <c r="AE190" s="368">
        <v>0</v>
      </c>
      <c r="AF190" s="368">
        <v>0</v>
      </c>
      <c r="AG190" s="368">
        <v>0</v>
      </c>
      <c r="AH190" s="368">
        <v>0</v>
      </c>
      <c r="AI190" s="368">
        <v>0</v>
      </c>
      <c r="AJ190" s="368">
        <v>0</v>
      </c>
      <c r="AK190" s="368">
        <v>0</v>
      </c>
      <c r="AL190" s="368">
        <v>0</v>
      </c>
      <c r="AM190" s="368">
        <v>0</v>
      </c>
      <c r="AN190" s="368">
        <v>0</v>
      </c>
      <c r="AO190" s="368">
        <v>0</v>
      </c>
      <c r="AP190" s="368">
        <v>0</v>
      </c>
      <c r="AQ190" s="368">
        <v>0</v>
      </c>
      <c r="AR190" s="368">
        <v>0</v>
      </c>
      <c r="AS190" s="368">
        <v>0</v>
      </c>
      <c r="AT190" s="368">
        <v>0</v>
      </c>
      <c r="AU190" s="368">
        <v>0</v>
      </c>
      <c r="AV190" s="368">
        <v>2760</v>
      </c>
      <c r="AW190" s="368">
        <v>8298</v>
      </c>
      <c r="AX190" s="368">
        <v>0</v>
      </c>
      <c r="AY190" s="368">
        <v>0</v>
      </c>
      <c r="AZ190" s="368">
        <v>2760</v>
      </c>
      <c r="BA190" s="368">
        <v>8298</v>
      </c>
      <c r="BB190" s="368">
        <v>0</v>
      </c>
      <c r="BC190" s="368">
        <v>0</v>
      </c>
      <c r="BD190" s="368">
        <v>0</v>
      </c>
      <c r="BE190" s="368">
        <v>0</v>
      </c>
      <c r="BF190" s="368">
        <v>0</v>
      </c>
      <c r="BG190" s="368">
        <v>0</v>
      </c>
      <c r="BH190" s="368">
        <v>0</v>
      </c>
      <c r="BI190" s="368">
        <v>0</v>
      </c>
      <c r="BJ190" s="368">
        <v>0</v>
      </c>
      <c r="BK190" s="368">
        <v>0</v>
      </c>
      <c r="BL190" s="368">
        <v>0</v>
      </c>
      <c r="BM190" s="368">
        <v>0</v>
      </c>
      <c r="BN190" s="368">
        <v>0</v>
      </c>
      <c r="BO190" s="368">
        <v>0</v>
      </c>
      <c r="BP190" s="368">
        <v>0</v>
      </c>
      <c r="BQ190" s="368">
        <v>3095</v>
      </c>
      <c r="BR190" s="368">
        <v>8465</v>
      </c>
      <c r="BS190" s="368">
        <v>0</v>
      </c>
      <c r="BT190" s="368">
        <v>0</v>
      </c>
      <c r="BU190" s="368">
        <v>0</v>
      </c>
      <c r="BV190" s="368">
        <v>6918</v>
      </c>
      <c r="BW190" s="368">
        <v>6918</v>
      </c>
      <c r="BX190" s="368">
        <v>0</v>
      </c>
      <c r="BY190" s="368">
        <v>0</v>
      </c>
      <c r="BZ190" s="368">
        <v>0</v>
      </c>
      <c r="CA190" s="368">
        <v>0</v>
      </c>
      <c r="CB190" s="368">
        <v>6918</v>
      </c>
      <c r="CC190" s="368">
        <v>0</v>
      </c>
      <c r="CD190" s="368">
        <v>0</v>
      </c>
      <c r="CE190" s="368">
        <v>0</v>
      </c>
      <c r="CF190" s="368">
        <v>0</v>
      </c>
      <c r="CG190" s="368">
        <v>0</v>
      </c>
      <c r="CH190" s="368">
        <v>0</v>
      </c>
      <c r="CI190" s="368">
        <v>0</v>
      </c>
      <c r="CJ190" s="368">
        <v>0</v>
      </c>
    </row>
    <row r="191" spans="1:109">
      <c r="A191" s="461" t="str">
        <f t="shared" si="2"/>
        <v>1714001263435000</v>
      </c>
      <c r="B191" s="367" t="s">
        <v>1588</v>
      </c>
      <c r="C191" s="367" t="s">
        <v>559</v>
      </c>
      <c r="D191" s="367" t="s">
        <v>575</v>
      </c>
      <c r="E191" s="367" t="s">
        <v>733</v>
      </c>
      <c r="F191" s="367" t="s">
        <v>587</v>
      </c>
      <c r="G191" s="367" t="s">
        <v>474</v>
      </c>
      <c r="H191" s="367" t="s">
        <v>562</v>
      </c>
      <c r="J191" s="367" t="s">
        <v>578</v>
      </c>
      <c r="K191" s="367" t="s">
        <v>564</v>
      </c>
      <c r="L191" s="367" t="s">
        <v>747</v>
      </c>
      <c r="M191" s="367" t="s">
        <v>738</v>
      </c>
      <c r="N191" s="367" t="s">
        <v>733</v>
      </c>
      <c r="O191" s="367" t="s">
        <v>735</v>
      </c>
      <c r="P191" s="367" t="s">
        <v>734</v>
      </c>
      <c r="Q191" s="367" t="s">
        <v>734</v>
      </c>
      <c r="R191" s="367" t="s">
        <v>735</v>
      </c>
      <c r="S191" s="367" t="s">
        <v>733</v>
      </c>
      <c r="T191" s="368">
        <v>8735</v>
      </c>
      <c r="U191" s="368">
        <v>8735</v>
      </c>
      <c r="V191" s="368">
        <v>54814</v>
      </c>
      <c r="W191" s="368">
        <v>54814</v>
      </c>
      <c r="X191" s="368">
        <v>2551</v>
      </c>
      <c r="Y191" s="368">
        <v>2551</v>
      </c>
      <c r="Z191" s="368">
        <v>0</v>
      </c>
      <c r="AA191" s="368">
        <v>0</v>
      </c>
      <c r="AB191" s="368">
        <v>1631</v>
      </c>
      <c r="AC191" s="368">
        <v>1631</v>
      </c>
      <c r="AD191" s="368">
        <v>1386</v>
      </c>
      <c r="AE191" s="368">
        <v>1386</v>
      </c>
      <c r="AF191" s="368">
        <v>0</v>
      </c>
      <c r="AG191" s="368">
        <v>0</v>
      </c>
      <c r="AH191" s="368">
        <v>0</v>
      </c>
      <c r="AI191" s="368">
        <v>0</v>
      </c>
      <c r="AJ191" s="368">
        <v>27</v>
      </c>
      <c r="AK191" s="368">
        <v>27</v>
      </c>
      <c r="AL191" s="368">
        <v>6370</v>
      </c>
      <c r="AM191" s="368">
        <v>6370</v>
      </c>
      <c r="AN191" s="368">
        <v>0</v>
      </c>
      <c r="AO191" s="368">
        <v>0</v>
      </c>
      <c r="AP191" s="368">
        <v>42195</v>
      </c>
      <c r="AQ191" s="368">
        <v>42195</v>
      </c>
      <c r="AR191" s="368">
        <v>224</v>
      </c>
      <c r="AS191" s="368">
        <v>224</v>
      </c>
      <c r="AT191" s="368">
        <v>430</v>
      </c>
      <c r="AU191" s="368">
        <v>430</v>
      </c>
      <c r="AV191" s="368">
        <v>0</v>
      </c>
      <c r="AW191" s="368">
        <v>0</v>
      </c>
      <c r="AX191" s="368">
        <v>37696</v>
      </c>
      <c r="AY191" s="368">
        <v>104103</v>
      </c>
      <c r="AZ191" s="368">
        <v>0</v>
      </c>
      <c r="BA191" s="368">
        <v>0</v>
      </c>
      <c r="BB191" s="368">
        <v>36927</v>
      </c>
      <c r="BC191" s="368">
        <v>36927</v>
      </c>
      <c r="BD191" s="368">
        <v>0</v>
      </c>
      <c r="BE191" s="368">
        <v>0</v>
      </c>
      <c r="BF191" s="368">
        <v>769</v>
      </c>
      <c r="BG191" s="368">
        <v>769</v>
      </c>
      <c r="BH191" s="368">
        <v>66407</v>
      </c>
      <c r="BI191" s="368">
        <v>101245</v>
      </c>
      <c r="BJ191" s="368">
        <v>167652</v>
      </c>
      <c r="BK191" s="368">
        <v>0</v>
      </c>
      <c r="BL191" s="368">
        <v>0</v>
      </c>
      <c r="BM191" s="368">
        <v>0</v>
      </c>
      <c r="BN191" s="368">
        <v>66407</v>
      </c>
      <c r="BO191" s="368">
        <v>66407</v>
      </c>
      <c r="BP191" s="368">
        <v>0</v>
      </c>
      <c r="BQ191" s="368">
        <v>0</v>
      </c>
      <c r="BR191" s="368">
        <v>0</v>
      </c>
      <c r="BS191" s="368">
        <v>0</v>
      </c>
      <c r="BT191" s="368">
        <v>66407</v>
      </c>
      <c r="BU191" s="368">
        <v>0</v>
      </c>
      <c r="BV191" s="368">
        <v>0</v>
      </c>
      <c r="BW191" s="368">
        <v>8735</v>
      </c>
      <c r="BX191" s="368">
        <v>8735</v>
      </c>
      <c r="BY191" s="368">
        <v>991</v>
      </c>
      <c r="BZ191" s="368">
        <v>991</v>
      </c>
      <c r="CA191" s="368">
        <v>395</v>
      </c>
      <c r="CB191" s="368">
        <v>395</v>
      </c>
      <c r="CC191" s="368">
        <v>0</v>
      </c>
      <c r="CD191" s="368">
        <v>0</v>
      </c>
    </row>
    <row r="192" spans="1:109">
      <c r="A192" s="461" t="str">
        <f t="shared" si="2"/>
        <v>1714002263435000</v>
      </c>
      <c r="B192" s="367" t="s">
        <v>1588</v>
      </c>
      <c r="C192" s="367" t="s">
        <v>559</v>
      </c>
      <c r="D192" s="367" t="s">
        <v>575</v>
      </c>
      <c r="E192" s="367" t="s">
        <v>733</v>
      </c>
      <c r="F192" s="367" t="s">
        <v>587</v>
      </c>
      <c r="G192" s="367" t="s">
        <v>474</v>
      </c>
      <c r="H192" s="367" t="s">
        <v>562</v>
      </c>
      <c r="J192" s="367" t="s">
        <v>578</v>
      </c>
      <c r="K192" s="367" t="s">
        <v>566</v>
      </c>
      <c r="L192" s="367" t="s">
        <v>747</v>
      </c>
      <c r="M192" s="367" t="s">
        <v>738</v>
      </c>
      <c r="N192" s="367" t="s">
        <v>733</v>
      </c>
      <c r="O192" s="367" t="s">
        <v>735</v>
      </c>
      <c r="P192" s="367" t="s">
        <v>734</v>
      </c>
      <c r="Q192" s="367" t="s">
        <v>734</v>
      </c>
      <c r="R192" s="367" t="s">
        <v>735</v>
      </c>
      <c r="S192" s="367" t="s">
        <v>733</v>
      </c>
      <c r="T192" s="368">
        <v>0</v>
      </c>
      <c r="U192" s="368">
        <v>0</v>
      </c>
      <c r="V192" s="368">
        <v>0</v>
      </c>
      <c r="W192" s="368">
        <v>0</v>
      </c>
      <c r="X192" s="368">
        <v>1189</v>
      </c>
      <c r="Y192" s="368">
        <v>1189</v>
      </c>
      <c r="Z192" s="368">
        <v>0</v>
      </c>
      <c r="AA192" s="368">
        <v>0</v>
      </c>
      <c r="AB192" s="368">
        <v>20416</v>
      </c>
      <c r="AC192" s="368">
        <v>20416</v>
      </c>
      <c r="AD192" s="368">
        <v>0</v>
      </c>
      <c r="AE192" s="368">
        <v>0</v>
      </c>
      <c r="AF192" s="368">
        <v>0</v>
      </c>
      <c r="AG192" s="368">
        <v>0</v>
      </c>
      <c r="AH192" s="368">
        <v>0</v>
      </c>
      <c r="AI192" s="368">
        <v>0</v>
      </c>
      <c r="AJ192" s="368">
        <v>0</v>
      </c>
      <c r="AK192" s="368">
        <v>0</v>
      </c>
      <c r="AL192" s="368">
        <v>0</v>
      </c>
      <c r="AM192" s="368">
        <v>0</v>
      </c>
      <c r="AN192" s="368">
        <v>0</v>
      </c>
      <c r="AO192" s="368">
        <v>0</v>
      </c>
      <c r="AP192" s="368">
        <v>0</v>
      </c>
      <c r="AQ192" s="368">
        <v>0</v>
      </c>
      <c r="AR192" s="368">
        <v>15322</v>
      </c>
      <c r="AS192" s="368">
        <v>15322</v>
      </c>
      <c r="AT192" s="368">
        <v>0</v>
      </c>
      <c r="AU192" s="368">
        <v>0</v>
      </c>
      <c r="AV192" s="368">
        <v>430</v>
      </c>
      <c r="AW192" s="368">
        <v>430</v>
      </c>
      <c r="AX192" s="368">
        <v>0</v>
      </c>
      <c r="AY192" s="368">
        <v>0</v>
      </c>
      <c r="AZ192" s="368">
        <v>0</v>
      </c>
      <c r="BA192" s="368">
        <v>0</v>
      </c>
      <c r="BB192" s="368">
        <v>0</v>
      </c>
      <c r="BC192" s="368">
        <v>0</v>
      </c>
      <c r="BD192" s="368">
        <v>0</v>
      </c>
      <c r="BE192" s="368">
        <v>0</v>
      </c>
      <c r="BF192" s="368">
        <v>0</v>
      </c>
      <c r="BG192" s="368">
        <v>0</v>
      </c>
      <c r="BH192" s="368">
        <v>0</v>
      </c>
      <c r="BI192" s="368">
        <v>0</v>
      </c>
    </row>
    <row r="193" spans="1:97">
      <c r="A193" s="461" t="str">
        <f t="shared" si="2"/>
        <v>1715201263435000</v>
      </c>
      <c r="B193" s="367" t="s">
        <v>1588</v>
      </c>
      <c r="C193" s="367" t="s">
        <v>559</v>
      </c>
      <c r="D193" s="367" t="s">
        <v>575</v>
      </c>
      <c r="E193" s="367" t="s">
        <v>733</v>
      </c>
      <c r="F193" s="367" t="s">
        <v>587</v>
      </c>
      <c r="G193" s="367" t="s">
        <v>474</v>
      </c>
      <c r="H193" s="367" t="s">
        <v>562</v>
      </c>
      <c r="I193" s="367"/>
      <c r="J193" s="367" t="s">
        <v>739</v>
      </c>
      <c r="K193" s="367" t="s">
        <v>564</v>
      </c>
      <c r="L193" s="367" t="s">
        <v>747</v>
      </c>
      <c r="M193" s="367" t="s">
        <v>738</v>
      </c>
      <c r="N193" s="367" t="s">
        <v>733</v>
      </c>
      <c r="O193" s="367" t="s">
        <v>735</v>
      </c>
      <c r="P193" s="367" t="s">
        <v>734</v>
      </c>
      <c r="Q193" s="367" t="s">
        <v>734</v>
      </c>
      <c r="R193" s="367" t="s">
        <v>735</v>
      </c>
      <c r="S193" s="367" t="s">
        <v>733</v>
      </c>
      <c r="T193" s="368">
        <v>192532</v>
      </c>
      <c r="U193" s="368">
        <v>0</v>
      </c>
      <c r="V193" s="368">
        <v>0</v>
      </c>
      <c r="W193" s="368">
        <v>37121</v>
      </c>
      <c r="X193" s="368">
        <v>1189</v>
      </c>
      <c r="Y193" s="368">
        <v>0</v>
      </c>
      <c r="Z193" s="368">
        <v>0</v>
      </c>
      <c r="AA193" s="368">
        <v>769</v>
      </c>
      <c r="AB193" s="368">
        <v>0</v>
      </c>
      <c r="AC193" s="368">
        <v>0</v>
      </c>
      <c r="AD193" s="368">
        <v>0</v>
      </c>
      <c r="AE193" s="368">
        <v>15322</v>
      </c>
      <c r="AF193" s="368">
        <v>0</v>
      </c>
      <c r="AG193" s="368">
        <v>0</v>
      </c>
      <c r="AH193" s="368">
        <v>32201</v>
      </c>
      <c r="AI193" s="368">
        <v>0</v>
      </c>
      <c r="AJ193" s="368">
        <v>0</v>
      </c>
      <c r="AK193" s="368">
        <v>11581</v>
      </c>
      <c r="AL193" s="368">
        <v>430</v>
      </c>
      <c r="AM193" s="368">
        <v>0</v>
      </c>
      <c r="AN193" s="368">
        <v>27</v>
      </c>
      <c r="AO193" s="368">
        <v>0</v>
      </c>
      <c r="AP193" s="368">
        <v>0</v>
      </c>
      <c r="AQ193" s="368">
        <v>0</v>
      </c>
      <c r="AR193" s="368">
        <v>224</v>
      </c>
      <c r="AS193" s="368">
        <v>138131</v>
      </c>
      <c r="AT193" s="368">
        <v>19939</v>
      </c>
      <c r="AU193" s="368">
        <v>0</v>
      </c>
      <c r="AV193" s="368">
        <v>0</v>
      </c>
      <c r="AW193" s="368">
        <v>0</v>
      </c>
      <c r="AX193" s="368">
        <v>0</v>
      </c>
      <c r="AY193" s="368">
        <v>0</v>
      </c>
      <c r="AZ193" s="368">
        <v>185614</v>
      </c>
      <c r="BA193" s="368">
        <v>16511</v>
      </c>
      <c r="BB193" s="368">
        <v>0</v>
      </c>
      <c r="BC193" s="368">
        <v>10000</v>
      </c>
      <c r="BD193" s="368">
        <v>0</v>
      </c>
      <c r="BE193" s="368">
        <v>769</v>
      </c>
      <c r="BF193" s="368">
        <v>0</v>
      </c>
      <c r="BG193" s="368">
        <v>0</v>
      </c>
      <c r="BH193" s="368">
        <v>30384</v>
      </c>
      <c r="BI193" s="368">
        <v>0</v>
      </c>
      <c r="BJ193" s="368">
        <v>0</v>
      </c>
      <c r="BK193" s="368">
        <v>1500</v>
      </c>
      <c r="BL193" s="368">
        <v>27</v>
      </c>
      <c r="BM193" s="368">
        <v>0</v>
      </c>
      <c r="BN193" s="368">
        <v>0</v>
      </c>
      <c r="BO193" s="368">
        <v>0</v>
      </c>
      <c r="BP193" s="368">
        <v>0</v>
      </c>
      <c r="BQ193" s="368">
        <v>0</v>
      </c>
    </row>
    <row r="194" spans="1:97">
      <c r="A194" s="461" t="str">
        <f t="shared" si="2"/>
        <v>1715202263435000</v>
      </c>
      <c r="B194" s="367" t="s">
        <v>1588</v>
      </c>
      <c r="C194" s="367" t="s">
        <v>559</v>
      </c>
      <c r="D194" s="367" t="s">
        <v>575</v>
      </c>
      <c r="E194" s="367" t="s">
        <v>733</v>
      </c>
      <c r="F194" s="367" t="s">
        <v>587</v>
      </c>
      <c r="G194" s="367" t="s">
        <v>474</v>
      </c>
      <c r="H194" s="367" t="s">
        <v>562</v>
      </c>
      <c r="J194" s="367" t="s">
        <v>739</v>
      </c>
      <c r="K194" s="367" t="s">
        <v>566</v>
      </c>
      <c r="L194" s="367" t="s">
        <v>747</v>
      </c>
      <c r="M194" s="367" t="s">
        <v>738</v>
      </c>
      <c r="N194" s="367" t="s">
        <v>733</v>
      </c>
      <c r="O194" s="367" t="s">
        <v>735</v>
      </c>
      <c r="P194" s="367" t="s">
        <v>734</v>
      </c>
      <c r="Q194" s="367" t="s">
        <v>734</v>
      </c>
      <c r="R194" s="367" t="s">
        <v>735</v>
      </c>
      <c r="S194" s="367" t="s">
        <v>733</v>
      </c>
      <c r="T194" s="368">
        <v>192532</v>
      </c>
      <c r="U194" s="368">
        <v>0</v>
      </c>
      <c r="V194" s="368">
        <v>0</v>
      </c>
      <c r="W194" s="368">
        <v>37121</v>
      </c>
      <c r="X194" s="368">
        <v>1189</v>
      </c>
      <c r="Y194" s="368">
        <v>0</v>
      </c>
      <c r="Z194" s="368">
        <v>0</v>
      </c>
      <c r="AA194" s="368">
        <v>769</v>
      </c>
      <c r="AB194" s="368">
        <v>0</v>
      </c>
      <c r="AC194" s="368">
        <v>0</v>
      </c>
      <c r="AD194" s="368">
        <v>0</v>
      </c>
      <c r="AE194" s="368">
        <v>15322</v>
      </c>
      <c r="AF194" s="368">
        <v>0</v>
      </c>
      <c r="AG194" s="368">
        <v>0</v>
      </c>
      <c r="AH194" s="368">
        <v>32201</v>
      </c>
      <c r="AI194" s="368">
        <v>0</v>
      </c>
      <c r="AJ194" s="368">
        <v>0</v>
      </c>
      <c r="AK194" s="368">
        <v>11581</v>
      </c>
      <c r="AL194" s="368">
        <v>430</v>
      </c>
      <c r="AM194" s="368">
        <v>0</v>
      </c>
      <c r="AN194" s="368">
        <v>27</v>
      </c>
      <c r="AO194" s="368">
        <v>0</v>
      </c>
      <c r="AP194" s="368">
        <v>0</v>
      </c>
      <c r="AQ194" s="368">
        <v>0</v>
      </c>
      <c r="AR194" s="368">
        <v>224</v>
      </c>
      <c r="AS194" s="368">
        <v>138131</v>
      </c>
      <c r="AT194" s="368">
        <v>19939</v>
      </c>
      <c r="AU194" s="368">
        <v>0</v>
      </c>
      <c r="AV194" s="368">
        <v>0</v>
      </c>
      <c r="AW194" s="368">
        <v>0</v>
      </c>
      <c r="AX194" s="368">
        <v>0</v>
      </c>
      <c r="AY194" s="368">
        <v>0</v>
      </c>
      <c r="AZ194" s="368">
        <v>185614</v>
      </c>
      <c r="BA194" s="368">
        <v>16511</v>
      </c>
      <c r="BB194" s="368">
        <v>0</v>
      </c>
      <c r="BC194" s="368">
        <v>10000</v>
      </c>
      <c r="BD194" s="368">
        <v>0</v>
      </c>
      <c r="BE194" s="368">
        <v>769</v>
      </c>
      <c r="BF194" s="368">
        <v>0</v>
      </c>
      <c r="BG194" s="368">
        <v>0</v>
      </c>
      <c r="BH194" s="368">
        <v>30384</v>
      </c>
      <c r="BI194" s="368">
        <v>0</v>
      </c>
      <c r="BJ194" s="368">
        <v>0</v>
      </c>
      <c r="BK194" s="368">
        <v>1500</v>
      </c>
      <c r="BL194" s="368">
        <v>27</v>
      </c>
      <c r="BM194" s="368">
        <v>0</v>
      </c>
      <c r="BN194" s="368">
        <v>0</v>
      </c>
      <c r="BO194" s="368">
        <v>0</v>
      </c>
      <c r="BP194" s="368">
        <v>0</v>
      </c>
      <c r="BQ194" s="368">
        <v>0</v>
      </c>
    </row>
    <row r="195" spans="1:97">
      <c r="A195" s="461" t="str">
        <f t="shared" ref="A195:A258" si="3">+D195&amp;E195&amp;J195&amp;K195&amp;F195&amp;H195</f>
        <v>0102101263648000</v>
      </c>
      <c r="B195" s="367" t="s">
        <v>1588</v>
      </c>
      <c r="C195" s="367" t="s">
        <v>559</v>
      </c>
      <c r="D195" s="367" t="s">
        <v>564</v>
      </c>
      <c r="E195" s="367" t="s">
        <v>561</v>
      </c>
      <c r="F195" s="367" t="s">
        <v>588</v>
      </c>
      <c r="G195" s="367" t="s">
        <v>475</v>
      </c>
      <c r="H195" s="367" t="s">
        <v>562</v>
      </c>
      <c r="J195" s="367" t="s">
        <v>565</v>
      </c>
      <c r="K195" s="367" t="s">
        <v>564</v>
      </c>
      <c r="L195" s="367" t="s">
        <v>736</v>
      </c>
      <c r="M195" s="367" t="s">
        <v>738</v>
      </c>
      <c r="N195" s="367" t="s">
        <v>734</v>
      </c>
      <c r="O195" s="367" t="s">
        <v>561</v>
      </c>
      <c r="P195" s="367" t="s">
        <v>561</v>
      </c>
      <c r="Q195" s="367" t="s">
        <v>561</v>
      </c>
      <c r="R195" s="367" t="s">
        <v>561</v>
      </c>
      <c r="S195" s="367" t="s">
        <v>561</v>
      </c>
      <c r="T195" s="368">
        <v>5733</v>
      </c>
      <c r="U195" s="368">
        <v>3962</v>
      </c>
      <c r="V195" s="368">
        <v>799</v>
      </c>
      <c r="W195" s="368">
        <v>0</v>
      </c>
      <c r="X195" s="368">
        <v>1870</v>
      </c>
      <c r="Y195" s="368">
        <v>12364</v>
      </c>
      <c r="Z195" s="368">
        <v>1779</v>
      </c>
      <c r="AA195" s="368">
        <v>1779</v>
      </c>
      <c r="AB195" s="368">
        <v>0</v>
      </c>
      <c r="AC195" s="368">
        <v>0</v>
      </c>
      <c r="AD195" s="368">
        <v>0</v>
      </c>
      <c r="AE195" s="368">
        <v>0</v>
      </c>
      <c r="AF195" s="368">
        <v>5642</v>
      </c>
      <c r="AG195" s="368">
        <v>875</v>
      </c>
      <c r="AH195" s="368">
        <v>2877</v>
      </c>
      <c r="AI195" s="368">
        <v>23</v>
      </c>
      <c r="AJ195" s="368">
        <v>522</v>
      </c>
      <c r="AK195" s="368">
        <v>0</v>
      </c>
      <c r="AL195" s="368">
        <v>11499</v>
      </c>
      <c r="AM195" s="368">
        <v>2063</v>
      </c>
      <c r="AN195" s="368">
        <v>0</v>
      </c>
      <c r="AO195" s="368">
        <v>0</v>
      </c>
      <c r="AP195" s="368">
        <v>0</v>
      </c>
      <c r="AQ195" s="368">
        <v>0</v>
      </c>
      <c r="AR195" s="368">
        <v>0</v>
      </c>
      <c r="AS195" s="368">
        <v>0</v>
      </c>
      <c r="AT195" s="368">
        <v>0</v>
      </c>
      <c r="AU195" s="368">
        <v>2849</v>
      </c>
      <c r="AV195" s="368">
        <v>38430</v>
      </c>
      <c r="AW195" s="368">
        <v>0</v>
      </c>
      <c r="AX195" s="368">
        <v>0</v>
      </c>
      <c r="AY195" s="368">
        <v>38430</v>
      </c>
    </row>
    <row r="196" spans="1:97">
      <c r="A196" s="461" t="str">
        <f t="shared" si="3"/>
        <v>0102102263648000</v>
      </c>
      <c r="B196" s="367" t="s">
        <v>1588</v>
      </c>
      <c r="C196" s="367" t="s">
        <v>559</v>
      </c>
      <c r="D196" s="367" t="s">
        <v>564</v>
      </c>
      <c r="E196" s="367" t="s">
        <v>561</v>
      </c>
      <c r="F196" s="367" t="s">
        <v>588</v>
      </c>
      <c r="G196" s="367" t="s">
        <v>475</v>
      </c>
      <c r="H196" s="367" t="s">
        <v>562</v>
      </c>
      <c r="J196" s="367" t="s">
        <v>565</v>
      </c>
      <c r="K196" s="367" t="s">
        <v>566</v>
      </c>
      <c r="L196" s="367" t="s">
        <v>736</v>
      </c>
      <c r="M196" s="367" t="s">
        <v>738</v>
      </c>
      <c r="N196" s="367" t="s">
        <v>734</v>
      </c>
      <c r="O196" s="367" t="s">
        <v>561</v>
      </c>
      <c r="P196" s="367" t="s">
        <v>561</v>
      </c>
      <c r="Q196" s="367" t="s">
        <v>561</v>
      </c>
      <c r="R196" s="367" t="s">
        <v>561</v>
      </c>
      <c r="S196" s="367" t="s">
        <v>561</v>
      </c>
      <c r="T196" s="368">
        <v>5733</v>
      </c>
      <c r="U196" s="368">
        <v>0</v>
      </c>
      <c r="V196" s="368">
        <v>3962</v>
      </c>
      <c r="W196" s="368">
        <v>0</v>
      </c>
      <c r="X196" s="368">
        <v>0</v>
      </c>
      <c r="Y196" s="368">
        <v>799</v>
      </c>
      <c r="Z196" s="368">
        <v>0</v>
      </c>
      <c r="AA196" s="368">
        <v>0</v>
      </c>
      <c r="AB196" s="368">
        <v>1870</v>
      </c>
      <c r="AC196" s="368">
        <v>0</v>
      </c>
      <c r="AD196" s="368">
        <v>0</v>
      </c>
      <c r="AE196" s="368">
        <v>11565</v>
      </c>
      <c r="AF196" s="368">
        <v>0</v>
      </c>
      <c r="AG196" s="368">
        <v>799</v>
      </c>
    </row>
    <row r="197" spans="1:97">
      <c r="A197" s="461" t="str">
        <f t="shared" si="3"/>
        <v>0102601263648000</v>
      </c>
      <c r="B197" s="367" t="s">
        <v>1588</v>
      </c>
      <c r="C197" s="367" t="s">
        <v>559</v>
      </c>
      <c r="D197" s="367" t="s">
        <v>564</v>
      </c>
      <c r="E197" s="367" t="s">
        <v>561</v>
      </c>
      <c r="F197" s="367" t="s">
        <v>588</v>
      </c>
      <c r="G197" s="367" t="s">
        <v>475</v>
      </c>
      <c r="H197" s="367" t="s">
        <v>562</v>
      </c>
      <c r="J197" s="367" t="s">
        <v>571</v>
      </c>
      <c r="K197" s="367" t="s">
        <v>564</v>
      </c>
      <c r="L197" s="367" t="s">
        <v>736</v>
      </c>
      <c r="M197" s="367" t="s">
        <v>738</v>
      </c>
      <c r="N197" s="367" t="s">
        <v>734</v>
      </c>
      <c r="O197" s="367" t="s">
        <v>561</v>
      </c>
      <c r="P197" s="367" t="s">
        <v>561</v>
      </c>
      <c r="Q197" s="367" t="s">
        <v>561</v>
      </c>
      <c r="R197" s="367" t="s">
        <v>561</v>
      </c>
      <c r="S197" s="367" t="s">
        <v>561</v>
      </c>
      <c r="T197" s="368">
        <v>38182</v>
      </c>
      <c r="U197" s="368">
        <v>25480</v>
      </c>
      <c r="V197" s="368">
        <v>25445</v>
      </c>
      <c r="W197" s="368">
        <v>0</v>
      </c>
      <c r="X197" s="368">
        <v>0</v>
      </c>
      <c r="Y197" s="368">
        <v>35</v>
      </c>
      <c r="Z197" s="368">
        <v>12702</v>
      </c>
      <c r="AA197" s="368">
        <v>0</v>
      </c>
      <c r="AB197" s="368">
        <v>0</v>
      </c>
      <c r="AC197" s="368">
        <v>12701</v>
      </c>
      <c r="AD197" s="368">
        <v>1</v>
      </c>
      <c r="AE197" s="368">
        <v>38430</v>
      </c>
      <c r="AF197" s="368">
        <v>36651</v>
      </c>
      <c r="AG197" s="368">
        <v>12364</v>
      </c>
      <c r="AH197" s="368">
        <v>0</v>
      </c>
      <c r="AI197" s="368">
        <v>24287</v>
      </c>
      <c r="AJ197" s="368">
        <v>1779</v>
      </c>
      <c r="AK197" s="368">
        <v>1779</v>
      </c>
      <c r="AL197" s="368">
        <v>1779</v>
      </c>
      <c r="AM197" s="368">
        <v>0</v>
      </c>
      <c r="AN197" s="368">
        <v>0</v>
      </c>
      <c r="AO197" s="368">
        <v>-248</v>
      </c>
      <c r="AP197" s="368">
        <v>14819</v>
      </c>
      <c r="AQ197" s="368">
        <v>3900</v>
      </c>
      <c r="AR197" s="368">
        <v>0</v>
      </c>
      <c r="AS197" s="368">
        <v>10919</v>
      </c>
      <c r="AT197" s="368">
        <v>0</v>
      </c>
      <c r="AU197" s="368">
        <v>0</v>
      </c>
      <c r="AV197" s="368">
        <v>0</v>
      </c>
      <c r="AW197" s="368">
        <v>0</v>
      </c>
      <c r="AX197" s="368">
        <v>0</v>
      </c>
      <c r="AY197" s="368">
        <v>0</v>
      </c>
      <c r="AZ197" s="368">
        <v>14883</v>
      </c>
      <c r="BA197" s="368">
        <v>0</v>
      </c>
      <c r="BB197" s="368">
        <v>0</v>
      </c>
      <c r="BC197" s="368">
        <v>0</v>
      </c>
      <c r="BD197" s="368">
        <v>0</v>
      </c>
      <c r="BE197" s="368">
        <v>0</v>
      </c>
      <c r="BF197" s="368">
        <v>0</v>
      </c>
      <c r="BG197" s="368">
        <v>0</v>
      </c>
      <c r="BH197" s="368">
        <v>0</v>
      </c>
      <c r="BI197" s="368">
        <v>0</v>
      </c>
      <c r="BJ197" s="368">
        <v>0</v>
      </c>
      <c r="BK197" s="368">
        <v>0</v>
      </c>
      <c r="BL197" s="368">
        <v>0</v>
      </c>
      <c r="BM197" s="368">
        <v>0</v>
      </c>
      <c r="BN197" s="368">
        <v>0</v>
      </c>
      <c r="BO197" s="368">
        <v>0</v>
      </c>
      <c r="BP197" s="368">
        <v>14883</v>
      </c>
      <c r="BQ197" s="368">
        <v>0</v>
      </c>
      <c r="BR197" s="368">
        <v>0</v>
      </c>
      <c r="BS197" s="368">
        <v>0</v>
      </c>
      <c r="BT197" s="368">
        <v>0</v>
      </c>
      <c r="BU197" s="368">
        <v>0</v>
      </c>
      <c r="BV197" s="368">
        <v>0</v>
      </c>
      <c r="BW197" s="368">
        <v>-64</v>
      </c>
      <c r="BX197" s="368">
        <v>-312</v>
      </c>
      <c r="BY197" s="368">
        <v>0</v>
      </c>
      <c r="BZ197" s="368">
        <v>2147</v>
      </c>
      <c r="CA197" s="368">
        <v>0</v>
      </c>
      <c r="CB197" s="368">
        <v>0</v>
      </c>
      <c r="CC197" s="368">
        <v>4</v>
      </c>
      <c r="CD197" s="368">
        <v>0</v>
      </c>
      <c r="CE197" s="368">
        <v>0</v>
      </c>
      <c r="CF197" s="368">
        <v>0</v>
      </c>
      <c r="CG197" s="368">
        <v>0</v>
      </c>
      <c r="CH197" s="368">
        <v>0</v>
      </c>
      <c r="CI197" s="368">
        <v>0</v>
      </c>
      <c r="CJ197" s="368">
        <v>0</v>
      </c>
      <c r="CK197" s="368">
        <v>0</v>
      </c>
      <c r="CL197" s="368">
        <v>0</v>
      </c>
      <c r="CM197" s="368">
        <v>0</v>
      </c>
    </row>
    <row r="198" spans="1:97">
      <c r="A198" s="461" t="str">
        <f t="shared" si="3"/>
        <v>0102602263648000</v>
      </c>
      <c r="B198" s="367" t="s">
        <v>1588</v>
      </c>
      <c r="C198" s="367" t="s">
        <v>559</v>
      </c>
      <c r="D198" s="367" t="s">
        <v>564</v>
      </c>
      <c r="E198" s="367" t="s">
        <v>561</v>
      </c>
      <c r="F198" s="367" t="s">
        <v>588</v>
      </c>
      <c r="G198" s="367" t="s">
        <v>475</v>
      </c>
      <c r="H198" s="367" t="s">
        <v>562</v>
      </c>
      <c r="J198" s="367" t="s">
        <v>571</v>
      </c>
      <c r="K198" s="367" t="s">
        <v>566</v>
      </c>
      <c r="L198" s="367" t="s">
        <v>736</v>
      </c>
      <c r="M198" s="367" t="s">
        <v>738</v>
      </c>
      <c r="N198" s="367" t="s">
        <v>734</v>
      </c>
      <c r="O198" s="367" t="s">
        <v>561</v>
      </c>
      <c r="P198" s="367" t="s">
        <v>561</v>
      </c>
      <c r="Q198" s="367" t="s">
        <v>561</v>
      </c>
      <c r="R198" s="367" t="s">
        <v>561</v>
      </c>
      <c r="S198" s="367" t="s">
        <v>561</v>
      </c>
      <c r="T198" s="368">
        <v>0</v>
      </c>
      <c r="U198" s="368">
        <v>1835</v>
      </c>
      <c r="V198" s="368">
        <v>0</v>
      </c>
      <c r="W198" s="368">
        <v>0</v>
      </c>
      <c r="X198" s="368">
        <v>0</v>
      </c>
      <c r="Y198" s="368">
        <v>0</v>
      </c>
      <c r="Z198" s="368">
        <v>0</v>
      </c>
      <c r="AA198" s="368">
        <v>1835</v>
      </c>
      <c r="AB198" s="368">
        <v>0</v>
      </c>
      <c r="AC198" s="368">
        <v>2877</v>
      </c>
      <c r="AD198" s="368">
        <v>0</v>
      </c>
      <c r="AE198" s="368">
        <v>0</v>
      </c>
      <c r="AF198" s="368">
        <v>2877</v>
      </c>
      <c r="AG198" s="368">
        <v>0</v>
      </c>
      <c r="AH198" s="368">
        <v>0</v>
      </c>
      <c r="AI198" s="368">
        <v>0</v>
      </c>
      <c r="AJ198" s="368">
        <v>0</v>
      </c>
      <c r="AK198" s="368">
        <v>0</v>
      </c>
      <c r="AL198" s="368">
        <v>0</v>
      </c>
      <c r="AM198" s="368">
        <v>12364</v>
      </c>
      <c r="AN198" s="368">
        <v>0</v>
      </c>
      <c r="AO198" s="368">
        <v>0</v>
      </c>
      <c r="AP198" s="368">
        <v>0</v>
      </c>
      <c r="AQ198" s="368">
        <v>0</v>
      </c>
      <c r="AU198" s="368">
        <v>0</v>
      </c>
      <c r="AV198" s="368">
        <v>0</v>
      </c>
      <c r="AW198" s="368">
        <v>0</v>
      </c>
      <c r="AX198" s="368">
        <v>0</v>
      </c>
      <c r="AY198" s="368">
        <v>0</v>
      </c>
      <c r="AZ198" s="368">
        <v>0</v>
      </c>
      <c r="BA198" s="368">
        <v>0</v>
      </c>
      <c r="BB198" s="368">
        <v>0</v>
      </c>
      <c r="BC198" s="368">
        <v>0</v>
      </c>
      <c r="BD198" s="368">
        <v>0</v>
      </c>
      <c r="BE198" s="368">
        <v>0</v>
      </c>
      <c r="BF198" s="368">
        <v>0</v>
      </c>
      <c r="BG198" s="368">
        <v>0</v>
      </c>
      <c r="BH198" s="368">
        <v>0</v>
      </c>
      <c r="BI198" s="368">
        <v>0</v>
      </c>
      <c r="BJ198" s="368">
        <v>0</v>
      </c>
      <c r="BK198" s="368">
        <v>0</v>
      </c>
      <c r="BL198" s="368">
        <v>25445</v>
      </c>
      <c r="BM198" s="368">
        <v>0</v>
      </c>
      <c r="BN198" s="368">
        <v>0</v>
      </c>
      <c r="BO198" s="368">
        <v>0</v>
      </c>
      <c r="BP198" s="368">
        <v>0</v>
      </c>
      <c r="BQ198" s="368">
        <v>0</v>
      </c>
      <c r="BR198" s="368">
        <v>1277</v>
      </c>
      <c r="BS198" s="368">
        <v>11424</v>
      </c>
      <c r="BT198" s="368">
        <v>8567</v>
      </c>
      <c r="BU198" s="368">
        <v>2352</v>
      </c>
      <c r="BV198" s="368">
        <v>8567</v>
      </c>
      <c r="BW198" s="368">
        <v>10919</v>
      </c>
      <c r="BX198" s="368">
        <v>980</v>
      </c>
      <c r="BY198" s="368">
        <v>980</v>
      </c>
      <c r="BZ198" s="368">
        <v>9547</v>
      </c>
      <c r="CA198" s="368">
        <v>11899</v>
      </c>
      <c r="CB198" s="368">
        <v>0</v>
      </c>
      <c r="CC198" s="368">
        <v>0</v>
      </c>
      <c r="CD198" s="368">
        <v>0</v>
      </c>
      <c r="CE198" s="368">
        <v>0</v>
      </c>
      <c r="CF198" s="368">
        <v>0</v>
      </c>
      <c r="CG198" s="368">
        <v>0</v>
      </c>
      <c r="CH198" s="368">
        <v>0</v>
      </c>
      <c r="CI198" s="368">
        <v>0</v>
      </c>
      <c r="CJ198" s="368">
        <v>0</v>
      </c>
      <c r="CK198" s="368">
        <v>0</v>
      </c>
      <c r="CL198" s="368">
        <v>0</v>
      </c>
      <c r="CM198" s="368">
        <v>0</v>
      </c>
      <c r="CN198" s="368">
        <v>0</v>
      </c>
      <c r="CO198" s="368">
        <v>0</v>
      </c>
      <c r="CP198" s="368">
        <v>0</v>
      </c>
      <c r="CQ198" s="368">
        <v>0</v>
      </c>
      <c r="CR198" s="368">
        <v>0</v>
      </c>
      <c r="CS198" s="368">
        <v>0</v>
      </c>
    </row>
    <row r="199" spans="1:97">
      <c r="A199" s="461" t="str">
        <f t="shared" si="3"/>
        <v>0102901263648000</v>
      </c>
      <c r="B199" s="367" t="s">
        <v>1588</v>
      </c>
      <c r="C199" s="367" t="s">
        <v>559</v>
      </c>
      <c r="D199" s="367" t="s">
        <v>564</v>
      </c>
      <c r="E199" s="367" t="s">
        <v>561</v>
      </c>
      <c r="F199" s="367" t="s">
        <v>588</v>
      </c>
      <c r="G199" s="367" t="s">
        <v>475</v>
      </c>
      <c r="H199" s="367" t="s">
        <v>562</v>
      </c>
      <c r="J199" s="367" t="s">
        <v>579</v>
      </c>
      <c r="K199" s="367" t="s">
        <v>564</v>
      </c>
      <c r="L199" s="367" t="s">
        <v>736</v>
      </c>
      <c r="M199" s="367" t="s">
        <v>738</v>
      </c>
      <c r="N199" s="367" t="s">
        <v>734</v>
      </c>
      <c r="O199" s="367" t="s">
        <v>561</v>
      </c>
      <c r="P199" s="367" t="s">
        <v>561</v>
      </c>
      <c r="Q199" s="367" t="s">
        <v>561</v>
      </c>
      <c r="R199" s="367" t="s">
        <v>561</v>
      </c>
      <c r="S199" s="367" t="s">
        <v>561</v>
      </c>
      <c r="T199" s="368">
        <v>3290301</v>
      </c>
      <c r="U199" s="368">
        <v>3300601</v>
      </c>
      <c r="V199" s="368">
        <v>1148</v>
      </c>
      <c r="W199" s="368">
        <v>2290</v>
      </c>
      <c r="X199" s="368">
        <v>1129</v>
      </c>
      <c r="Y199" s="368">
        <v>4567</v>
      </c>
      <c r="Z199" s="368">
        <v>3059</v>
      </c>
      <c r="AA199" s="368">
        <v>4809</v>
      </c>
      <c r="AB199" s="368">
        <v>21231</v>
      </c>
      <c r="AC199" s="368">
        <v>671</v>
      </c>
      <c r="AD199" s="368">
        <v>3</v>
      </c>
      <c r="AE199" s="368">
        <v>7</v>
      </c>
      <c r="AF199" s="368">
        <v>1157</v>
      </c>
      <c r="AG199" s="368">
        <v>183289</v>
      </c>
      <c r="AH199" s="368">
        <v>606</v>
      </c>
      <c r="AI199" s="368">
        <v>147027</v>
      </c>
      <c r="AJ199" s="368">
        <v>332079</v>
      </c>
      <c r="AK199" s="368">
        <v>36261</v>
      </c>
      <c r="AL199" s="368">
        <v>17306</v>
      </c>
      <c r="AM199" s="368">
        <v>10</v>
      </c>
      <c r="AN199" s="368">
        <v>1362</v>
      </c>
      <c r="AO199" s="368">
        <v>157</v>
      </c>
      <c r="AP199" s="368">
        <v>1362</v>
      </c>
      <c r="AQ199" s="368">
        <v>2935</v>
      </c>
      <c r="AR199" s="368">
        <v>5011001</v>
      </c>
      <c r="AS199" s="368">
        <v>4</v>
      </c>
      <c r="AT199" s="368">
        <v>4</v>
      </c>
      <c r="AU199" s="368">
        <v>0</v>
      </c>
      <c r="AV199" s="368">
        <v>4</v>
      </c>
      <c r="AW199" s="368">
        <v>0</v>
      </c>
      <c r="AX199" s="368">
        <v>0</v>
      </c>
      <c r="AY199" s="368">
        <v>3</v>
      </c>
      <c r="AZ199" s="368">
        <v>0</v>
      </c>
      <c r="BA199" s="368">
        <v>129</v>
      </c>
      <c r="BB199" s="368">
        <v>0</v>
      </c>
      <c r="BC199" s="368">
        <v>0</v>
      </c>
      <c r="BD199" s="368">
        <v>0</v>
      </c>
      <c r="BE199" s="368">
        <v>129</v>
      </c>
      <c r="BF199" s="368">
        <v>0</v>
      </c>
      <c r="BG199" s="368">
        <v>220</v>
      </c>
      <c r="BH199" s="368">
        <v>423462</v>
      </c>
      <c r="BI199" s="368">
        <v>0</v>
      </c>
      <c r="BJ199" s="368">
        <v>107</v>
      </c>
      <c r="BK199" s="368">
        <v>423789</v>
      </c>
      <c r="BL199" s="368">
        <v>0</v>
      </c>
      <c r="BM199" s="368">
        <v>0</v>
      </c>
      <c r="BN199" s="368">
        <v>0</v>
      </c>
      <c r="BO199" s="368">
        <v>3</v>
      </c>
      <c r="BP199" s="368">
        <v>0</v>
      </c>
      <c r="BQ199" s="368">
        <v>1</v>
      </c>
      <c r="BR199" s="368">
        <v>0</v>
      </c>
      <c r="BS199" s="368">
        <v>0</v>
      </c>
      <c r="BT199" s="368">
        <v>0</v>
      </c>
    </row>
    <row r="200" spans="1:97">
      <c r="A200" s="461" t="str">
        <f t="shared" si="3"/>
        <v>0104001263648000</v>
      </c>
      <c r="B200" s="367" t="s">
        <v>1588</v>
      </c>
      <c r="C200" s="367" t="s">
        <v>559</v>
      </c>
      <c r="D200" s="367" t="s">
        <v>564</v>
      </c>
      <c r="E200" s="367" t="s">
        <v>561</v>
      </c>
      <c r="F200" s="367" t="s">
        <v>588</v>
      </c>
      <c r="G200" s="367" t="s">
        <v>475</v>
      </c>
      <c r="H200" s="367" t="s">
        <v>562</v>
      </c>
      <c r="I200" s="367"/>
      <c r="J200" s="367" t="s">
        <v>578</v>
      </c>
      <c r="K200" s="367" t="s">
        <v>564</v>
      </c>
      <c r="L200" s="367" t="s">
        <v>736</v>
      </c>
      <c r="M200" s="367" t="s">
        <v>738</v>
      </c>
      <c r="N200" s="367" t="s">
        <v>734</v>
      </c>
      <c r="O200" s="367" t="s">
        <v>561</v>
      </c>
      <c r="P200" s="367" t="s">
        <v>561</v>
      </c>
      <c r="Q200" s="367" t="s">
        <v>561</v>
      </c>
      <c r="R200" s="367" t="s">
        <v>561</v>
      </c>
      <c r="S200" s="367" t="s">
        <v>561</v>
      </c>
      <c r="T200" s="368">
        <v>0</v>
      </c>
      <c r="U200" s="368">
        <v>0</v>
      </c>
      <c r="V200" s="368">
        <v>1277</v>
      </c>
      <c r="W200" s="368">
        <v>12701</v>
      </c>
      <c r="X200" s="368">
        <v>0</v>
      </c>
      <c r="Y200" s="368">
        <v>0</v>
      </c>
      <c r="Z200" s="368">
        <v>603</v>
      </c>
      <c r="AA200" s="368">
        <v>603</v>
      </c>
      <c r="AB200" s="368">
        <v>0</v>
      </c>
      <c r="AC200" s="368">
        <v>0</v>
      </c>
      <c r="AD200" s="368">
        <v>377</v>
      </c>
      <c r="AE200" s="368">
        <v>377</v>
      </c>
      <c r="AF200" s="368">
        <v>0</v>
      </c>
      <c r="AG200" s="368">
        <v>0</v>
      </c>
      <c r="AH200" s="368">
        <v>297</v>
      </c>
      <c r="AI200" s="368">
        <v>297</v>
      </c>
      <c r="AJ200" s="368">
        <v>0</v>
      </c>
      <c r="AK200" s="368">
        <v>0</v>
      </c>
      <c r="AL200" s="368">
        <v>0</v>
      </c>
      <c r="AM200" s="368">
        <v>0</v>
      </c>
      <c r="AN200" s="368">
        <v>0</v>
      </c>
      <c r="AO200" s="368">
        <v>0</v>
      </c>
      <c r="AP200" s="368">
        <v>0</v>
      </c>
      <c r="AQ200" s="368">
        <v>0</v>
      </c>
      <c r="AR200" s="368">
        <v>0</v>
      </c>
      <c r="AS200" s="368">
        <v>11424</v>
      </c>
      <c r="AT200" s="368">
        <v>0</v>
      </c>
      <c r="AU200" s="368">
        <v>0</v>
      </c>
      <c r="AV200" s="368">
        <v>8567</v>
      </c>
      <c r="AW200" s="368">
        <v>10919</v>
      </c>
      <c r="AX200" s="368">
        <v>0</v>
      </c>
      <c r="AY200" s="368">
        <v>0</v>
      </c>
      <c r="AZ200" s="368">
        <v>4060</v>
      </c>
      <c r="BA200" s="368">
        <v>4060</v>
      </c>
      <c r="BB200" s="368">
        <v>4507</v>
      </c>
      <c r="BC200" s="368">
        <v>4507</v>
      </c>
      <c r="BD200" s="368">
        <v>0</v>
      </c>
      <c r="BE200" s="368">
        <v>0</v>
      </c>
      <c r="BF200" s="368">
        <v>0</v>
      </c>
      <c r="BG200" s="368">
        <v>0</v>
      </c>
      <c r="BH200" s="368">
        <v>0</v>
      </c>
      <c r="BI200" s="368">
        <v>0</v>
      </c>
      <c r="BJ200" s="368">
        <v>0</v>
      </c>
      <c r="BK200" s="368">
        <v>0</v>
      </c>
      <c r="BL200" s="368">
        <v>0</v>
      </c>
      <c r="BM200" s="368">
        <v>0</v>
      </c>
      <c r="BN200" s="368">
        <v>0</v>
      </c>
      <c r="BO200" s="368">
        <v>0</v>
      </c>
      <c r="BP200" s="368">
        <v>2352</v>
      </c>
      <c r="BQ200" s="368">
        <v>9844</v>
      </c>
      <c r="BR200" s="368">
        <v>23620</v>
      </c>
      <c r="BS200" s="368">
        <v>0</v>
      </c>
      <c r="BT200" s="368">
        <v>11424</v>
      </c>
      <c r="BU200" s="368">
        <v>0</v>
      </c>
      <c r="BV200" s="368">
        <v>2352</v>
      </c>
      <c r="BW200" s="368">
        <v>13776</v>
      </c>
      <c r="BX200" s="368">
        <v>0</v>
      </c>
      <c r="BY200" s="368">
        <v>0</v>
      </c>
      <c r="BZ200" s="368">
        <v>0</v>
      </c>
      <c r="CA200" s="368">
        <v>0</v>
      </c>
      <c r="CB200" s="368">
        <v>13776</v>
      </c>
      <c r="CC200" s="368">
        <v>0</v>
      </c>
      <c r="CD200" s="368">
        <v>0</v>
      </c>
      <c r="CE200" s="368">
        <v>0</v>
      </c>
      <c r="CF200" s="368">
        <v>0</v>
      </c>
      <c r="CG200" s="368">
        <v>0</v>
      </c>
      <c r="CH200" s="368">
        <v>0</v>
      </c>
      <c r="CI200" s="368">
        <v>0</v>
      </c>
      <c r="CJ200" s="368">
        <v>0</v>
      </c>
    </row>
    <row r="201" spans="1:97">
      <c r="A201" s="461" t="str">
        <f t="shared" si="3"/>
        <v>1741001263656000</v>
      </c>
      <c r="B201" s="367" t="s">
        <v>1588</v>
      </c>
      <c r="C201" s="367" t="s">
        <v>559</v>
      </c>
      <c r="D201" s="367" t="s">
        <v>575</v>
      </c>
      <c r="E201" s="367" t="s">
        <v>738</v>
      </c>
      <c r="F201" s="367" t="s">
        <v>589</v>
      </c>
      <c r="G201" s="367" t="s">
        <v>476</v>
      </c>
      <c r="H201" s="367" t="s">
        <v>562</v>
      </c>
      <c r="J201" s="367" t="s">
        <v>570</v>
      </c>
      <c r="K201" s="367" t="s">
        <v>564</v>
      </c>
      <c r="L201" s="367" t="s">
        <v>747</v>
      </c>
      <c r="M201" s="367" t="s">
        <v>738</v>
      </c>
      <c r="N201" s="367" t="s">
        <v>733</v>
      </c>
      <c r="O201" s="367" t="s">
        <v>737</v>
      </c>
      <c r="P201" s="367" t="s">
        <v>733</v>
      </c>
      <c r="Q201" s="367" t="s">
        <v>734</v>
      </c>
      <c r="R201" s="367" t="s">
        <v>737</v>
      </c>
      <c r="S201" s="367" t="s">
        <v>733</v>
      </c>
      <c r="T201" s="368">
        <v>4060223</v>
      </c>
      <c r="U201" s="368">
        <v>4121001</v>
      </c>
      <c r="V201" s="368">
        <v>4050401</v>
      </c>
      <c r="W201" s="368">
        <v>1</v>
      </c>
      <c r="X201" s="368">
        <v>0</v>
      </c>
      <c r="Y201" s="368">
        <v>0</v>
      </c>
      <c r="Z201" s="368">
        <v>3571</v>
      </c>
      <c r="AA201" s="368">
        <v>0</v>
      </c>
      <c r="AB201" s="368">
        <v>3020</v>
      </c>
      <c r="AC201" s="368">
        <v>2280</v>
      </c>
      <c r="AD201" s="368">
        <v>2174</v>
      </c>
      <c r="AE201" s="368">
        <v>1676</v>
      </c>
      <c r="AF201" s="368">
        <v>6493</v>
      </c>
      <c r="AG201" s="368">
        <v>0</v>
      </c>
      <c r="AH201" s="368">
        <v>99</v>
      </c>
      <c r="AI201" s="368">
        <v>83</v>
      </c>
      <c r="AJ201" s="368">
        <v>83</v>
      </c>
      <c r="AK201" s="368">
        <v>12251105</v>
      </c>
      <c r="AL201" s="368">
        <v>6296069</v>
      </c>
      <c r="AM201" s="368">
        <v>2669940</v>
      </c>
      <c r="AN201" s="368">
        <v>2892955</v>
      </c>
      <c r="AO201" s="368">
        <v>199454</v>
      </c>
      <c r="AP201" s="368">
        <v>0</v>
      </c>
      <c r="AQ201" s="368">
        <v>533720</v>
      </c>
      <c r="AR201" s="368">
        <v>4351549</v>
      </c>
      <c r="AS201" s="368">
        <v>0</v>
      </c>
      <c r="AT201" s="368">
        <v>1820905</v>
      </c>
      <c r="AU201" s="368">
        <v>0</v>
      </c>
      <c r="AV201" s="368">
        <v>123615</v>
      </c>
      <c r="AW201" s="368">
        <v>4982024</v>
      </c>
      <c r="AX201" s="368">
        <v>35</v>
      </c>
      <c r="AY201" s="368">
        <v>35</v>
      </c>
      <c r="AZ201" s="368">
        <v>0</v>
      </c>
      <c r="BA201" s="368">
        <v>0</v>
      </c>
      <c r="BB201" s="368">
        <v>0</v>
      </c>
      <c r="BC201" s="368">
        <v>0</v>
      </c>
      <c r="BD201" s="368">
        <v>0</v>
      </c>
      <c r="BE201" s="368">
        <v>1</v>
      </c>
      <c r="BF201" s="368">
        <v>1</v>
      </c>
      <c r="BG201" s="368">
        <v>0</v>
      </c>
      <c r="BH201" s="368">
        <v>0</v>
      </c>
      <c r="BI201" s="368">
        <v>0</v>
      </c>
      <c r="BJ201" s="368">
        <v>1380</v>
      </c>
      <c r="BK201" s="368">
        <v>1330</v>
      </c>
      <c r="BL201" s="368">
        <v>0</v>
      </c>
      <c r="BM201" s="368">
        <v>726</v>
      </c>
      <c r="BN201" s="368">
        <v>0</v>
      </c>
      <c r="BO201" s="368">
        <v>611</v>
      </c>
      <c r="BP201" s="368">
        <v>225883</v>
      </c>
      <c r="BQ201" s="368">
        <v>225883</v>
      </c>
      <c r="BR201" s="368">
        <v>0</v>
      </c>
      <c r="BS201" s="368">
        <v>195135</v>
      </c>
      <c r="BT201" s="368">
        <v>15</v>
      </c>
      <c r="BU201" s="368">
        <v>98</v>
      </c>
      <c r="BV201" s="368">
        <v>111</v>
      </c>
      <c r="BW201" s="368">
        <v>0</v>
      </c>
      <c r="BX201" s="368">
        <v>0</v>
      </c>
      <c r="BY201" s="368">
        <v>0</v>
      </c>
      <c r="BZ201" s="368">
        <v>2</v>
      </c>
      <c r="CA201" s="368">
        <v>0</v>
      </c>
    </row>
    <row r="202" spans="1:97">
      <c r="A202" s="461" t="str">
        <f t="shared" si="3"/>
        <v>1741002263656000</v>
      </c>
      <c r="B202" s="367" t="s">
        <v>1588</v>
      </c>
      <c r="C202" s="367" t="s">
        <v>559</v>
      </c>
      <c r="D202" s="367" t="s">
        <v>575</v>
      </c>
      <c r="E202" s="367" t="s">
        <v>738</v>
      </c>
      <c r="F202" s="367" t="s">
        <v>589</v>
      </c>
      <c r="G202" s="367" t="s">
        <v>476</v>
      </c>
      <c r="H202" s="367" t="s">
        <v>562</v>
      </c>
      <c r="J202" s="367" t="s">
        <v>570</v>
      </c>
      <c r="K202" s="367" t="s">
        <v>566</v>
      </c>
      <c r="L202" s="367" t="s">
        <v>747</v>
      </c>
      <c r="M202" s="367" t="s">
        <v>738</v>
      </c>
      <c r="N202" s="367" t="s">
        <v>733</v>
      </c>
      <c r="O202" s="367" t="s">
        <v>737</v>
      </c>
      <c r="P202" s="367" t="s">
        <v>733</v>
      </c>
      <c r="Q202" s="367" t="s">
        <v>734</v>
      </c>
      <c r="R202" s="367" t="s">
        <v>737</v>
      </c>
      <c r="S202" s="367" t="s">
        <v>733</v>
      </c>
      <c r="T202" s="368">
        <v>0</v>
      </c>
      <c r="U202" s="368">
        <v>0</v>
      </c>
      <c r="V202" s="368">
        <v>2</v>
      </c>
      <c r="W202" s="368">
        <v>0</v>
      </c>
      <c r="X202" s="368">
        <v>2</v>
      </c>
      <c r="Y202" s="368">
        <v>0</v>
      </c>
      <c r="Z202" s="368">
        <v>262</v>
      </c>
      <c r="AA202" s="368">
        <v>4121001</v>
      </c>
      <c r="AB202" s="368">
        <v>4121001</v>
      </c>
      <c r="AC202" s="368">
        <v>0</v>
      </c>
      <c r="AD202" s="368">
        <v>0</v>
      </c>
      <c r="AE202" s="368">
        <v>0</v>
      </c>
      <c r="AF202" s="368">
        <v>0</v>
      </c>
      <c r="AG202" s="368">
        <v>0</v>
      </c>
      <c r="AH202" s="368">
        <v>2</v>
      </c>
      <c r="AI202" s="368">
        <v>0</v>
      </c>
      <c r="AJ202" s="368">
        <v>0</v>
      </c>
      <c r="AK202" s="368">
        <v>0</v>
      </c>
      <c r="AL202" s="368">
        <v>0</v>
      </c>
      <c r="AM202" s="368">
        <v>0</v>
      </c>
    </row>
    <row r="203" spans="1:97">
      <c r="A203" s="461" t="str">
        <f t="shared" si="3"/>
        <v>0102101263656000</v>
      </c>
      <c r="B203" s="367" t="s">
        <v>1588</v>
      </c>
      <c r="C203" s="367" t="s">
        <v>559</v>
      </c>
      <c r="D203" s="367" t="s">
        <v>564</v>
      </c>
      <c r="E203" s="367" t="s">
        <v>561</v>
      </c>
      <c r="F203" s="367" t="s">
        <v>589</v>
      </c>
      <c r="G203" s="367" t="s">
        <v>476</v>
      </c>
      <c r="H203" s="367" t="s">
        <v>562</v>
      </c>
      <c r="J203" s="367" t="s">
        <v>565</v>
      </c>
      <c r="K203" s="367" t="s">
        <v>564</v>
      </c>
      <c r="L203" s="367" t="s">
        <v>738</v>
      </c>
      <c r="M203" s="367" t="s">
        <v>738</v>
      </c>
      <c r="N203" s="367" t="s">
        <v>733</v>
      </c>
      <c r="O203" s="367" t="s">
        <v>561</v>
      </c>
      <c r="P203" s="367" t="s">
        <v>561</v>
      </c>
      <c r="Q203" s="367" t="s">
        <v>561</v>
      </c>
      <c r="R203" s="367" t="s">
        <v>561</v>
      </c>
      <c r="S203" s="367" t="s">
        <v>561</v>
      </c>
      <c r="T203" s="368">
        <v>4991</v>
      </c>
      <c r="U203" s="368">
        <v>2896</v>
      </c>
      <c r="V203" s="368">
        <v>2691</v>
      </c>
      <c r="W203" s="368">
        <v>0</v>
      </c>
      <c r="X203" s="368">
        <v>1817</v>
      </c>
      <c r="Y203" s="368">
        <v>12395</v>
      </c>
      <c r="Z203" s="368">
        <v>15858</v>
      </c>
      <c r="AA203" s="368">
        <v>15858</v>
      </c>
      <c r="AB203" s="368">
        <v>0</v>
      </c>
      <c r="AC203" s="368">
        <v>0</v>
      </c>
      <c r="AD203" s="368">
        <v>0</v>
      </c>
      <c r="AE203" s="368">
        <v>315</v>
      </c>
      <c r="AF203" s="368">
        <v>6824</v>
      </c>
      <c r="AG203" s="368">
        <v>3031</v>
      </c>
      <c r="AH203" s="368">
        <v>6780</v>
      </c>
      <c r="AI203" s="368">
        <v>1554</v>
      </c>
      <c r="AJ203" s="368">
        <v>2496</v>
      </c>
      <c r="AK203" s="368">
        <v>0</v>
      </c>
      <c r="AL203" s="368">
        <v>27904</v>
      </c>
      <c r="AM203" s="368">
        <v>680</v>
      </c>
      <c r="AN203" s="368">
        <v>0</v>
      </c>
      <c r="AO203" s="368">
        <v>0</v>
      </c>
      <c r="AP203" s="368">
        <v>0</v>
      </c>
      <c r="AQ203" s="368">
        <v>0</v>
      </c>
      <c r="AR203" s="368">
        <v>270</v>
      </c>
      <c r="AS203" s="368">
        <v>0</v>
      </c>
      <c r="AT203" s="368">
        <v>0</v>
      </c>
      <c r="AU203" s="368">
        <v>11163</v>
      </c>
      <c r="AV203" s="368">
        <v>88590</v>
      </c>
      <c r="AW203" s="368">
        <v>0</v>
      </c>
      <c r="AX203" s="368">
        <v>0</v>
      </c>
      <c r="AY203" s="368">
        <v>88590</v>
      </c>
    </row>
    <row r="204" spans="1:97">
      <c r="A204" s="461" t="str">
        <f t="shared" si="3"/>
        <v>1742101263656000</v>
      </c>
      <c r="B204" s="367" t="s">
        <v>1588</v>
      </c>
      <c r="C204" s="367" t="s">
        <v>559</v>
      </c>
      <c r="D204" s="367" t="s">
        <v>575</v>
      </c>
      <c r="E204" s="367" t="s">
        <v>738</v>
      </c>
      <c r="F204" s="367" t="s">
        <v>589</v>
      </c>
      <c r="G204" s="367" t="s">
        <v>476</v>
      </c>
      <c r="H204" s="367" t="s">
        <v>562</v>
      </c>
      <c r="J204" s="367" t="s">
        <v>565</v>
      </c>
      <c r="K204" s="367" t="s">
        <v>564</v>
      </c>
      <c r="L204" s="367" t="s">
        <v>747</v>
      </c>
      <c r="M204" s="367" t="s">
        <v>738</v>
      </c>
      <c r="N204" s="367" t="s">
        <v>733</v>
      </c>
      <c r="O204" s="367" t="s">
        <v>737</v>
      </c>
      <c r="P204" s="367" t="s">
        <v>733</v>
      </c>
      <c r="Q204" s="367" t="s">
        <v>734</v>
      </c>
      <c r="R204" s="367" t="s">
        <v>737</v>
      </c>
      <c r="S204" s="367" t="s">
        <v>733</v>
      </c>
      <c r="T204" s="368">
        <v>5821</v>
      </c>
      <c r="U204" s="368">
        <v>3450</v>
      </c>
      <c r="V204" s="368">
        <v>0</v>
      </c>
      <c r="W204" s="368">
        <v>0</v>
      </c>
      <c r="X204" s="368">
        <v>1860</v>
      </c>
      <c r="Y204" s="368">
        <v>11131</v>
      </c>
      <c r="Z204" s="368">
        <v>22587</v>
      </c>
      <c r="AA204" s="368">
        <v>22587</v>
      </c>
      <c r="AB204" s="368">
        <v>0</v>
      </c>
      <c r="AC204" s="368">
        <v>0</v>
      </c>
      <c r="AD204" s="368">
        <v>0</v>
      </c>
      <c r="AE204" s="368">
        <v>5900</v>
      </c>
      <c r="AF204" s="368">
        <v>2265</v>
      </c>
      <c r="AG204" s="368">
        <v>500</v>
      </c>
      <c r="AH204" s="368">
        <v>1860</v>
      </c>
      <c r="AI204" s="368">
        <v>0</v>
      </c>
      <c r="AJ204" s="368">
        <v>0</v>
      </c>
      <c r="AK204" s="368">
        <v>0</v>
      </c>
      <c r="AL204" s="368">
        <v>34581</v>
      </c>
      <c r="AM204" s="368">
        <v>0</v>
      </c>
      <c r="AN204" s="368">
        <v>0</v>
      </c>
      <c r="AO204" s="368">
        <v>0</v>
      </c>
      <c r="AP204" s="368">
        <v>0</v>
      </c>
      <c r="AQ204" s="368">
        <v>0</v>
      </c>
      <c r="AR204" s="368">
        <v>0</v>
      </c>
      <c r="AS204" s="368">
        <v>0</v>
      </c>
      <c r="AT204" s="368">
        <v>0</v>
      </c>
      <c r="AU204" s="368">
        <v>2915</v>
      </c>
      <c r="AV204" s="368">
        <v>81739</v>
      </c>
      <c r="AW204" s="368">
        <v>0</v>
      </c>
      <c r="AX204" s="368">
        <v>0</v>
      </c>
      <c r="AY204" s="368">
        <v>81739</v>
      </c>
    </row>
    <row r="205" spans="1:97">
      <c r="A205" s="461" t="str">
        <f t="shared" si="3"/>
        <v>0102102263656000</v>
      </c>
      <c r="B205" s="367" t="s">
        <v>1588</v>
      </c>
      <c r="C205" s="367" t="s">
        <v>559</v>
      </c>
      <c r="D205" s="367" t="s">
        <v>564</v>
      </c>
      <c r="E205" s="367" t="s">
        <v>561</v>
      </c>
      <c r="F205" s="367" t="s">
        <v>589</v>
      </c>
      <c r="G205" s="367" t="s">
        <v>476</v>
      </c>
      <c r="H205" s="367" t="s">
        <v>562</v>
      </c>
      <c r="J205" s="367" t="s">
        <v>565</v>
      </c>
      <c r="K205" s="367" t="s">
        <v>566</v>
      </c>
      <c r="L205" s="367" t="s">
        <v>738</v>
      </c>
      <c r="M205" s="367" t="s">
        <v>738</v>
      </c>
      <c r="N205" s="367" t="s">
        <v>733</v>
      </c>
      <c r="O205" s="367" t="s">
        <v>561</v>
      </c>
      <c r="P205" s="367" t="s">
        <v>561</v>
      </c>
      <c r="Q205" s="367" t="s">
        <v>561</v>
      </c>
      <c r="R205" s="367" t="s">
        <v>561</v>
      </c>
      <c r="S205" s="367" t="s">
        <v>561</v>
      </c>
      <c r="T205" s="368">
        <v>4991</v>
      </c>
      <c r="U205" s="368">
        <v>0</v>
      </c>
      <c r="V205" s="368">
        <v>2364</v>
      </c>
      <c r="W205" s="368">
        <v>0</v>
      </c>
      <c r="X205" s="368">
        <v>532</v>
      </c>
      <c r="Y205" s="368">
        <v>2691</v>
      </c>
      <c r="Z205" s="368">
        <v>0</v>
      </c>
      <c r="AA205" s="368">
        <v>0</v>
      </c>
      <c r="AB205" s="368">
        <v>1477</v>
      </c>
      <c r="AC205" s="368">
        <v>0</v>
      </c>
      <c r="AD205" s="368">
        <v>340</v>
      </c>
      <c r="AE205" s="368">
        <v>8832</v>
      </c>
      <c r="AF205" s="368">
        <v>0</v>
      </c>
      <c r="AG205" s="368">
        <v>3563</v>
      </c>
    </row>
    <row r="206" spans="1:97">
      <c r="A206" s="461" t="str">
        <f t="shared" si="3"/>
        <v>1742102263656000</v>
      </c>
      <c r="B206" s="367" t="s">
        <v>1588</v>
      </c>
      <c r="C206" s="367" t="s">
        <v>559</v>
      </c>
      <c r="D206" s="367" t="s">
        <v>575</v>
      </c>
      <c r="E206" s="367" t="s">
        <v>738</v>
      </c>
      <c r="F206" s="367" t="s">
        <v>589</v>
      </c>
      <c r="G206" s="367" t="s">
        <v>476</v>
      </c>
      <c r="H206" s="367" t="s">
        <v>562</v>
      </c>
      <c r="J206" s="367" t="s">
        <v>565</v>
      </c>
      <c r="K206" s="367" t="s">
        <v>566</v>
      </c>
      <c r="L206" s="367" t="s">
        <v>747</v>
      </c>
      <c r="M206" s="367" t="s">
        <v>738</v>
      </c>
      <c r="N206" s="367" t="s">
        <v>733</v>
      </c>
      <c r="O206" s="367" t="s">
        <v>737</v>
      </c>
      <c r="P206" s="367" t="s">
        <v>733</v>
      </c>
      <c r="Q206" s="367" t="s">
        <v>734</v>
      </c>
      <c r="R206" s="367" t="s">
        <v>737</v>
      </c>
      <c r="S206" s="367" t="s">
        <v>733</v>
      </c>
      <c r="T206" s="368">
        <v>5821</v>
      </c>
      <c r="U206" s="368">
        <v>0</v>
      </c>
      <c r="V206" s="368">
        <v>3450</v>
      </c>
      <c r="W206" s="368">
        <v>0</v>
      </c>
      <c r="X206" s="368">
        <v>0</v>
      </c>
      <c r="Y206" s="368">
        <v>0</v>
      </c>
      <c r="Z206" s="368">
        <v>0</v>
      </c>
      <c r="AA206" s="368">
        <v>0</v>
      </c>
      <c r="AB206" s="368">
        <v>1860</v>
      </c>
      <c r="AC206" s="368">
        <v>0</v>
      </c>
      <c r="AD206" s="368">
        <v>0</v>
      </c>
      <c r="AE206" s="368">
        <v>11131</v>
      </c>
      <c r="AF206" s="368">
        <v>0</v>
      </c>
      <c r="AG206" s="368">
        <v>0</v>
      </c>
    </row>
    <row r="207" spans="1:97">
      <c r="A207" s="461" t="str">
        <f t="shared" si="3"/>
        <v>0102601263656000</v>
      </c>
      <c r="B207" s="367" t="s">
        <v>1588</v>
      </c>
      <c r="C207" s="367" t="s">
        <v>559</v>
      </c>
      <c r="D207" s="367" t="s">
        <v>564</v>
      </c>
      <c r="E207" s="367" t="s">
        <v>561</v>
      </c>
      <c r="F207" s="367" t="s">
        <v>589</v>
      </c>
      <c r="G207" s="367" t="s">
        <v>476</v>
      </c>
      <c r="H207" s="367" t="s">
        <v>562</v>
      </c>
      <c r="J207" s="367" t="s">
        <v>571</v>
      </c>
      <c r="K207" s="367" t="s">
        <v>564</v>
      </c>
      <c r="L207" s="367" t="s">
        <v>738</v>
      </c>
      <c r="M207" s="367" t="s">
        <v>738</v>
      </c>
      <c r="N207" s="367" t="s">
        <v>733</v>
      </c>
      <c r="O207" s="367" t="s">
        <v>561</v>
      </c>
      <c r="P207" s="367" t="s">
        <v>561</v>
      </c>
      <c r="Q207" s="367" t="s">
        <v>561</v>
      </c>
      <c r="R207" s="367" t="s">
        <v>561</v>
      </c>
      <c r="S207" s="367" t="s">
        <v>561</v>
      </c>
      <c r="T207" s="368">
        <v>122693</v>
      </c>
      <c r="U207" s="368">
        <v>80093</v>
      </c>
      <c r="V207" s="368">
        <v>78034</v>
      </c>
      <c r="W207" s="368">
        <v>0</v>
      </c>
      <c r="X207" s="368">
        <v>0</v>
      </c>
      <c r="Y207" s="368">
        <v>2059</v>
      </c>
      <c r="Z207" s="368">
        <v>42600</v>
      </c>
      <c r="AA207" s="368">
        <v>34219</v>
      </c>
      <c r="AB207" s="368">
        <v>0</v>
      </c>
      <c r="AC207" s="368">
        <v>8141</v>
      </c>
      <c r="AD207" s="368">
        <v>240</v>
      </c>
      <c r="AE207" s="368">
        <v>88590</v>
      </c>
      <c r="AF207" s="368">
        <v>72697</v>
      </c>
      <c r="AG207" s="368">
        <v>12395</v>
      </c>
      <c r="AH207" s="368">
        <v>0</v>
      </c>
      <c r="AI207" s="368">
        <v>60302</v>
      </c>
      <c r="AJ207" s="368">
        <v>15893</v>
      </c>
      <c r="AK207" s="368">
        <v>15858</v>
      </c>
      <c r="AL207" s="368">
        <v>15858</v>
      </c>
      <c r="AM207" s="368">
        <v>0</v>
      </c>
      <c r="AN207" s="368">
        <v>35</v>
      </c>
      <c r="AO207" s="368">
        <v>34103</v>
      </c>
      <c r="AP207" s="368">
        <v>76574</v>
      </c>
      <c r="AQ207" s="368">
        <v>14000</v>
      </c>
      <c r="AR207" s="368">
        <v>0</v>
      </c>
      <c r="AS207" s="368">
        <v>54049</v>
      </c>
      <c r="AT207" s="368">
        <v>0</v>
      </c>
      <c r="AU207" s="368">
        <v>0</v>
      </c>
      <c r="AV207" s="368">
        <v>0</v>
      </c>
      <c r="AW207" s="368">
        <v>0</v>
      </c>
      <c r="AX207" s="368">
        <v>8525</v>
      </c>
      <c r="AY207" s="368">
        <v>0</v>
      </c>
      <c r="AZ207" s="368">
        <v>115116</v>
      </c>
      <c r="BA207" s="368">
        <v>8525</v>
      </c>
      <c r="BB207" s="368">
        <v>0</v>
      </c>
      <c r="BC207" s="368">
        <v>0</v>
      </c>
      <c r="BD207" s="368">
        <v>0</v>
      </c>
      <c r="BE207" s="368">
        <v>0</v>
      </c>
      <c r="BF207" s="368">
        <v>8525</v>
      </c>
      <c r="BG207" s="368">
        <v>0</v>
      </c>
      <c r="BH207" s="368">
        <v>0</v>
      </c>
      <c r="BI207" s="368">
        <v>0</v>
      </c>
      <c r="BJ207" s="368">
        <v>0</v>
      </c>
      <c r="BK207" s="368">
        <v>0</v>
      </c>
      <c r="BL207" s="368">
        <v>0</v>
      </c>
      <c r="BM207" s="368">
        <v>8525</v>
      </c>
      <c r="BN207" s="368">
        <v>0</v>
      </c>
      <c r="BO207" s="368">
        <v>0</v>
      </c>
      <c r="BP207" s="368">
        <v>106591</v>
      </c>
      <c r="BQ207" s="368">
        <v>0</v>
      </c>
      <c r="BR207" s="368">
        <v>0</v>
      </c>
      <c r="BS207" s="368">
        <v>0</v>
      </c>
      <c r="BT207" s="368">
        <v>0</v>
      </c>
      <c r="BU207" s="368">
        <v>0</v>
      </c>
      <c r="BV207" s="368">
        <v>0</v>
      </c>
      <c r="BW207" s="368">
        <v>-38542</v>
      </c>
      <c r="BX207" s="368">
        <v>-4439</v>
      </c>
      <c r="BY207" s="368">
        <v>0</v>
      </c>
      <c r="BZ207" s="368">
        <v>2778</v>
      </c>
      <c r="CA207" s="368">
        <v>0</v>
      </c>
      <c r="CB207" s="368">
        <v>10</v>
      </c>
      <c r="CC207" s="368">
        <v>239</v>
      </c>
      <c r="CD207" s="368">
        <v>72</v>
      </c>
      <c r="CE207" s="368">
        <v>0</v>
      </c>
      <c r="CF207" s="368">
        <v>0</v>
      </c>
      <c r="CG207" s="368">
        <v>0</v>
      </c>
      <c r="CH207" s="368">
        <v>2701</v>
      </c>
      <c r="CI207" s="368">
        <v>28350</v>
      </c>
      <c r="CJ207" s="368">
        <v>482</v>
      </c>
      <c r="CK207" s="368">
        <v>0</v>
      </c>
      <c r="CL207" s="368">
        <v>0</v>
      </c>
      <c r="CM207" s="368">
        <v>0</v>
      </c>
    </row>
    <row r="208" spans="1:97">
      <c r="A208" s="461" t="str">
        <f t="shared" si="3"/>
        <v>1742601263656000</v>
      </c>
      <c r="B208" s="367" t="s">
        <v>1588</v>
      </c>
      <c r="C208" s="367" t="s">
        <v>559</v>
      </c>
      <c r="D208" s="367" t="s">
        <v>575</v>
      </c>
      <c r="E208" s="367" t="s">
        <v>738</v>
      </c>
      <c r="F208" s="367" t="s">
        <v>589</v>
      </c>
      <c r="G208" s="367" t="s">
        <v>476</v>
      </c>
      <c r="H208" s="367" t="s">
        <v>562</v>
      </c>
      <c r="J208" s="367" t="s">
        <v>571</v>
      </c>
      <c r="K208" s="367" t="s">
        <v>564</v>
      </c>
      <c r="L208" s="367" t="s">
        <v>747</v>
      </c>
      <c r="M208" s="367" t="s">
        <v>738</v>
      </c>
      <c r="N208" s="367" t="s">
        <v>733</v>
      </c>
      <c r="O208" s="367" t="s">
        <v>737</v>
      </c>
      <c r="P208" s="367" t="s">
        <v>733</v>
      </c>
      <c r="Q208" s="367" t="s">
        <v>734</v>
      </c>
      <c r="R208" s="367" t="s">
        <v>737</v>
      </c>
      <c r="S208" s="367" t="s">
        <v>733</v>
      </c>
      <c r="T208" s="368">
        <v>134712</v>
      </c>
      <c r="U208" s="368">
        <v>34001</v>
      </c>
      <c r="V208" s="368">
        <v>29126</v>
      </c>
      <c r="W208" s="368">
        <v>0</v>
      </c>
      <c r="X208" s="368">
        <v>1162</v>
      </c>
      <c r="Y208" s="368">
        <v>3713</v>
      </c>
      <c r="Z208" s="368">
        <v>100711</v>
      </c>
      <c r="AA208" s="368">
        <v>0</v>
      </c>
      <c r="AB208" s="368">
        <v>0</v>
      </c>
      <c r="AC208" s="368">
        <v>100711</v>
      </c>
      <c r="AD208" s="368">
        <v>0</v>
      </c>
      <c r="AE208" s="368">
        <v>81739</v>
      </c>
      <c r="AF208" s="368">
        <v>59126</v>
      </c>
      <c r="AG208" s="368">
        <v>11131</v>
      </c>
      <c r="AH208" s="368">
        <v>0</v>
      </c>
      <c r="AI208" s="368">
        <v>47995</v>
      </c>
      <c r="AJ208" s="368">
        <v>22613</v>
      </c>
      <c r="AK208" s="368">
        <v>22587</v>
      </c>
      <c r="AL208" s="368">
        <v>22587</v>
      </c>
      <c r="AM208" s="368">
        <v>0</v>
      </c>
      <c r="AN208" s="368">
        <v>26</v>
      </c>
      <c r="AO208" s="368">
        <v>52973</v>
      </c>
      <c r="AP208" s="368">
        <v>102251</v>
      </c>
      <c r="AQ208" s="368">
        <v>54800</v>
      </c>
      <c r="AR208" s="368">
        <v>0</v>
      </c>
      <c r="AS208" s="368">
        <v>32623</v>
      </c>
      <c r="AT208" s="368">
        <v>0</v>
      </c>
      <c r="AU208" s="368">
        <v>0</v>
      </c>
      <c r="AV208" s="368">
        <v>0</v>
      </c>
      <c r="AW208" s="368">
        <v>0</v>
      </c>
      <c r="AX208" s="368">
        <v>14828</v>
      </c>
      <c r="AY208" s="368">
        <v>0</v>
      </c>
      <c r="AZ208" s="368">
        <v>151140</v>
      </c>
      <c r="BA208" s="368">
        <v>19653</v>
      </c>
      <c r="BB208" s="368">
        <v>0</v>
      </c>
      <c r="BC208" s="368">
        <v>0</v>
      </c>
      <c r="BD208" s="368">
        <v>0</v>
      </c>
      <c r="BE208" s="368">
        <v>0</v>
      </c>
      <c r="BF208" s="368">
        <v>19653</v>
      </c>
      <c r="BG208" s="368">
        <v>4000</v>
      </c>
      <c r="BH208" s="368">
        <v>4000</v>
      </c>
      <c r="BI208" s="368">
        <v>0</v>
      </c>
      <c r="BJ208" s="368">
        <v>0</v>
      </c>
      <c r="BK208" s="368">
        <v>0</v>
      </c>
      <c r="BL208" s="368">
        <v>0</v>
      </c>
      <c r="BM208" s="368">
        <v>14828</v>
      </c>
      <c r="BN208" s="368">
        <v>825</v>
      </c>
      <c r="BO208" s="368">
        <v>0</v>
      </c>
      <c r="BP208" s="368">
        <v>131487</v>
      </c>
      <c r="BQ208" s="368">
        <v>0</v>
      </c>
      <c r="BR208" s="368">
        <v>0</v>
      </c>
      <c r="BS208" s="368">
        <v>0</v>
      </c>
      <c r="BT208" s="368">
        <v>0</v>
      </c>
      <c r="BU208" s="368">
        <v>0</v>
      </c>
      <c r="BV208" s="368">
        <v>0</v>
      </c>
      <c r="BW208" s="368">
        <v>-48889</v>
      </c>
      <c r="BX208" s="368">
        <v>4084</v>
      </c>
      <c r="BY208" s="368">
        <v>0</v>
      </c>
      <c r="BZ208" s="368">
        <v>2361</v>
      </c>
      <c r="CA208" s="368">
        <v>0</v>
      </c>
    </row>
    <row r="209" spans="1:109">
      <c r="A209" s="461" t="str">
        <f t="shared" si="3"/>
        <v>0102602263656000</v>
      </c>
      <c r="B209" s="367" t="s">
        <v>1588</v>
      </c>
      <c r="C209" s="367" t="s">
        <v>559</v>
      </c>
      <c r="D209" s="367" t="s">
        <v>564</v>
      </c>
      <c r="E209" s="367" t="s">
        <v>561</v>
      </c>
      <c r="F209" s="367" t="s">
        <v>589</v>
      </c>
      <c r="G209" s="367" t="s">
        <v>476</v>
      </c>
      <c r="H209" s="367" t="s">
        <v>562</v>
      </c>
      <c r="J209" s="367" t="s">
        <v>571</v>
      </c>
      <c r="K209" s="367" t="s">
        <v>566</v>
      </c>
      <c r="L209" s="367" t="s">
        <v>738</v>
      </c>
      <c r="M209" s="367" t="s">
        <v>738</v>
      </c>
      <c r="N209" s="367" t="s">
        <v>733</v>
      </c>
      <c r="O209" s="367" t="s">
        <v>561</v>
      </c>
      <c r="P209" s="367" t="s">
        <v>561</v>
      </c>
      <c r="Q209" s="367" t="s">
        <v>561</v>
      </c>
      <c r="R209" s="367" t="s">
        <v>561</v>
      </c>
      <c r="S209" s="367" t="s">
        <v>561</v>
      </c>
      <c r="T209" s="368">
        <v>0</v>
      </c>
      <c r="U209" s="368">
        <v>4539</v>
      </c>
      <c r="V209" s="368">
        <v>5000</v>
      </c>
      <c r="W209" s="368">
        <v>0</v>
      </c>
      <c r="X209" s="368">
        <v>0</v>
      </c>
      <c r="Y209" s="368">
        <v>5000</v>
      </c>
      <c r="Z209" s="368">
        <v>0</v>
      </c>
      <c r="AA209" s="368">
        <v>4539</v>
      </c>
      <c r="AB209" s="368">
        <v>0</v>
      </c>
      <c r="AC209" s="368">
        <v>15305</v>
      </c>
      <c r="AD209" s="368">
        <v>0</v>
      </c>
      <c r="AE209" s="368">
        <v>0</v>
      </c>
      <c r="AF209" s="368">
        <v>15305</v>
      </c>
      <c r="AG209" s="368">
        <v>0</v>
      </c>
      <c r="AH209" s="368">
        <v>0</v>
      </c>
      <c r="AI209" s="368">
        <v>0</v>
      </c>
      <c r="AJ209" s="368">
        <v>0</v>
      </c>
      <c r="AK209" s="368">
        <v>0</v>
      </c>
      <c r="AL209" s="368">
        <v>0</v>
      </c>
      <c r="AM209" s="368">
        <v>4991</v>
      </c>
      <c r="AN209" s="368">
        <v>6200</v>
      </c>
      <c r="AO209" s="368">
        <v>0</v>
      </c>
      <c r="AP209" s="368">
        <v>0</v>
      </c>
      <c r="AQ209" s="368">
        <v>0</v>
      </c>
      <c r="AU209" s="368">
        <v>0</v>
      </c>
      <c r="AV209" s="368">
        <v>0</v>
      </c>
      <c r="AW209" s="368">
        <v>0</v>
      </c>
      <c r="AX209" s="368">
        <v>0</v>
      </c>
      <c r="AY209" s="368">
        <v>0</v>
      </c>
      <c r="AZ209" s="368">
        <v>0</v>
      </c>
      <c r="BA209" s="368">
        <v>0</v>
      </c>
      <c r="BB209" s="368">
        <v>0</v>
      </c>
      <c r="BC209" s="368">
        <v>0</v>
      </c>
      <c r="BD209" s="368">
        <v>5000</v>
      </c>
      <c r="BE209" s="368">
        <v>0</v>
      </c>
      <c r="BF209" s="368">
        <v>5000</v>
      </c>
      <c r="BG209" s="368">
        <v>0</v>
      </c>
      <c r="BH209" s="368">
        <v>5000</v>
      </c>
      <c r="BI209" s="368">
        <v>0</v>
      </c>
      <c r="BJ209" s="368">
        <v>0</v>
      </c>
      <c r="BK209" s="368">
        <v>0</v>
      </c>
      <c r="BL209" s="368">
        <v>78034</v>
      </c>
      <c r="BM209" s="368">
        <v>0</v>
      </c>
      <c r="BN209" s="368">
        <v>0</v>
      </c>
      <c r="BO209" s="368">
        <v>0</v>
      </c>
      <c r="BP209" s="368">
        <v>0</v>
      </c>
      <c r="BQ209" s="368">
        <v>8525</v>
      </c>
      <c r="BR209" s="368">
        <v>8141</v>
      </c>
      <c r="BS209" s="368">
        <v>0</v>
      </c>
      <c r="BT209" s="368">
        <v>54049</v>
      </c>
      <c r="BU209" s="368">
        <v>0</v>
      </c>
      <c r="BV209" s="368">
        <v>54049</v>
      </c>
      <c r="BW209" s="368">
        <v>54049</v>
      </c>
      <c r="BX209" s="368">
        <v>8141</v>
      </c>
      <c r="BY209" s="368">
        <v>8141</v>
      </c>
      <c r="BZ209" s="368">
        <v>62190</v>
      </c>
      <c r="CA209" s="368">
        <v>62190</v>
      </c>
      <c r="CB209" s="368">
        <v>0</v>
      </c>
      <c r="CC209" s="368">
        <v>0</v>
      </c>
      <c r="CD209" s="368">
        <v>0</v>
      </c>
      <c r="CE209" s="368">
        <v>0</v>
      </c>
      <c r="CF209" s="368">
        <v>0</v>
      </c>
      <c r="CG209" s="368">
        <v>0</v>
      </c>
      <c r="CH209" s="368">
        <v>0</v>
      </c>
      <c r="CI209" s="368">
        <v>0</v>
      </c>
      <c r="CJ209" s="368">
        <v>14000</v>
      </c>
      <c r="CK209" s="368">
        <v>0</v>
      </c>
      <c r="CL209" s="368">
        <v>0</v>
      </c>
      <c r="CM209" s="368">
        <v>0</v>
      </c>
      <c r="CN209" s="368">
        <v>0</v>
      </c>
      <c r="CO209" s="368">
        <v>0</v>
      </c>
      <c r="CP209" s="368">
        <v>0</v>
      </c>
      <c r="CQ209" s="368">
        <v>0</v>
      </c>
      <c r="CR209" s="368">
        <v>0</v>
      </c>
      <c r="CS209" s="368">
        <v>0</v>
      </c>
    </row>
    <row r="210" spans="1:109">
      <c r="A210" s="461" t="str">
        <f t="shared" si="3"/>
        <v>1742602263656000</v>
      </c>
      <c r="B210" s="367" t="s">
        <v>1588</v>
      </c>
      <c r="C210" s="367" t="s">
        <v>559</v>
      </c>
      <c r="D210" s="367" t="s">
        <v>575</v>
      </c>
      <c r="E210" s="367" t="s">
        <v>738</v>
      </c>
      <c r="F210" s="367" t="s">
        <v>589</v>
      </c>
      <c r="G210" s="367" t="s">
        <v>476</v>
      </c>
      <c r="H210" s="367" t="s">
        <v>562</v>
      </c>
      <c r="J210" s="367" t="s">
        <v>571</v>
      </c>
      <c r="K210" s="367" t="s">
        <v>566</v>
      </c>
      <c r="L210" s="367" t="s">
        <v>747</v>
      </c>
      <c r="M210" s="367" t="s">
        <v>738</v>
      </c>
      <c r="N210" s="367" t="s">
        <v>733</v>
      </c>
      <c r="O210" s="367" t="s">
        <v>737</v>
      </c>
      <c r="P210" s="367" t="s">
        <v>733</v>
      </c>
      <c r="Q210" s="367" t="s">
        <v>734</v>
      </c>
      <c r="R210" s="367" t="s">
        <v>737</v>
      </c>
      <c r="S210" s="367" t="s">
        <v>733</v>
      </c>
      <c r="T210" s="368">
        <v>0</v>
      </c>
      <c r="U210" s="368">
        <v>11845</v>
      </c>
      <c r="V210" s="368">
        <v>11664</v>
      </c>
      <c r="W210" s="368">
        <v>7500</v>
      </c>
      <c r="X210" s="368">
        <v>0</v>
      </c>
      <c r="Y210" s="368">
        <v>4164</v>
      </c>
      <c r="Z210" s="368">
        <v>9500</v>
      </c>
      <c r="AA210" s="368">
        <v>2345</v>
      </c>
      <c r="AB210" s="368">
        <v>0</v>
      </c>
      <c r="AC210" s="368">
        <v>21513</v>
      </c>
      <c r="AD210" s="368">
        <v>0</v>
      </c>
      <c r="AE210" s="368">
        <v>0</v>
      </c>
      <c r="AF210" s="368">
        <v>21513</v>
      </c>
      <c r="AG210" s="368">
        <v>0</v>
      </c>
      <c r="AH210" s="368">
        <v>0</v>
      </c>
      <c r="AI210" s="368">
        <v>0</v>
      </c>
      <c r="AJ210" s="368">
        <v>0</v>
      </c>
      <c r="AK210" s="368">
        <v>0</v>
      </c>
      <c r="AL210" s="368">
        <v>0</v>
      </c>
      <c r="AM210" s="368">
        <v>5821</v>
      </c>
      <c r="AN210" s="368">
        <v>5400</v>
      </c>
      <c r="AO210" s="368">
        <v>0</v>
      </c>
      <c r="AP210" s="368">
        <v>15590</v>
      </c>
      <c r="AQ210" s="368">
        <v>0</v>
      </c>
      <c r="AR210" s="368">
        <v>4063</v>
      </c>
      <c r="AS210" s="368">
        <v>0</v>
      </c>
      <c r="AT210" s="368">
        <v>0</v>
      </c>
      <c r="AU210" s="368">
        <v>0</v>
      </c>
      <c r="AV210" s="368">
        <v>0</v>
      </c>
      <c r="AW210" s="368">
        <v>0</v>
      </c>
      <c r="AX210" s="368">
        <v>0</v>
      </c>
      <c r="AY210" s="368">
        <v>0</v>
      </c>
      <c r="AZ210" s="368">
        <v>0</v>
      </c>
      <c r="BA210" s="368">
        <v>0</v>
      </c>
      <c r="BB210" s="368">
        <v>0</v>
      </c>
      <c r="BC210" s="368">
        <v>0</v>
      </c>
      <c r="BD210" s="368">
        <v>4164</v>
      </c>
      <c r="BE210" s="368">
        <v>0</v>
      </c>
      <c r="BF210" s="368">
        <v>4164</v>
      </c>
      <c r="BG210" s="368">
        <v>0</v>
      </c>
      <c r="BH210" s="368">
        <v>4164</v>
      </c>
      <c r="BI210" s="368">
        <v>0</v>
      </c>
      <c r="BJ210" s="368">
        <v>0</v>
      </c>
      <c r="BK210" s="368">
        <v>0</v>
      </c>
      <c r="BL210" s="368">
        <v>50800</v>
      </c>
      <c r="BM210" s="368">
        <v>115577</v>
      </c>
      <c r="BN210" s="368">
        <v>15910</v>
      </c>
      <c r="BO210" s="368">
        <v>0</v>
      </c>
      <c r="BP210" s="368">
        <v>0</v>
      </c>
      <c r="BQ210" s="368">
        <v>19653</v>
      </c>
      <c r="BR210" s="368">
        <v>100711</v>
      </c>
      <c r="BS210" s="368">
        <v>0</v>
      </c>
      <c r="BT210" s="368">
        <v>2563</v>
      </c>
      <c r="BU210" s="368">
        <v>30060</v>
      </c>
      <c r="BV210" s="368">
        <v>80687</v>
      </c>
      <c r="BW210" s="368">
        <v>80687</v>
      </c>
      <c r="BX210" s="368">
        <v>22587</v>
      </c>
      <c r="BY210" s="368">
        <v>22587</v>
      </c>
      <c r="BZ210" s="368">
        <v>103274</v>
      </c>
      <c r="CA210" s="368">
        <v>103274</v>
      </c>
      <c r="CB210" s="368">
        <v>0</v>
      </c>
      <c r="CC210" s="368">
        <v>0</v>
      </c>
      <c r="CD210" s="368">
        <v>0</v>
      </c>
      <c r="CE210" s="368">
        <v>0</v>
      </c>
      <c r="CF210" s="368">
        <v>0</v>
      </c>
      <c r="CG210" s="368">
        <v>0</v>
      </c>
      <c r="CH210" s="368">
        <v>0</v>
      </c>
      <c r="CI210" s="368">
        <v>0</v>
      </c>
      <c r="CJ210" s="368">
        <v>26478</v>
      </c>
      <c r="CK210" s="368">
        <v>29126</v>
      </c>
      <c r="CL210" s="368">
        <v>0</v>
      </c>
      <c r="CM210" s="368">
        <v>0</v>
      </c>
      <c r="CN210" s="368">
        <v>0</v>
      </c>
      <c r="CO210" s="368">
        <v>0</v>
      </c>
      <c r="CP210" s="368">
        <v>0</v>
      </c>
      <c r="CQ210" s="368">
        <v>0</v>
      </c>
      <c r="CR210" s="368">
        <v>0</v>
      </c>
      <c r="CS210" s="368">
        <v>15590</v>
      </c>
      <c r="CT210" s="368">
        <v>0</v>
      </c>
      <c r="CU210" s="368">
        <v>4063</v>
      </c>
      <c r="CV210" s="368">
        <v>0</v>
      </c>
      <c r="CW210" s="368">
        <v>0</v>
      </c>
      <c r="CX210" s="368">
        <v>0</v>
      </c>
      <c r="CY210" s="368">
        <v>0</v>
      </c>
      <c r="CZ210" s="368">
        <v>0</v>
      </c>
      <c r="DA210" s="368">
        <v>0</v>
      </c>
      <c r="DB210" s="368">
        <v>0</v>
      </c>
      <c r="DC210" s="368">
        <v>0</v>
      </c>
      <c r="DD210" s="368">
        <v>0</v>
      </c>
      <c r="DE210" s="368">
        <v>0</v>
      </c>
    </row>
    <row r="211" spans="1:109">
      <c r="A211" s="461" t="str">
        <f t="shared" si="3"/>
        <v>0102901263656000</v>
      </c>
      <c r="B211" s="367" t="s">
        <v>1588</v>
      </c>
      <c r="C211" s="367" t="s">
        <v>559</v>
      </c>
      <c r="D211" s="367" t="s">
        <v>564</v>
      </c>
      <c r="E211" s="367" t="s">
        <v>561</v>
      </c>
      <c r="F211" s="367" t="s">
        <v>589</v>
      </c>
      <c r="G211" s="367" t="s">
        <v>476</v>
      </c>
      <c r="H211" s="367" t="s">
        <v>562</v>
      </c>
      <c r="J211" s="367" t="s">
        <v>579</v>
      </c>
      <c r="K211" s="367" t="s">
        <v>564</v>
      </c>
      <c r="L211" s="367" t="s">
        <v>738</v>
      </c>
      <c r="M211" s="367" t="s">
        <v>738</v>
      </c>
      <c r="N211" s="367" t="s">
        <v>733</v>
      </c>
      <c r="O211" s="367" t="s">
        <v>561</v>
      </c>
      <c r="P211" s="367" t="s">
        <v>561</v>
      </c>
      <c r="Q211" s="367" t="s">
        <v>561</v>
      </c>
      <c r="R211" s="367" t="s">
        <v>561</v>
      </c>
      <c r="S211" s="367" t="s">
        <v>561</v>
      </c>
      <c r="T211" s="368">
        <v>3290212</v>
      </c>
      <c r="U211" s="368">
        <v>3290401</v>
      </c>
      <c r="V211" s="368">
        <v>3571</v>
      </c>
      <c r="W211" s="368">
        <v>4400</v>
      </c>
      <c r="X211" s="368">
        <v>3569</v>
      </c>
      <c r="Y211" s="368">
        <v>11540</v>
      </c>
      <c r="Z211" s="368">
        <v>5992</v>
      </c>
      <c r="AA211" s="368">
        <v>7184</v>
      </c>
      <c r="AB211" s="368">
        <v>73500</v>
      </c>
      <c r="AC211" s="368">
        <v>1695</v>
      </c>
      <c r="AD211" s="368">
        <v>1</v>
      </c>
      <c r="AE211" s="368">
        <v>10</v>
      </c>
      <c r="AF211" s="368">
        <v>2050</v>
      </c>
      <c r="AG211" s="368">
        <v>508635</v>
      </c>
      <c r="AH211" s="368">
        <v>1816</v>
      </c>
      <c r="AI211" s="368">
        <v>376333</v>
      </c>
      <c r="AJ211" s="368">
        <v>888834</v>
      </c>
      <c r="AK211" s="368">
        <v>51864</v>
      </c>
      <c r="AL211" s="368">
        <v>20735</v>
      </c>
      <c r="AM211" s="368">
        <v>5</v>
      </c>
      <c r="AN211" s="368">
        <v>2200</v>
      </c>
      <c r="AO211" s="368">
        <v>220</v>
      </c>
      <c r="AP211" s="368">
        <v>3300</v>
      </c>
      <c r="AQ211" s="368">
        <v>5500</v>
      </c>
      <c r="AR211" s="368">
        <v>5040401</v>
      </c>
      <c r="AS211" s="368">
        <v>4</v>
      </c>
      <c r="AT211" s="368">
        <v>4</v>
      </c>
      <c r="AU211" s="368">
        <v>0</v>
      </c>
      <c r="AV211" s="368">
        <v>2</v>
      </c>
      <c r="AW211" s="368">
        <v>2</v>
      </c>
      <c r="AX211" s="368">
        <v>0</v>
      </c>
      <c r="AY211" s="368">
        <v>1</v>
      </c>
      <c r="AZ211" s="368">
        <v>1000</v>
      </c>
      <c r="BA211" s="368">
        <v>354</v>
      </c>
      <c r="BB211" s="368">
        <v>0</v>
      </c>
      <c r="BC211" s="368">
        <v>0</v>
      </c>
      <c r="BD211" s="368">
        <v>0</v>
      </c>
      <c r="BE211" s="368">
        <v>354</v>
      </c>
      <c r="BF211" s="368">
        <v>0</v>
      </c>
      <c r="BG211" s="368">
        <v>880</v>
      </c>
      <c r="BH211" s="368">
        <v>533995</v>
      </c>
      <c r="BI211" s="368">
        <v>0</v>
      </c>
      <c r="BJ211" s="368">
        <v>206</v>
      </c>
      <c r="BK211" s="368">
        <v>535081</v>
      </c>
      <c r="BL211" s="368">
        <v>0</v>
      </c>
      <c r="BM211" s="368">
        <v>0</v>
      </c>
      <c r="BN211" s="368">
        <v>0</v>
      </c>
      <c r="BO211" s="368">
        <v>2</v>
      </c>
      <c r="BP211" s="368">
        <v>0</v>
      </c>
      <c r="BQ211" s="368">
        <v>2</v>
      </c>
      <c r="BR211" s="368">
        <v>0</v>
      </c>
      <c r="BS211" s="368">
        <v>0</v>
      </c>
      <c r="BT211" s="368">
        <v>0</v>
      </c>
    </row>
    <row r="212" spans="1:109">
      <c r="A212" s="461" t="str">
        <f t="shared" si="3"/>
        <v>1743201263656000</v>
      </c>
      <c r="B212" s="367" t="s">
        <v>1588</v>
      </c>
      <c r="C212" s="367" t="s">
        <v>559</v>
      </c>
      <c r="D212" s="367" t="s">
        <v>575</v>
      </c>
      <c r="E212" s="367" t="s">
        <v>738</v>
      </c>
      <c r="F212" s="367" t="s">
        <v>589</v>
      </c>
      <c r="G212" s="367" t="s">
        <v>476</v>
      </c>
      <c r="H212" s="367" t="s">
        <v>562</v>
      </c>
      <c r="I212" s="367"/>
      <c r="J212" s="367" t="s">
        <v>743</v>
      </c>
      <c r="K212" s="367" t="s">
        <v>564</v>
      </c>
      <c r="L212" s="367" t="s">
        <v>747</v>
      </c>
      <c r="M212" s="367" t="s">
        <v>738</v>
      </c>
      <c r="N212" s="367" t="s">
        <v>733</v>
      </c>
      <c r="O212" s="367" t="s">
        <v>737</v>
      </c>
      <c r="P212" s="367" t="s">
        <v>733</v>
      </c>
      <c r="Q212" s="367" t="s">
        <v>734</v>
      </c>
      <c r="R212" s="367" t="s">
        <v>737</v>
      </c>
      <c r="S212" s="367" t="s">
        <v>733</v>
      </c>
      <c r="T212" s="368">
        <v>3527</v>
      </c>
      <c r="U212" s="368">
        <v>294</v>
      </c>
      <c r="V212" s="368">
        <v>0</v>
      </c>
      <c r="W212" s="368">
        <v>0</v>
      </c>
      <c r="X212" s="368">
        <v>139</v>
      </c>
      <c r="Y212" s="368">
        <v>2832</v>
      </c>
      <c r="Z212" s="368">
        <v>6792</v>
      </c>
      <c r="AA212" s="368">
        <v>6792</v>
      </c>
      <c r="AB212" s="368">
        <v>0</v>
      </c>
      <c r="AC212" s="368">
        <v>0</v>
      </c>
      <c r="AD212" s="368">
        <v>0</v>
      </c>
      <c r="AE212" s="368">
        <v>0</v>
      </c>
      <c r="AF212" s="368">
        <v>0</v>
      </c>
      <c r="AG212" s="368">
        <v>0</v>
      </c>
      <c r="AH212" s="368">
        <v>0</v>
      </c>
      <c r="AI212" s="368">
        <v>0</v>
      </c>
      <c r="AJ212" s="368">
        <v>0</v>
      </c>
      <c r="AK212" s="368">
        <v>0</v>
      </c>
      <c r="AL212" s="368">
        <v>0</v>
      </c>
      <c r="AM212" s="368">
        <v>0</v>
      </c>
      <c r="AN212" s="368">
        <v>0</v>
      </c>
      <c r="AO212" s="368">
        <v>0</v>
      </c>
      <c r="AP212" s="368">
        <v>7604</v>
      </c>
      <c r="AQ212" s="368">
        <v>5900</v>
      </c>
      <c r="AR212" s="368">
        <v>3663</v>
      </c>
      <c r="AS212" s="368">
        <v>1566</v>
      </c>
      <c r="AT212" s="368">
        <v>0</v>
      </c>
      <c r="AU212" s="368">
        <v>0</v>
      </c>
      <c r="AV212" s="368">
        <v>28843</v>
      </c>
      <c r="AW212" s="368">
        <v>282</v>
      </c>
      <c r="AX212" s="368">
        <v>44195</v>
      </c>
      <c r="AY212" s="368">
        <v>44195</v>
      </c>
      <c r="AZ212" s="368">
        <v>0</v>
      </c>
      <c r="BA212" s="368">
        <v>0</v>
      </c>
      <c r="BB212" s="368">
        <v>0</v>
      </c>
      <c r="BC212" s="368">
        <v>0</v>
      </c>
      <c r="BD212" s="368">
        <v>5599</v>
      </c>
      <c r="BE212" s="368">
        <v>2566</v>
      </c>
      <c r="BF212" s="368">
        <v>8165</v>
      </c>
      <c r="BG212" s="368">
        <v>8165</v>
      </c>
      <c r="BH212" s="368">
        <v>0</v>
      </c>
      <c r="BI212" s="368">
        <v>0</v>
      </c>
      <c r="BJ212" s="368">
        <v>59152</v>
      </c>
      <c r="BK212" s="368">
        <v>59152</v>
      </c>
      <c r="BL212" s="368">
        <v>0</v>
      </c>
      <c r="BM212" s="368">
        <v>0</v>
      </c>
      <c r="BN212" s="368">
        <v>0</v>
      </c>
      <c r="BO212" s="368">
        <v>0</v>
      </c>
      <c r="BP212" s="368">
        <v>0</v>
      </c>
      <c r="BQ212" s="368">
        <v>0</v>
      </c>
      <c r="BR212" s="368">
        <v>22587</v>
      </c>
      <c r="BS212" s="368">
        <v>0</v>
      </c>
      <c r="BT212" s="368">
        <v>0</v>
      </c>
      <c r="BU212" s="368">
        <v>0</v>
      </c>
      <c r="BV212" s="368">
        <v>0</v>
      </c>
      <c r="BW212" s="368">
        <v>22234</v>
      </c>
      <c r="BX212" s="368">
        <v>353</v>
      </c>
      <c r="BY212" s="368">
        <v>80687</v>
      </c>
      <c r="BZ212" s="368">
        <v>0</v>
      </c>
      <c r="CA212" s="368">
        <v>0</v>
      </c>
    </row>
    <row r="213" spans="1:109">
      <c r="A213" s="461" t="str">
        <f t="shared" si="3"/>
        <v>1743202263656000</v>
      </c>
      <c r="B213" s="367" t="s">
        <v>1588</v>
      </c>
      <c r="C213" s="367" t="s">
        <v>559</v>
      </c>
      <c r="D213" s="367" t="s">
        <v>575</v>
      </c>
      <c r="E213" s="367" t="s">
        <v>738</v>
      </c>
      <c r="F213" s="367" t="s">
        <v>589</v>
      </c>
      <c r="G213" s="367" t="s">
        <v>476</v>
      </c>
      <c r="H213" s="367" t="s">
        <v>562</v>
      </c>
      <c r="J213" s="367" t="s">
        <v>743</v>
      </c>
      <c r="K213" s="367" t="s">
        <v>566</v>
      </c>
      <c r="L213" s="367" t="s">
        <v>747</v>
      </c>
      <c r="M213" s="367" t="s">
        <v>738</v>
      </c>
      <c r="N213" s="367" t="s">
        <v>733</v>
      </c>
      <c r="O213" s="367" t="s">
        <v>737</v>
      </c>
      <c r="P213" s="367" t="s">
        <v>733</v>
      </c>
      <c r="Q213" s="367" t="s">
        <v>734</v>
      </c>
      <c r="R213" s="367" t="s">
        <v>737</v>
      </c>
      <c r="S213" s="367" t="s">
        <v>733</v>
      </c>
      <c r="T213" s="368">
        <v>0</v>
      </c>
      <c r="U213" s="368">
        <v>0</v>
      </c>
      <c r="V213" s="368">
        <v>78124</v>
      </c>
      <c r="W213" s="368">
        <v>2563</v>
      </c>
      <c r="X213" s="368">
        <v>0</v>
      </c>
      <c r="Y213" s="368">
        <v>0</v>
      </c>
      <c r="Z213" s="368">
        <v>103274</v>
      </c>
      <c r="AA213" s="368">
        <v>0</v>
      </c>
      <c r="AB213" s="368">
        <v>0</v>
      </c>
      <c r="AC213" s="368">
        <v>0</v>
      </c>
      <c r="AD213" s="368">
        <v>0</v>
      </c>
      <c r="AE213" s="368">
        <v>100358</v>
      </c>
      <c r="AF213" s="368">
        <v>2916</v>
      </c>
      <c r="AG213" s="368">
        <v>0</v>
      </c>
      <c r="AH213" s="368">
        <v>162426</v>
      </c>
      <c r="AI213" s="368">
        <v>59152</v>
      </c>
      <c r="AJ213" s="368">
        <v>0</v>
      </c>
      <c r="AK213" s="368">
        <v>103274</v>
      </c>
      <c r="AL213" s="368">
        <v>0</v>
      </c>
      <c r="AM213" s="368">
        <v>0</v>
      </c>
      <c r="AN213" s="368">
        <v>0</v>
      </c>
      <c r="AO213" s="368">
        <v>0</v>
      </c>
      <c r="AP213" s="368">
        <v>0</v>
      </c>
      <c r="AQ213" s="368">
        <v>29126</v>
      </c>
    </row>
    <row r="214" spans="1:109">
      <c r="A214" s="461" t="str">
        <f t="shared" si="3"/>
        <v>1743301263656000</v>
      </c>
      <c r="B214" s="367" t="s">
        <v>1588</v>
      </c>
      <c r="C214" s="367" t="s">
        <v>559</v>
      </c>
      <c r="D214" s="367" t="s">
        <v>575</v>
      </c>
      <c r="E214" s="367" t="s">
        <v>738</v>
      </c>
      <c r="F214" s="367" t="s">
        <v>589</v>
      </c>
      <c r="G214" s="367" t="s">
        <v>476</v>
      </c>
      <c r="H214" s="367" t="s">
        <v>562</v>
      </c>
      <c r="I214" s="367"/>
      <c r="J214" s="367" t="s">
        <v>742</v>
      </c>
      <c r="K214" s="367" t="s">
        <v>564</v>
      </c>
      <c r="L214" s="367" t="s">
        <v>747</v>
      </c>
      <c r="M214" s="367" t="s">
        <v>738</v>
      </c>
      <c r="N214" s="367" t="s">
        <v>733</v>
      </c>
      <c r="O214" s="367" t="s">
        <v>737</v>
      </c>
      <c r="P214" s="367" t="s">
        <v>733</v>
      </c>
      <c r="Q214" s="367" t="s">
        <v>734</v>
      </c>
      <c r="R214" s="367" t="s">
        <v>737</v>
      </c>
      <c r="S214" s="367" t="s">
        <v>733</v>
      </c>
      <c r="T214" s="368">
        <v>4</v>
      </c>
      <c r="U214" s="368">
        <v>492</v>
      </c>
      <c r="V214" s="368">
        <v>20000</v>
      </c>
      <c r="W214" s="368">
        <v>0</v>
      </c>
      <c r="X214" s="368">
        <v>0</v>
      </c>
      <c r="Y214" s="368">
        <v>0</v>
      </c>
      <c r="Z214" s="368">
        <v>0</v>
      </c>
      <c r="AA214" s="368">
        <v>100</v>
      </c>
      <c r="AB214" s="368">
        <v>123000</v>
      </c>
      <c r="AC214" s="368">
        <v>1000</v>
      </c>
      <c r="AD214" s="368">
        <v>4100921</v>
      </c>
      <c r="AE214" s="368">
        <v>0</v>
      </c>
      <c r="AF214" s="368">
        <v>2750</v>
      </c>
      <c r="AG214" s="368">
        <v>14190</v>
      </c>
      <c r="AH214" s="368">
        <v>71390</v>
      </c>
      <c r="AI214" s="368">
        <v>142890</v>
      </c>
      <c r="AJ214" s="368">
        <v>714890</v>
      </c>
      <c r="AK214" s="368">
        <v>1429890</v>
      </c>
      <c r="AL214" s="368">
        <v>51640</v>
      </c>
      <c r="AM214" s="368">
        <v>116404</v>
      </c>
      <c r="AN214" s="368">
        <v>5518</v>
      </c>
      <c r="AO214" s="368">
        <v>5586</v>
      </c>
      <c r="AP214" s="368">
        <v>7141</v>
      </c>
      <c r="AQ214" s="368">
        <v>8846</v>
      </c>
      <c r="AR214" s="368">
        <v>0</v>
      </c>
      <c r="AS214" s="368">
        <v>0</v>
      </c>
      <c r="AT214" s="368">
        <v>0</v>
      </c>
      <c r="AU214" s="368">
        <v>0</v>
      </c>
      <c r="AV214" s="368">
        <v>0</v>
      </c>
      <c r="AW214" s="368">
        <v>0</v>
      </c>
      <c r="AX214" s="368">
        <v>0</v>
      </c>
      <c r="AY214" s="368">
        <v>0</v>
      </c>
      <c r="AZ214" s="368">
        <v>0</v>
      </c>
      <c r="BA214" s="368">
        <v>0</v>
      </c>
      <c r="BB214" s="368">
        <v>1</v>
      </c>
      <c r="BC214" s="368">
        <v>0</v>
      </c>
      <c r="BD214" s="368">
        <v>0</v>
      </c>
      <c r="BE214" s="368">
        <v>0</v>
      </c>
      <c r="BF214" s="368">
        <v>0</v>
      </c>
      <c r="BG214" s="368">
        <v>0</v>
      </c>
      <c r="BH214" s="368">
        <v>0</v>
      </c>
      <c r="BI214" s="368">
        <v>0</v>
      </c>
      <c r="BJ214" s="368">
        <v>4100921</v>
      </c>
      <c r="BK214" s="368">
        <v>0</v>
      </c>
      <c r="BL214" s="368">
        <v>4</v>
      </c>
      <c r="BM214" s="368">
        <v>3</v>
      </c>
      <c r="BN214" s="368">
        <v>0</v>
      </c>
      <c r="BO214" s="368">
        <v>200000</v>
      </c>
      <c r="BP214" s="368">
        <v>4100921</v>
      </c>
      <c r="BQ214" s="368">
        <v>400</v>
      </c>
      <c r="BR214" s="368">
        <v>0</v>
      </c>
      <c r="BS214" s="368">
        <v>0</v>
      </c>
      <c r="BT214" s="368">
        <v>14428</v>
      </c>
      <c r="BU214" s="368">
        <v>14828</v>
      </c>
      <c r="BV214" s="368">
        <v>0</v>
      </c>
      <c r="BW214" s="368">
        <v>0</v>
      </c>
      <c r="BX214" s="368">
        <v>0</v>
      </c>
      <c r="BY214" s="368">
        <v>0</v>
      </c>
      <c r="BZ214" s="368">
        <v>0</v>
      </c>
      <c r="CA214" s="368">
        <v>0</v>
      </c>
    </row>
    <row r="215" spans="1:109">
      <c r="A215" s="461" t="str">
        <f t="shared" si="3"/>
        <v>1743302263656000</v>
      </c>
      <c r="B215" s="367" t="s">
        <v>1588</v>
      </c>
      <c r="C215" s="367" t="s">
        <v>559</v>
      </c>
      <c r="D215" s="367" t="s">
        <v>575</v>
      </c>
      <c r="E215" s="367" t="s">
        <v>738</v>
      </c>
      <c r="F215" s="367" t="s">
        <v>589</v>
      </c>
      <c r="G215" s="367" t="s">
        <v>476</v>
      </c>
      <c r="H215" s="367" t="s">
        <v>562</v>
      </c>
      <c r="J215" s="367" t="s">
        <v>742</v>
      </c>
      <c r="K215" s="367" t="s">
        <v>566</v>
      </c>
      <c r="L215" s="367" t="s">
        <v>747</v>
      </c>
      <c r="M215" s="367" t="s">
        <v>738</v>
      </c>
      <c r="N215" s="367" t="s">
        <v>733</v>
      </c>
      <c r="O215" s="367" t="s">
        <v>737</v>
      </c>
      <c r="P215" s="367" t="s">
        <v>733</v>
      </c>
      <c r="Q215" s="367" t="s">
        <v>734</v>
      </c>
      <c r="R215" s="367" t="s">
        <v>737</v>
      </c>
      <c r="S215" s="367" t="s">
        <v>733</v>
      </c>
      <c r="T215" s="368">
        <v>0</v>
      </c>
      <c r="U215" s="368">
        <v>0</v>
      </c>
      <c r="V215" s="368">
        <v>0</v>
      </c>
      <c r="W215" s="368">
        <v>0</v>
      </c>
      <c r="X215" s="368">
        <v>0</v>
      </c>
    </row>
    <row r="216" spans="1:109">
      <c r="A216" s="461" t="str">
        <f t="shared" si="3"/>
        <v>0104001263656000</v>
      </c>
      <c r="B216" s="367" t="s">
        <v>1588</v>
      </c>
      <c r="C216" s="367" t="s">
        <v>559</v>
      </c>
      <c r="D216" s="367" t="s">
        <v>564</v>
      </c>
      <c r="E216" s="367" t="s">
        <v>561</v>
      </c>
      <c r="F216" s="367" t="s">
        <v>589</v>
      </c>
      <c r="G216" s="367" t="s">
        <v>476</v>
      </c>
      <c r="H216" s="367" t="s">
        <v>562</v>
      </c>
      <c r="J216" s="367" t="s">
        <v>578</v>
      </c>
      <c r="K216" s="367" t="s">
        <v>564</v>
      </c>
      <c r="L216" s="367" t="s">
        <v>738</v>
      </c>
      <c r="M216" s="367" t="s">
        <v>738</v>
      </c>
      <c r="N216" s="367" t="s">
        <v>733</v>
      </c>
      <c r="O216" s="367" t="s">
        <v>561</v>
      </c>
      <c r="P216" s="367" t="s">
        <v>561</v>
      </c>
      <c r="Q216" s="367" t="s">
        <v>561</v>
      </c>
      <c r="R216" s="367" t="s">
        <v>561</v>
      </c>
      <c r="S216" s="367" t="s">
        <v>561</v>
      </c>
      <c r="T216" s="368">
        <v>0</v>
      </c>
      <c r="U216" s="368">
        <v>0</v>
      </c>
      <c r="V216" s="368">
        <v>8141</v>
      </c>
      <c r="W216" s="368">
        <v>8141</v>
      </c>
      <c r="X216" s="368">
        <v>497</v>
      </c>
      <c r="Y216" s="368">
        <v>497</v>
      </c>
      <c r="Z216" s="368">
        <v>7644</v>
      </c>
      <c r="AA216" s="368">
        <v>7644</v>
      </c>
      <c r="AB216" s="368">
        <v>0</v>
      </c>
      <c r="AC216" s="368">
        <v>0</v>
      </c>
      <c r="AD216" s="368">
        <v>0</v>
      </c>
      <c r="AE216" s="368">
        <v>0</v>
      </c>
      <c r="AF216" s="368">
        <v>0</v>
      </c>
      <c r="AG216" s="368">
        <v>0</v>
      </c>
      <c r="AH216" s="368">
        <v>0</v>
      </c>
      <c r="AI216" s="368">
        <v>0</v>
      </c>
      <c r="AJ216" s="368">
        <v>0</v>
      </c>
      <c r="AK216" s="368">
        <v>0</v>
      </c>
      <c r="AL216" s="368">
        <v>0</v>
      </c>
      <c r="AM216" s="368">
        <v>0</v>
      </c>
      <c r="AN216" s="368">
        <v>0</v>
      </c>
      <c r="AO216" s="368">
        <v>0</v>
      </c>
      <c r="AP216" s="368">
        <v>0</v>
      </c>
      <c r="AQ216" s="368">
        <v>0</v>
      </c>
      <c r="AR216" s="368">
        <v>0</v>
      </c>
      <c r="AS216" s="368">
        <v>0</v>
      </c>
      <c r="AT216" s="368">
        <v>0</v>
      </c>
      <c r="AU216" s="368">
        <v>0</v>
      </c>
      <c r="AV216" s="368">
        <v>54049</v>
      </c>
      <c r="AW216" s="368">
        <v>54049</v>
      </c>
      <c r="AX216" s="368">
        <v>1990</v>
      </c>
      <c r="AY216" s="368">
        <v>1990</v>
      </c>
      <c r="AZ216" s="368">
        <v>52059</v>
      </c>
      <c r="BA216" s="368">
        <v>52059</v>
      </c>
      <c r="BB216" s="368">
        <v>0</v>
      </c>
      <c r="BC216" s="368">
        <v>0</v>
      </c>
      <c r="BD216" s="368">
        <v>0</v>
      </c>
      <c r="BE216" s="368">
        <v>0</v>
      </c>
      <c r="BF216" s="368">
        <v>0</v>
      </c>
      <c r="BG216" s="368">
        <v>0</v>
      </c>
      <c r="BH216" s="368">
        <v>0</v>
      </c>
      <c r="BI216" s="368">
        <v>0</v>
      </c>
      <c r="BJ216" s="368">
        <v>0</v>
      </c>
      <c r="BK216" s="368">
        <v>0</v>
      </c>
      <c r="BL216" s="368">
        <v>0</v>
      </c>
      <c r="BM216" s="368">
        <v>0</v>
      </c>
      <c r="BN216" s="368">
        <v>0</v>
      </c>
      <c r="BO216" s="368">
        <v>0</v>
      </c>
      <c r="BP216" s="368">
        <v>0</v>
      </c>
      <c r="BQ216" s="368">
        <v>62190</v>
      </c>
      <c r="BR216" s="368">
        <v>62190</v>
      </c>
      <c r="BS216" s="368">
        <v>0</v>
      </c>
      <c r="BT216" s="368">
        <v>0</v>
      </c>
      <c r="BU216" s="368">
        <v>0</v>
      </c>
      <c r="BV216" s="368">
        <v>0</v>
      </c>
      <c r="BW216" s="368">
        <v>0</v>
      </c>
      <c r="BX216" s="368">
        <v>0</v>
      </c>
      <c r="BY216" s="368">
        <v>0</v>
      </c>
      <c r="BZ216" s="368">
        <v>0</v>
      </c>
      <c r="CA216" s="368">
        <v>0</v>
      </c>
      <c r="CB216" s="368">
        <v>0</v>
      </c>
      <c r="CC216" s="368">
        <v>0</v>
      </c>
      <c r="CD216" s="368">
        <v>0</v>
      </c>
      <c r="CE216" s="368">
        <v>0</v>
      </c>
      <c r="CF216" s="368">
        <v>0</v>
      </c>
      <c r="CG216" s="368">
        <v>0</v>
      </c>
      <c r="CH216" s="368">
        <v>0</v>
      </c>
      <c r="CI216" s="368">
        <v>0</v>
      </c>
      <c r="CJ216" s="368">
        <v>0</v>
      </c>
    </row>
    <row r="217" spans="1:109">
      <c r="A217" s="461" t="str">
        <f t="shared" si="3"/>
        <v>1744001263656000</v>
      </c>
      <c r="B217" s="367" t="s">
        <v>1588</v>
      </c>
      <c r="C217" s="367" t="s">
        <v>559</v>
      </c>
      <c r="D217" s="367" t="s">
        <v>575</v>
      </c>
      <c r="E217" s="367" t="s">
        <v>738</v>
      </c>
      <c r="F217" s="367" t="s">
        <v>589</v>
      </c>
      <c r="G217" s="367" t="s">
        <v>476</v>
      </c>
      <c r="H217" s="367" t="s">
        <v>562</v>
      </c>
      <c r="J217" s="367" t="s">
        <v>578</v>
      </c>
      <c r="K217" s="367" t="s">
        <v>564</v>
      </c>
      <c r="L217" s="367" t="s">
        <v>747</v>
      </c>
      <c r="M217" s="367" t="s">
        <v>738</v>
      </c>
      <c r="N217" s="367" t="s">
        <v>733</v>
      </c>
      <c r="O217" s="367" t="s">
        <v>737</v>
      </c>
      <c r="P217" s="367" t="s">
        <v>733</v>
      </c>
      <c r="Q217" s="367" t="s">
        <v>734</v>
      </c>
      <c r="R217" s="367" t="s">
        <v>737</v>
      </c>
      <c r="S217" s="367" t="s">
        <v>733</v>
      </c>
      <c r="T217" s="368">
        <v>0</v>
      </c>
      <c r="U217" s="368">
        <v>0</v>
      </c>
      <c r="V217" s="368">
        <v>100711</v>
      </c>
      <c r="W217" s="368">
        <v>100711</v>
      </c>
      <c r="X217" s="368">
        <v>0</v>
      </c>
      <c r="Y217" s="368">
        <v>0</v>
      </c>
      <c r="Z217" s="368">
        <v>0</v>
      </c>
      <c r="AA217" s="368">
        <v>0</v>
      </c>
      <c r="AB217" s="368">
        <v>0</v>
      </c>
      <c r="AC217" s="368">
        <v>0</v>
      </c>
      <c r="AD217" s="368">
        <v>0</v>
      </c>
      <c r="AE217" s="368">
        <v>0</v>
      </c>
      <c r="AF217" s="368">
        <v>0</v>
      </c>
      <c r="AG217" s="368">
        <v>0</v>
      </c>
      <c r="AH217" s="368">
        <v>0</v>
      </c>
      <c r="AI217" s="368">
        <v>0</v>
      </c>
      <c r="AJ217" s="368">
        <v>186</v>
      </c>
      <c r="AK217" s="368">
        <v>186</v>
      </c>
      <c r="AL217" s="368">
        <v>0</v>
      </c>
      <c r="AM217" s="368">
        <v>0</v>
      </c>
      <c r="AN217" s="368">
        <v>167</v>
      </c>
      <c r="AO217" s="368">
        <v>167</v>
      </c>
      <c r="AP217" s="368">
        <v>100358</v>
      </c>
      <c r="AQ217" s="368">
        <v>100358</v>
      </c>
      <c r="AR217" s="368">
        <v>0</v>
      </c>
      <c r="AS217" s="368">
        <v>0</v>
      </c>
      <c r="AT217" s="368">
        <v>0</v>
      </c>
      <c r="AU217" s="368">
        <v>0</v>
      </c>
      <c r="AV217" s="368">
        <v>0</v>
      </c>
      <c r="AW217" s="368">
        <v>0</v>
      </c>
      <c r="AX217" s="368">
        <v>2563</v>
      </c>
      <c r="AY217" s="368">
        <v>32623</v>
      </c>
      <c r="AZ217" s="368">
        <v>0</v>
      </c>
      <c r="BA217" s="368">
        <v>0</v>
      </c>
      <c r="BB217" s="368">
        <v>1214</v>
      </c>
      <c r="BC217" s="368">
        <v>1214</v>
      </c>
      <c r="BD217" s="368">
        <v>0</v>
      </c>
      <c r="BE217" s="368">
        <v>0</v>
      </c>
      <c r="BF217" s="368">
        <v>1349</v>
      </c>
      <c r="BG217" s="368">
        <v>1349</v>
      </c>
      <c r="BH217" s="368">
        <v>30060</v>
      </c>
      <c r="BI217" s="368">
        <v>103274</v>
      </c>
      <c r="BJ217" s="368">
        <v>133334</v>
      </c>
      <c r="BK217" s="368">
        <v>0</v>
      </c>
      <c r="BL217" s="368">
        <v>0</v>
      </c>
      <c r="BM217" s="368">
        <v>0</v>
      </c>
      <c r="BN217" s="368">
        <v>30060</v>
      </c>
      <c r="BO217" s="368">
        <v>30060</v>
      </c>
      <c r="BP217" s="368">
        <v>0</v>
      </c>
      <c r="BQ217" s="368">
        <v>0</v>
      </c>
      <c r="BR217" s="368">
        <v>0</v>
      </c>
      <c r="BS217" s="368">
        <v>0</v>
      </c>
      <c r="BT217" s="368">
        <v>30060</v>
      </c>
      <c r="BU217" s="368">
        <v>0</v>
      </c>
      <c r="BV217" s="368">
        <v>0</v>
      </c>
      <c r="BW217" s="368">
        <v>0</v>
      </c>
      <c r="BX217" s="368">
        <v>0</v>
      </c>
      <c r="BY217" s="368">
        <v>0</v>
      </c>
      <c r="BZ217" s="368">
        <v>0</v>
      </c>
      <c r="CA217" s="368">
        <v>0</v>
      </c>
      <c r="CB217" s="368">
        <v>0</v>
      </c>
      <c r="CC217" s="368">
        <v>0</v>
      </c>
      <c r="CD217" s="368">
        <v>0</v>
      </c>
    </row>
    <row r="218" spans="1:109">
      <c r="A218" s="461" t="str">
        <f t="shared" si="3"/>
        <v>1744002263656000</v>
      </c>
      <c r="B218" s="367" t="s">
        <v>1588</v>
      </c>
      <c r="C218" s="367" t="s">
        <v>559</v>
      </c>
      <c r="D218" s="367" t="s">
        <v>575</v>
      </c>
      <c r="E218" s="367" t="s">
        <v>738</v>
      </c>
      <c r="F218" s="367" t="s">
        <v>589</v>
      </c>
      <c r="G218" s="367" t="s">
        <v>476</v>
      </c>
      <c r="H218" s="367" t="s">
        <v>562</v>
      </c>
      <c r="J218" s="367" t="s">
        <v>578</v>
      </c>
      <c r="K218" s="367" t="s">
        <v>566</v>
      </c>
      <c r="L218" s="367" t="s">
        <v>747</v>
      </c>
      <c r="M218" s="367" t="s">
        <v>738</v>
      </c>
      <c r="N218" s="367" t="s">
        <v>733</v>
      </c>
      <c r="O218" s="367" t="s">
        <v>737</v>
      </c>
      <c r="P218" s="367" t="s">
        <v>733</v>
      </c>
      <c r="Q218" s="367" t="s">
        <v>734</v>
      </c>
      <c r="R218" s="367" t="s">
        <v>737</v>
      </c>
      <c r="S218" s="367" t="s">
        <v>733</v>
      </c>
      <c r="T218" s="368">
        <v>0</v>
      </c>
      <c r="U218" s="368">
        <v>0</v>
      </c>
      <c r="V218" s="368">
        <v>0</v>
      </c>
      <c r="W218" s="368">
        <v>0</v>
      </c>
      <c r="X218" s="368">
        <v>0</v>
      </c>
      <c r="Y218" s="368">
        <v>0</v>
      </c>
      <c r="Z218" s="368">
        <v>0</v>
      </c>
      <c r="AA218" s="368">
        <v>0</v>
      </c>
      <c r="AB218" s="368">
        <v>0</v>
      </c>
      <c r="AC218" s="368">
        <v>0</v>
      </c>
      <c r="AD218" s="368">
        <v>1214</v>
      </c>
      <c r="AE218" s="368">
        <v>1214</v>
      </c>
      <c r="AF218" s="368">
        <v>0</v>
      </c>
      <c r="AG218" s="368">
        <v>0</v>
      </c>
      <c r="AH218" s="368">
        <v>0</v>
      </c>
      <c r="AI218" s="368">
        <v>0</v>
      </c>
      <c r="AJ218" s="368">
        <v>0</v>
      </c>
      <c r="AK218" s="368">
        <v>0</v>
      </c>
      <c r="AL218" s="368">
        <v>0</v>
      </c>
      <c r="AM218" s="368">
        <v>0</v>
      </c>
      <c r="AN218" s="368">
        <v>0</v>
      </c>
      <c r="AO218" s="368">
        <v>0</v>
      </c>
      <c r="AP218" s="368">
        <v>0</v>
      </c>
      <c r="AQ218" s="368">
        <v>0</v>
      </c>
      <c r="AR218" s="368">
        <v>0</v>
      </c>
      <c r="AS218" s="368">
        <v>0</v>
      </c>
      <c r="AT218" s="368">
        <v>0</v>
      </c>
      <c r="AU218" s="368">
        <v>0</v>
      </c>
      <c r="AV218" s="368">
        <v>0</v>
      </c>
      <c r="AW218" s="368">
        <v>0</v>
      </c>
      <c r="AX218" s="368">
        <v>0</v>
      </c>
      <c r="AY218" s="368">
        <v>0</v>
      </c>
      <c r="AZ218" s="368">
        <v>0</v>
      </c>
      <c r="BA218" s="368">
        <v>0</v>
      </c>
      <c r="BB218" s="368">
        <v>0</v>
      </c>
      <c r="BC218" s="368">
        <v>0</v>
      </c>
      <c r="BD218" s="368">
        <v>0</v>
      </c>
      <c r="BE218" s="368">
        <v>0</v>
      </c>
      <c r="BF218" s="368">
        <v>0</v>
      </c>
      <c r="BG218" s="368">
        <v>0</v>
      </c>
      <c r="BH218" s="368">
        <v>0</v>
      </c>
      <c r="BI218" s="368">
        <v>0</v>
      </c>
    </row>
    <row r="219" spans="1:109">
      <c r="A219" s="461" t="str">
        <f t="shared" si="3"/>
        <v>1745201263656000</v>
      </c>
      <c r="B219" s="367" t="s">
        <v>1588</v>
      </c>
      <c r="C219" s="367" t="s">
        <v>559</v>
      </c>
      <c r="D219" s="367" t="s">
        <v>575</v>
      </c>
      <c r="E219" s="367" t="s">
        <v>738</v>
      </c>
      <c r="F219" s="367" t="s">
        <v>589</v>
      </c>
      <c r="G219" s="367" t="s">
        <v>476</v>
      </c>
      <c r="H219" s="367" t="s">
        <v>562</v>
      </c>
      <c r="J219" s="367" t="s">
        <v>739</v>
      </c>
      <c r="K219" s="367" t="s">
        <v>564</v>
      </c>
      <c r="L219" s="367" t="s">
        <v>747</v>
      </c>
      <c r="M219" s="367" t="s">
        <v>738</v>
      </c>
      <c r="N219" s="367" t="s">
        <v>733</v>
      </c>
      <c r="O219" s="367" t="s">
        <v>737</v>
      </c>
      <c r="P219" s="367" t="s">
        <v>733</v>
      </c>
      <c r="Q219" s="367" t="s">
        <v>734</v>
      </c>
      <c r="R219" s="367" t="s">
        <v>737</v>
      </c>
      <c r="S219" s="367" t="s">
        <v>733</v>
      </c>
      <c r="T219" s="368">
        <v>131487</v>
      </c>
      <c r="U219" s="368">
        <v>0</v>
      </c>
      <c r="V219" s="368">
        <v>0</v>
      </c>
      <c r="W219" s="368">
        <v>0</v>
      </c>
      <c r="X219" s="368">
        <v>1214</v>
      </c>
      <c r="Y219" s="368">
        <v>0</v>
      </c>
      <c r="Z219" s="368">
        <v>0</v>
      </c>
      <c r="AA219" s="368">
        <v>1349</v>
      </c>
      <c r="AB219" s="368">
        <v>0</v>
      </c>
      <c r="AC219" s="368">
        <v>15910</v>
      </c>
      <c r="AD219" s="368">
        <v>0</v>
      </c>
      <c r="AE219" s="368">
        <v>0</v>
      </c>
      <c r="AF219" s="368">
        <v>0</v>
      </c>
      <c r="AG219" s="368">
        <v>0</v>
      </c>
      <c r="AH219" s="368">
        <v>22587</v>
      </c>
      <c r="AI219" s="368">
        <v>0</v>
      </c>
      <c r="AJ219" s="368">
        <v>0</v>
      </c>
      <c r="AK219" s="368">
        <v>0</v>
      </c>
      <c r="AL219" s="368">
        <v>167</v>
      </c>
      <c r="AM219" s="368">
        <v>0</v>
      </c>
      <c r="AN219" s="368">
        <v>186</v>
      </c>
      <c r="AO219" s="368">
        <v>0</v>
      </c>
      <c r="AP219" s="368">
        <v>1484</v>
      </c>
      <c r="AQ219" s="368">
        <v>0</v>
      </c>
      <c r="AR219" s="368">
        <v>0</v>
      </c>
      <c r="AS219" s="368">
        <v>113014</v>
      </c>
      <c r="AT219" s="368">
        <v>20750</v>
      </c>
      <c r="AU219" s="368">
        <v>0</v>
      </c>
      <c r="AV219" s="368">
        <v>0</v>
      </c>
      <c r="AW219" s="368">
        <v>50800</v>
      </c>
      <c r="AX219" s="368">
        <v>0</v>
      </c>
      <c r="AY219" s="368">
        <v>0</v>
      </c>
      <c r="AZ219" s="368">
        <v>131487</v>
      </c>
      <c r="BA219" s="368">
        <v>1214</v>
      </c>
      <c r="BB219" s="368">
        <v>50800</v>
      </c>
      <c r="BC219" s="368">
        <v>0</v>
      </c>
      <c r="BD219" s="368">
        <v>0</v>
      </c>
      <c r="BE219" s="368">
        <v>1349</v>
      </c>
      <c r="BF219" s="368">
        <v>0</v>
      </c>
      <c r="BG219" s="368">
        <v>0</v>
      </c>
      <c r="BH219" s="368">
        <v>22587</v>
      </c>
      <c r="BI219" s="368">
        <v>167</v>
      </c>
      <c r="BJ219" s="368">
        <v>0</v>
      </c>
      <c r="BK219" s="368">
        <v>0</v>
      </c>
      <c r="BL219" s="368">
        <v>186</v>
      </c>
      <c r="BM219" s="368">
        <v>0</v>
      </c>
      <c r="BN219" s="368">
        <v>0</v>
      </c>
      <c r="BO219" s="368">
        <v>0</v>
      </c>
      <c r="BP219" s="368">
        <v>0</v>
      </c>
      <c r="BQ219" s="368">
        <v>0</v>
      </c>
    </row>
    <row r="220" spans="1:109">
      <c r="A220" s="461" t="str">
        <f t="shared" si="3"/>
        <v>1745202263656000</v>
      </c>
      <c r="B220" s="367" t="s">
        <v>1588</v>
      </c>
      <c r="C220" s="367" t="s">
        <v>559</v>
      </c>
      <c r="D220" s="367" t="s">
        <v>575</v>
      </c>
      <c r="E220" s="367" t="s">
        <v>738</v>
      </c>
      <c r="F220" s="367" t="s">
        <v>589</v>
      </c>
      <c r="G220" s="367" t="s">
        <v>476</v>
      </c>
      <c r="H220" s="367" t="s">
        <v>562</v>
      </c>
      <c r="I220" s="367"/>
      <c r="J220" s="367" t="s">
        <v>739</v>
      </c>
      <c r="K220" s="367" t="s">
        <v>566</v>
      </c>
      <c r="L220" s="367" t="s">
        <v>747</v>
      </c>
      <c r="M220" s="367" t="s">
        <v>738</v>
      </c>
      <c r="N220" s="367" t="s">
        <v>733</v>
      </c>
      <c r="O220" s="367" t="s">
        <v>737</v>
      </c>
      <c r="P220" s="367" t="s">
        <v>733</v>
      </c>
      <c r="Q220" s="367" t="s">
        <v>734</v>
      </c>
      <c r="R220" s="367" t="s">
        <v>737</v>
      </c>
      <c r="S220" s="367" t="s">
        <v>733</v>
      </c>
      <c r="T220" s="368">
        <v>131487</v>
      </c>
      <c r="U220" s="368">
        <v>0</v>
      </c>
      <c r="V220" s="368">
        <v>0</v>
      </c>
      <c r="W220" s="368">
        <v>0</v>
      </c>
      <c r="X220" s="368">
        <v>1214</v>
      </c>
      <c r="Y220" s="368">
        <v>0</v>
      </c>
      <c r="Z220" s="368">
        <v>0</v>
      </c>
      <c r="AA220" s="368">
        <v>1349</v>
      </c>
      <c r="AB220" s="368">
        <v>0</v>
      </c>
      <c r="AC220" s="368">
        <v>15910</v>
      </c>
      <c r="AD220" s="368">
        <v>0</v>
      </c>
      <c r="AE220" s="368">
        <v>0</v>
      </c>
      <c r="AF220" s="368">
        <v>0</v>
      </c>
      <c r="AG220" s="368">
        <v>0</v>
      </c>
      <c r="AH220" s="368">
        <v>22587</v>
      </c>
      <c r="AI220" s="368">
        <v>0</v>
      </c>
      <c r="AJ220" s="368">
        <v>0</v>
      </c>
      <c r="AK220" s="368">
        <v>0</v>
      </c>
      <c r="AL220" s="368">
        <v>167</v>
      </c>
      <c r="AM220" s="368">
        <v>0</v>
      </c>
      <c r="AN220" s="368">
        <v>186</v>
      </c>
      <c r="AO220" s="368">
        <v>0</v>
      </c>
      <c r="AP220" s="368">
        <v>1484</v>
      </c>
      <c r="AQ220" s="368">
        <v>0</v>
      </c>
      <c r="AR220" s="368">
        <v>0</v>
      </c>
      <c r="AS220" s="368">
        <v>113014</v>
      </c>
      <c r="AT220" s="368">
        <v>20750</v>
      </c>
      <c r="AU220" s="368">
        <v>0</v>
      </c>
      <c r="AV220" s="368">
        <v>0</v>
      </c>
      <c r="AW220" s="368">
        <v>50800</v>
      </c>
      <c r="AX220" s="368">
        <v>0</v>
      </c>
      <c r="AY220" s="368">
        <v>0</v>
      </c>
      <c r="AZ220" s="368">
        <v>131487</v>
      </c>
      <c r="BA220" s="368">
        <v>1214</v>
      </c>
      <c r="BB220" s="368">
        <v>50800</v>
      </c>
      <c r="BC220" s="368">
        <v>0</v>
      </c>
      <c r="BD220" s="368">
        <v>0</v>
      </c>
      <c r="BE220" s="368">
        <v>1349</v>
      </c>
      <c r="BF220" s="368">
        <v>0</v>
      </c>
      <c r="BG220" s="368">
        <v>0</v>
      </c>
      <c r="BH220" s="368">
        <v>22587</v>
      </c>
      <c r="BI220" s="368">
        <v>167</v>
      </c>
      <c r="BJ220" s="368">
        <v>0</v>
      </c>
      <c r="BK220" s="368">
        <v>0</v>
      </c>
      <c r="BL220" s="368">
        <v>186</v>
      </c>
      <c r="BM220" s="368">
        <v>0</v>
      </c>
      <c r="BN220" s="368">
        <v>0</v>
      </c>
      <c r="BO220" s="368">
        <v>0</v>
      </c>
      <c r="BP220" s="368">
        <v>0</v>
      </c>
      <c r="BQ220" s="368">
        <v>0</v>
      </c>
    </row>
    <row r="221" spans="1:109">
      <c r="A221" s="461" t="str">
        <f t="shared" si="3"/>
        <v>0102101263672000</v>
      </c>
      <c r="B221" s="367" t="s">
        <v>1588</v>
      </c>
      <c r="C221" s="367" t="s">
        <v>559</v>
      </c>
      <c r="D221" s="367" t="s">
        <v>564</v>
      </c>
      <c r="E221" s="367" t="s">
        <v>561</v>
      </c>
      <c r="F221" s="367" t="s">
        <v>590</v>
      </c>
      <c r="G221" s="367" t="s">
        <v>477</v>
      </c>
      <c r="H221" s="367" t="s">
        <v>562</v>
      </c>
      <c r="J221" s="367" t="s">
        <v>565</v>
      </c>
      <c r="K221" s="367" t="s">
        <v>564</v>
      </c>
      <c r="L221" s="367" t="s">
        <v>737</v>
      </c>
      <c r="M221" s="367" t="s">
        <v>738</v>
      </c>
      <c r="N221" s="367" t="s">
        <v>733</v>
      </c>
      <c r="O221" s="367" t="s">
        <v>561</v>
      </c>
      <c r="P221" s="367" t="s">
        <v>561</v>
      </c>
      <c r="Q221" s="367" t="s">
        <v>561</v>
      </c>
      <c r="R221" s="367" t="s">
        <v>561</v>
      </c>
      <c r="S221" s="367" t="s">
        <v>561</v>
      </c>
      <c r="T221" s="368">
        <v>10032</v>
      </c>
      <c r="U221" s="368">
        <v>6719</v>
      </c>
      <c r="V221" s="368">
        <v>0</v>
      </c>
      <c r="W221" s="368">
        <v>0</v>
      </c>
      <c r="X221" s="368">
        <v>2563</v>
      </c>
      <c r="Y221" s="368">
        <v>19314</v>
      </c>
      <c r="Z221" s="368">
        <v>18418</v>
      </c>
      <c r="AA221" s="368">
        <v>18418</v>
      </c>
      <c r="AB221" s="368">
        <v>0</v>
      </c>
      <c r="AC221" s="368">
        <v>0</v>
      </c>
      <c r="AD221" s="368">
        <v>0</v>
      </c>
      <c r="AE221" s="368">
        <v>0</v>
      </c>
      <c r="AF221" s="368">
        <v>12878</v>
      </c>
      <c r="AG221" s="368">
        <v>1487</v>
      </c>
      <c r="AH221" s="368">
        <v>1603</v>
      </c>
      <c r="AI221" s="368">
        <v>406</v>
      </c>
      <c r="AJ221" s="368">
        <v>1386</v>
      </c>
      <c r="AK221" s="368">
        <v>0</v>
      </c>
      <c r="AL221" s="368">
        <v>12246</v>
      </c>
      <c r="AM221" s="368">
        <v>2904</v>
      </c>
      <c r="AN221" s="368">
        <v>0</v>
      </c>
      <c r="AO221" s="368">
        <v>0</v>
      </c>
      <c r="AP221" s="368">
        <v>0</v>
      </c>
      <c r="AQ221" s="368">
        <v>0</v>
      </c>
      <c r="AR221" s="368">
        <v>17</v>
      </c>
      <c r="AS221" s="368">
        <v>0</v>
      </c>
      <c r="AT221" s="368">
        <v>0</v>
      </c>
      <c r="AU221" s="368">
        <v>32106</v>
      </c>
      <c r="AV221" s="368">
        <v>99861</v>
      </c>
      <c r="AW221" s="368">
        <v>0</v>
      </c>
      <c r="AX221" s="368">
        <v>0</v>
      </c>
      <c r="AY221" s="368">
        <v>99861</v>
      </c>
    </row>
    <row r="222" spans="1:109">
      <c r="A222" s="461" t="str">
        <f t="shared" si="3"/>
        <v>0102102263672000</v>
      </c>
      <c r="B222" s="367" t="s">
        <v>1588</v>
      </c>
      <c r="C222" s="367" t="s">
        <v>559</v>
      </c>
      <c r="D222" s="367" t="s">
        <v>564</v>
      </c>
      <c r="E222" s="367" t="s">
        <v>561</v>
      </c>
      <c r="F222" s="367" t="s">
        <v>590</v>
      </c>
      <c r="G222" s="367" t="s">
        <v>477</v>
      </c>
      <c r="H222" s="367" t="s">
        <v>562</v>
      </c>
      <c r="J222" s="367" t="s">
        <v>565</v>
      </c>
      <c r="K222" s="367" t="s">
        <v>566</v>
      </c>
      <c r="L222" s="367" t="s">
        <v>737</v>
      </c>
      <c r="M222" s="367" t="s">
        <v>738</v>
      </c>
      <c r="N222" s="367" t="s">
        <v>733</v>
      </c>
      <c r="O222" s="367" t="s">
        <v>561</v>
      </c>
      <c r="P222" s="367" t="s">
        <v>561</v>
      </c>
      <c r="Q222" s="367" t="s">
        <v>561</v>
      </c>
      <c r="R222" s="367" t="s">
        <v>561</v>
      </c>
      <c r="S222" s="367" t="s">
        <v>561</v>
      </c>
      <c r="T222" s="368">
        <v>7384</v>
      </c>
      <c r="U222" s="368">
        <v>2648</v>
      </c>
      <c r="V222" s="368">
        <v>6292</v>
      </c>
      <c r="W222" s="368">
        <v>427</v>
      </c>
      <c r="X222" s="368">
        <v>0</v>
      </c>
      <c r="Y222" s="368">
        <v>0</v>
      </c>
      <c r="Z222" s="368">
        <v>0</v>
      </c>
      <c r="AA222" s="368">
        <v>0</v>
      </c>
      <c r="AB222" s="368">
        <v>2563</v>
      </c>
      <c r="AC222" s="368">
        <v>0</v>
      </c>
      <c r="AD222" s="368">
        <v>0</v>
      </c>
      <c r="AE222" s="368">
        <v>16239</v>
      </c>
      <c r="AF222" s="368">
        <v>3075</v>
      </c>
      <c r="AG222" s="368">
        <v>0</v>
      </c>
    </row>
    <row r="223" spans="1:109">
      <c r="A223" s="461" t="str">
        <f t="shared" si="3"/>
        <v>0102601263672000</v>
      </c>
      <c r="B223" s="367" t="s">
        <v>1588</v>
      </c>
      <c r="C223" s="367" t="s">
        <v>559</v>
      </c>
      <c r="D223" s="367" t="s">
        <v>564</v>
      </c>
      <c r="E223" s="367" t="s">
        <v>561</v>
      </c>
      <c r="F223" s="367" t="s">
        <v>590</v>
      </c>
      <c r="G223" s="367" t="s">
        <v>477</v>
      </c>
      <c r="H223" s="367" t="s">
        <v>562</v>
      </c>
      <c r="J223" s="367" t="s">
        <v>571</v>
      </c>
      <c r="K223" s="367" t="s">
        <v>564</v>
      </c>
      <c r="L223" s="367" t="s">
        <v>737</v>
      </c>
      <c r="M223" s="367" t="s">
        <v>738</v>
      </c>
      <c r="N223" s="367" t="s">
        <v>733</v>
      </c>
      <c r="O223" s="367" t="s">
        <v>561</v>
      </c>
      <c r="P223" s="367" t="s">
        <v>561</v>
      </c>
      <c r="Q223" s="367" t="s">
        <v>561</v>
      </c>
      <c r="R223" s="367" t="s">
        <v>561</v>
      </c>
      <c r="S223" s="367" t="s">
        <v>561</v>
      </c>
      <c r="T223" s="368">
        <v>118046</v>
      </c>
      <c r="U223" s="368">
        <v>60604</v>
      </c>
      <c r="V223" s="368">
        <v>60460</v>
      </c>
      <c r="W223" s="368">
        <v>0</v>
      </c>
      <c r="X223" s="368">
        <v>0</v>
      </c>
      <c r="Y223" s="368">
        <v>144</v>
      </c>
      <c r="Z223" s="368">
        <v>57442</v>
      </c>
      <c r="AA223" s="368">
        <v>0</v>
      </c>
      <c r="AB223" s="368">
        <v>0</v>
      </c>
      <c r="AC223" s="368">
        <v>57442</v>
      </c>
      <c r="AD223" s="368">
        <v>0</v>
      </c>
      <c r="AE223" s="368">
        <v>99861</v>
      </c>
      <c r="AF223" s="368">
        <v>81443</v>
      </c>
      <c r="AG223" s="368">
        <v>19314</v>
      </c>
      <c r="AH223" s="368">
        <v>0</v>
      </c>
      <c r="AI223" s="368">
        <v>62129</v>
      </c>
      <c r="AJ223" s="368">
        <v>18418</v>
      </c>
      <c r="AK223" s="368">
        <v>18418</v>
      </c>
      <c r="AL223" s="368">
        <v>18418</v>
      </c>
      <c r="AM223" s="368">
        <v>0</v>
      </c>
      <c r="AN223" s="368">
        <v>0</v>
      </c>
      <c r="AO223" s="368">
        <v>18185</v>
      </c>
      <c r="AP223" s="368">
        <v>136412</v>
      </c>
      <c r="AQ223" s="368">
        <v>49100</v>
      </c>
      <c r="AR223" s="368">
        <v>0</v>
      </c>
      <c r="AS223" s="368">
        <v>84607</v>
      </c>
      <c r="AT223" s="368">
        <v>0</v>
      </c>
      <c r="AU223" s="368">
        <v>0</v>
      </c>
      <c r="AV223" s="368">
        <v>905</v>
      </c>
      <c r="AW223" s="368">
        <v>0</v>
      </c>
      <c r="AX223" s="368">
        <v>1800</v>
      </c>
      <c r="AY223" s="368">
        <v>0</v>
      </c>
      <c r="AZ223" s="368">
        <v>151004</v>
      </c>
      <c r="BA223" s="368">
        <v>54686</v>
      </c>
      <c r="BB223" s="368">
        <v>0</v>
      </c>
      <c r="BC223" s="368">
        <v>0</v>
      </c>
      <c r="BD223" s="368">
        <v>3057</v>
      </c>
      <c r="BE223" s="368">
        <v>1000</v>
      </c>
      <c r="BF223" s="368">
        <v>51629</v>
      </c>
      <c r="BG223" s="368">
        <v>48100</v>
      </c>
      <c r="BH223" s="368">
        <v>31900</v>
      </c>
      <c r="BI223" s="368">
        <v>14300</v>
      </c>
      <c r="BJ223" s="368">
        <v>2900</v>
      </c>
      <c r="BK223" s="368">
        <v>905</v>
      </c>
      <c r="BL223" s="368">
        <v>0</v>
      </c>
      <c r="BM223" s="368">
        <v>0</v>
      </c>
      <c r="BN223" s="368">
        <v>4681</v>
      </c>
      <c r="BO223" s="368">
        <v>0</v>
      </c>
      <c r="BP223" s="368">
        <v>96318</v>
      </c>
      <c r="BQ223" s="368">
        <v>0</v>
      </c>
      <c r="BR223" s="368">
        <v>0</v>
      </c>
      <c r="BS223" s="368">
        <v>0</v>
      </c>
      <c r="BT223" s="368">
        <v>0</v>
      </c>
      <c r="BU223" s="368">
        <v>0</v>
      </c>
      <c r="BV223" s="368">
        <v>0</v>
      </c>
      <c r="BW223" s="368">
        <v>-14592</v>
      </c>
      <c r="BX223" s="368">
        <v>3593</v>
      </c>
      <c r="BY223" s="368">
        <v>0</v>
      </c>
      <c r="BZ223" s="368">
        <v>921</v>
      </c>
      <c r="CA223" s="368">
        <v>0</v>
      </c>
      <c r="CB223" s="368">
        <v>4</v>
      </c>
      <c r="CC223" s="368">
        <v>33</v>
      </c>
      <c r="CD223" s="368">
        <v>0</v>
      </c>
      <c r="CE223" s="368">
        <v>0</v>
      </c>
      <c r="CF223" s="368">
        <v>0</v>
      </c>
      <c r="CG223" s="368">
        <v>0</v>
      </c>
      <c r="CH223" s="368">
        <v>1337</v>
      </c>
      <c r="CI223" s="368">
        <v>1143</v>
      </c>
      <c r="CJ223" s="368">
        <v>0</v>
      </c>
      <c r="CK223" s="368">
        <v>0</v>
      </c>
      <c r="CL223" s="368">
        <v>0</v>
      </c>
      <c r="CM223" s="368">
        <v>0</v>
      </c>
    </row>
    <row r="224" spans="1:109">
      <c r="A224" s="461" t="str">
        <f t="shared" si="3"/>
        <v>0102602263672000</v>
      </c>
      <c r="B224" s="367" t="s">
        <v>1588</v>
      </c>
      <c r="C224" s="367" t="s">
        <v>559</v>
      </c>
      <c r="D224" s="367" t="s">
        <v>564</v>
      </c>
      <c r="E224" s="367" t="s">
        <v>561</v>
      </c>
      <c r="F224" s="367" t="s">
        <v>590</v>
      </c>
      <c r="G224" s="367" t="s">
        <v>477</v>
      </c>
      <c r="H224" s="367" t="s">
        <v>562</v>
      </c>
      <c r="J224" s="367" t="s">
        <v>571</v>
      </c>
      <c r="K224" s="367" t="s">
        <v>566</v>
      </c>
      <c r="L224" s="367" t="s">
        <v>737</v>
      </c>
      <c r="M224" s="367" t="s">
        <v>738</v>
      </c>
      <c r="N224" s="367" t="s">
        <v>733</v>
      </c>
      <c r="O224" s="367" t="s">
        <v>561</v>
      </c>
      <c r="P224" s="367" t="s">
        <v>561</v>
      </c>
      <c r="Q224" s="367" t="s">
        <v>561</v>
      </c>
      <c r="R224" s="367" t="s">
        <v>561</v>
      </c>
      <c r="S224" s="367" t="s">
        <v>561</v>
      </c>
      <c r="T224" s="368">
        <v>0</v>
      </c>
      <c r="U224" s="368">
        <v>4514</v>
      </c>
      <c r="V224" s="368">
        <v>16700</v>
      </c>
      <c r="W224" s="368">
        <v>0</v>
      </c>
      <c r="X224" s="368">
        <v>16700</v>
      </c>
      <c r="Y224" s="368">
        <v>0</v>
      </c>
      <c r="Z224" s="368">
        <v>3576</v>
      </c>
      <c r="AA224" s="368">
        <v>938</v>
      </c>
      <c r="AB224" s="368">
        <v>0</v>
      </c>
      <c r="AC224" s="368">
        <v>56289</v>
      </c>
      <c r="AD224" s="368">
        <v>905</v>
      </c>
      <c r="AE224" s="368">
        <v>0</v>
      </c>
      <c r="AF224" s="368">
        <v>55384</v>
      </c>
      <c r="AG224" s="368">
        <v>0</v>
      </c>
      <c r="AH224" s="368">
        <v>0</v>
      </c>
      <c r="AI224" s="368">
        <v>0</v>
      </c>
      <c r="AJ224" s="368">
        <v>0</v>
      </c>
      <c r="AK224" s="368">
        <v>0</v>
      </c>
      <c r="AL224" s="368">
        <v>0</v>
      </c>
      <c r="AM224" s="368">
        <v>7384</v>
      </c>
      <c r="AN224" s="368">
        <v>0</v>
      </c>
      <c r="AO224" s="368">
        <v>0</v>
      </c>
      <c r="AP224" s="368">
        <v>0</v>
      </c>
      <c r="AQ224" s="368">
        <v>0</v>
      </c>
      <c r="AU224" s="368">
        <v>0</v>
      </c>
      <c r="AV224" s="368">
        <v>0</v>
      </c>
      <c r="AW224" s="368">
        <v>0</v>
      </c>
      <c r="AX224" s="368">
        <v>0</v>
      </c>
      <c r="AY224" s="368">
        <v>0</v>
      </c>
      <c r="AZ224" s="368">
        <v>0</v>
      </c>
      <c r="BA224" s="368">
        <v>0</v>
      </c>
      <c r="BB224" s="368">
        <v>0</v>
      </c>
      <c r="BC224" s="368">
        <v>0</v>
      </c>
      <c r="BD224" s="368">
        <v>17646</v>
      </c>
      <c r="BE224" s="368">
        <v>0</v>
      </c>
      <c r="BF224" s="368">
        <v>17646</v>
      </c>
      <c r="BG224" s="368">
        <v>0</v>
      </c>
      <c r="BH224" s="368">
        <v>17646</v>
      </c>
      <c r="BI224" s="368">
        <v>0</v>
      </c>
      <c r="BJ224" s="368">
        <v>0</v>
      </c>
      <c r="BK224" s="368">
        <v>0</v>
      </c>
      <c r="BL224" s="368">
        <v>60460</v>
      </c>
      <c r="BM224" s="368">
        <v>0</v>
      </c>
      <c r="BN224" s="368">
        <v>0</v>
      </c>
      <c r="BO224" s="368">
        <v>0</v>
      </c>
      <c r="BP224" s="368">
        <v>3766</v>
      </c>
      <c r="BQ224" s="368">
        <v>50920</v>
      </c>
      <c r="BR224" s="368">
        <v>50559</v>
      </c>
      <c r="BS224" s="368">
        <v>6883</v>
      </c>
      <c r="BT224" s="368">
        <v>48621</v>
      </c>
      <c r="BU224" s="368">
        <v>35986</v>
      </c>
      <c r="BV224" s="368">
        <v>48621</v>
      </c>
      <c r="BW224" s="368">
        <v>84607</v>
      </c>
      <c r="BX224" s="368">
        <v>9300</v>
      </c>
      <c r="BY224" s="368">
        <v>16183</v>
      </c>
      <c r="BZ224" s="368">
        <v>57921</v>
      </c>
      <c r="CA224" s="368">
        <v>100790</v>
      </c>
      <c r="CB224" s="368">
        <v>0</v>
      </c>
      <c r="CC224" s="368">
        <v>0</v>
      </c>
      <c r="CD224" s="368">
        <v>0</v>
      </c>
      <c r="CE224" s="368">
        <v>0</v>
      </c>
      <c r="CF224" s="368">
        <v>0</v>
      </c>
      <c r="CG224" s="368">
        <v>0</v>
      </c>
      <c r="CH224" s="368">
        <v>0</v>
      </c>
      <c r="CI224" s="368">
        <v>0</v>
      </c>
      <c r="CJ224" s="368">
        <v>0</v>
      </c>
      <c r="CK224" s="368">
        <v>0</v>
      </c>
      <c r="CL224" s="368">
        <v>0</v>
      </c>
      <c r="CM224" s="368">
        <v>0</v>
      </c>
      <c r="CN224" s="368">
        <v>0</v>
      </c>
      <c r="CO224" s="368">
        <v>0</v>
      </c>
      <c r="CP224" s="368">
        <v>0</v>
      </c>
      <c r="CQ224" s="368">
        <v>0</v>
      </c>
      <c r="CR224" s="368">
        <v>0</v>
      </c>
      <c r="CS224" s="368">
        <v>0</v>
      </c>
    </row>
    <row r="225" spans="1:88">
      <c r="A225" s="461" t="str">
        <f t="shared" si="3"/>
        <v>0102901263672000</v>
      </c>
      <c r="B225" s="367" t="s">
        <v>1588</v>
      </c>
      <c r="C225" s="367" t="s">
        <v>559</v>
      </c>
      <c r="D225" s="367" t="s">
        <v>564</v>
      </c>
      <c r="E225" s="367" t="s">
        <v>561</v>
      </c>
      <c r="F225" s="367" t="s">
        <v>590</v>
      </c>
      <c r="G225" s="367" t="s">
        <v>477</v>
      </c>
      <c r="H225" s="367" t="s">
        <v>562</v>
      </c>
      <c r="J225" s="367" t="s">
        <v>579</v>
      </c>
      <c r="K225" s="367" t="s">
        <v>564</v>
      </c>
      <c r="L225" s="367" t="s">
        <v>737</v>
      </c>
      <c r="M225" s="367" t="s">
        <v>738</v>
      </c>
      <c r="N225" s="367" t="s">
        <v>733</v>
      </c>
      <c r="O225" s="367" t="s">
        <v>561</v>
      </c>
      <c r="P225" s="367" t="s">
        <v>561</v>
      </c>
      <c r="Q225" s="367" t="s">
        <v>561</v>
      </c>
      <c r="R225" s="367" t="s">
        <v>561</v>
      </c>
      <c r="S225" s="367" t="s">
        <v>561</v>
      </c>
      <c r="T225" s="368">
        <v>3460808</v>
      </c>
      <c r="U225" s="368">
        <v>3471101</v>
      </c>
      <c r="V225" s="368">
        <v>2481</v>
      </c>
      <c r="W225" s="368">
        <v>2670</v>
      </c>
      <c r="X225" s="368">
        <v>2233</v>
      </c>
      <c r="Y225" s="368">
        <v>7384</v>
      </c>
      <c r="Z225" s="368">
        <v>1266</v>
      </c>
      <c r="AA225" s="368">
        <v>5722</v>
      </c>
      <c r="AB225" s="368">
        <v>51714</v>
      </c>
      <c r="AC225" s="368">
        <v>1127</v>
      </c>
      <c r="AD225" s="368">
        <v>3</v>
      </c>
      <c r="AE225" s="368">
        <v>8</v>
      </c>
      <c r="AF225" s="368">
        <v>1106</v>
      </c>
      <c r="AG225" s="368">
        <v>260141</v>
      </c>
      <c r="AH225" s="368">
        <v>837</v>
      </c>
      <c r="AI225" s="368">
        <v>231671</v>
      </c>
      <c r="AJ225" s="368">
        <v>493755</v>
      </c>
      <c r="AK225" s="368">
        <v>84680</v>
      </c>
      <c r="AL225" s="368">
        <v>26097</v>
      </c>
      <c r="AM225" s="368">
        <v>10</v>
      </c>
      <c r="AN225" s="368">
        <v>2750</v>
      </c>
      <c r="AO225" s="368">
        <v>176</v>
      </c>
      <c r="AP225" s="368">
        <v>2794</v>
      </c>
      <c r="AQ225" s="368">
        <v>4554</v>
      </c>
      <c r="AR225" s="368">
        <v>4260401</v>
      </c>
      <c r="AS225" s="368">
        <v>2</v>
      </c>
      <c r="AT225" s="368">
        <v>2</v>
      </c>
      <c r="AU225" s="368">
        <v>0</v>
      </c>
      <c r="AV225" s="368">
        <v>1</v>
      </c>
      <c r="AW225" s="368">
        <v>1</v>
      </c>
      <c r="AX225" s="368">
        <v>0</v>
      </c>
      <c r="AY225" s="368">
        <v>2</v>
      </c>
      <c r="AZ225" s="368">
        <v>0</v>
      </c>
      <c r="BA225" s="368">
        <v>338</v>
      </c>
      <c r="BB225" s="368">
        <v>0</v>
      </c>
      <c r="BC225" s="368">
        <v>0</v>
      </c>
      <c r="BD225" s="368">
        <v>0</v>
      </c>
      <c r="BE225" s="368">
        <v>338</v>
      </c>
      <c r="BF225" s="368">
        <v>0</v>
      </c>
      <c r="BG225" s="368">
        <v>623</v>
      </c>
      <c r="BH225" s="368">
        <v>403690</v>
      </c>
      <c r="BI225" s="368">
        <v>0</v>
      </c>
      <c r="BJ225" s="368">
        <v>500</v>
      </c>
      <c r="BK225" s="368">
        <v>404813</v>
      </c>
      <c r="BL225" s="368">
        <v>0</v>
      </c>
      <c r="BM225" s="368">
        <v>0</v>
      </c>
      <c r="BN225" s="368">
        <v>0</v>
      </c>
      <c r="BO225" s="368">
        <v>2</v>
      </c>
      <c r="BP225" s="368">
        <v>0</v>
      </c>
      <c r="BQ225" s="368">
        <v>0</v>
      </c>
      <c r="BR225" s="368">
        <v>0</v>
      </c>
      <c r="BS225" s="368">
        <v>0</v>
      </c>
      <c r="BT225" s="368">
        <v>0</v>
      </c>
    </row>
    <row r="226" spans="1:88">
      <c r="A226" s="461" t="str">
        <f t="shared" si="3"/>
        <v>0104001263672000</v>
      </c>
      <c r="B226" s="367" t="s">
        <v>1588</v>
      </c>
      <c r="C226" s="367" t="s">
        <v>559</v>
      </c>
      <c r="D226" s="367" t="s">
        <v>564</v>
      </c>
      <c r="E226" s="367" t="s">
        <v>561</v>
      </c>
      <c r="F226" s="367" t="s">
        <v>590</v>
      </c>
      <c r="G226" s="367" t="s">
        <v>477</v>
      </c>
      <c r="H226" s="367" t="s">
        <v>562</v>
      </c>
      <c r="J226" s="367" t="s">
        <v>578</v>
      </c>
      <c r="K226" s="367" t="s">
        <v>564</v>
      </c>
      <c r="L226" s="367" t="s">
        <v>737</v>
      </c>
      <c r="M226" s="367" t="s">
        <v>738</v>
      </c>
      <c r="N226" s="367" t="s">
        <v>733</v>
      </c>
      <c r="O226" s="367" t="s">
        <v>561</v>
      </c>
      <c r="P226" s="367" t="s">
        <v>561</v>
      </c>
      <c r="Q226" s="367" t="s">
        <v>561</v>
      </c>
      <c r="R226" s="367" t="s">
        <v>561</v>
      </c>
      <c r="S226" s="367" t="s">
        <v>561</v>
      </c>
      <c r="T226" s="368">
        <v>0</v>
      </c>
      <c r="U226" s="368">
        <v>0</v>
      </c>
      <c r="V226" s="368">
        <v>50559</v>
      </c>
      <c r="W226" s="368">
        <v>57442</v>
      </c>
      <c r="X226" s="368">
        <v>177</v>
      </c>
      <c r="Y226" s="368">
        <v>177</v>
      </c>
      <c r="Z226" s="368">
        <v>9123</v>
      </c>
      <c r="AA226" s="368">
        <v>16006</v>
      </c>
      <c r="AB226" s="368">
        <v>41259</v>
      </c>
      <c r="AC226" s="368">
        <v>41259</v>
      </c>
      <c r="AD226" s="368">
        <v>0</v>
      </c>
      <c r="AE226" s="368">
        <v>0</v>
      </c>
      <c r="AF226" s="368">
        <v>0</v>
      </c>
      <c r="AG226" s="368">
        <v>0</v>
      </c>
      <c r="AH226" s="368">
        <v>0</v>
      </c>
      <c r="AI226" s="368">
        <v>0</v>
      </c>
      <c r="AJ226" s="368">
        <v>0</v>
      </c>
      <c r="AK226" s="368">
        <v>0</v>
      </c>
      <c r="AL226" s="368">
        <v>0</v>
      </c>
      <c r="AM226" s="368">
        <v>0</v>
      </c>
      <c r="AN226" s="368">
        <v>0</v>
      </c>
      <c r="AO226" s="368">
        <v>0</v>
      </c>
      <c r="AP226" s="368">
        <v>0</v>
      </c>
      <c r="AQ226" s="368">
        <v>0</v>
      </c>
      <c r="AR226" s="368">
        <v>0</v>
      </c>
      <c r="AS226" s="368">
        <v>0</v>
      </c>
      <c r="AT226" s="368">
        <v>0</v>
      </c>
      <c r="AU226" s="368">
        <v>0</v>
      </c>
      <c r="AV226" s="368">
        <v>48621</v>
      </c>
      <c r="AW226" s="368">
        <v>84607</v>
      </c>
      <c r="AX226" s="368">
        <v>923</v>
      </c>
      <c r="AY226" s="368">
        <v>923</v>
      </c>
      <c r="AZ226" s="368">
        <v>47698</v>
      </c>
      <c r="BA226" s="368">
        <v>83684</v>
      </c>
      <c r="BB226" s="368">
        <v>0</v>
      </c>
      <c r="BC226" s="368">
        <v>0</v>
      </c>
      <c r="BD226" s="368">
        <v>0</v>
      </c>
      <c r="BE226" s="368">
        <v>0</v>
      </c>
      <c r="BF226" s="368">
        <v>0</v>
      </c>
      <c r="BG226" s="368">
        <v>0</v>
      </c>
      <c r="BH226" s="368">
        <v>0</v>
      </c>
      <c r="BI226" s="368">
        <v>0</v>
      </c>
      <c r="BJ226" s="368">
        <v>0</v>
      </c>
      <c r="BK226" s="368">
        <v>0</v>
      </c>
      <c r="BL226" s="368">
        <v>0</v>
      </c>
      <c r="BM226" s="368">
        <v>0</v>
      </c>
      <c r="BN226" s="368">
        <v>0</v>
      </c>
      <c r="BO226" s="368">
        <v>0</v>
      </c>
      <c r="BP226" s="368">
        <v>0</v>
      </c>
      <c r="BQ226" s="368">
        <v>99180</v>
      </c>
      <c r="BR226" s="368">
        <v>142049</v>
      </c>
      <c r="BS226" s="368">
        <v>0</v>
      </c>
      <c r="BT226" s="368">
        <v>6883</v>
      </c>
      <c r="BU226" s="368">
        <v>0</v>
      </c>
      <c r="BV226" s="368">
        <v>35986</v>
      </c>
      <c r="BW226" s="368">
        <v>42869</v>
      </c>
      <c r="BX226" s="368">
        <v>0</v>
      </c>
      <c r="BY226" s="368">
        <v>0</v>
      </c>
      <c r="BZ226" s="368">
        <v>0</v>
      </c>
      <c r="CA226" s="368">
        <v>0</v>
      </c>
      <c r="CB226" s="368">
        <v>42869</v>
      </c>
      <c r="CC226" s="368">
        <v>0</v>
      </c>
      <c r="CD226" s="368">
        <v>0</v>
      </c>
      <c r="CE226" s="368">
        <v>0</v>
      </c>
      <c r="CF226" s="368">
        <v>0</v>
      </c>
      <c r="CG226" s="368">
        <v>0</v>
      </c>
      <c r="CH226" s="368">
        <v>0</v>
      </c>
      <c r="CI226" s="368">
        <v>0</v>
      </c>
      <c r="CJ226" s="368">
        <v>0</v>
      </c>
    </row>
    <row r="227" spans="1:88">
      <c r="A227" s="461" t="str">
        <f t="shared" si="3"/>
        <v>1741001264075000</v>
      </c>
      <c r="B227" s="367" t="s">
        <v>1588</v>
      </c>
      <c r="C227" s="367" t="s">
        <v>559</v>
      </c>
      <c r="D227" s="367" t="s">
        <v>575</v>
      </c>
      <c r="E227" s="367" t="s">
        <v>738</v>
      </c>
      <c r="F227" s="367" t="s">
        <v>591</v>
      </c>
      <c r="G227" s="367" t="s">
        <v>592</v>
      </c>
      <c r="H227" s="367" t="s">
        <v>562</v>
      </c>
      <c r="J227" s="367" t="s">
        <v>570</v>
      </c>
      <c r="K227" s="367" t="s">
        <v>564</v>
      </c>
      <c r="L227" s="367" t="s">
        <v>735</v>
      </c>
      <c r="M227" s="367" t="s">
        <v>738</v>
      </c>
      <c r="N227" s="367" t="s">
        <v>733</v>
      </c>
      <c r="O227" s="367" t="s">
        <v>738</v>
      </c>
      <c r="P227" s="367" t="s">
        <v>733</v>
      </c>
      <c r="Q227" s="367" t="s">
        <v>734</v>
      </c>
      <c r="R227" s="367" t="s">
        <v>735</v>
      </c>
      <c r="S227" s="367" t="s">
        <v>733</v>
      </c>
      <c r="T227" s="368">
        <v>3630301</v>
      </c>
      <c r="U227" s="368">
        <v>4040701</v>
      </c>
      <c r="V227" s="368">
        <v>3610401</v>
      </c>
      <c r="W227" s="368">
        <v>5</v>
      </c>
      <c r="X227" s="368">
        <v>0</v>
      </c>
      <c r="Y227" s="368">
        <v>0</v>
      </c>
      <c r="Z227" s="368">
        <v>12876</v>
      </c>
      <c r="AA227" s="368">
        <v>0</v>
      </c>
      <c r="AB227" s="368">
        <v>7189</v>
      </c>
      <c r="AC227" s="368">
        <v>4110</v>
      </c>
      <c r="AD227" s="368">
        <v>4110</v>
      </c>
      <c r="AE227" s="368">
        <v>3824</v>
      </c>
      <c r="AF227" s="368">
        <v>30307</v>
      </c>
      <c r="AG227" s="368">
        <v>0</v>
      </c>
      <c r="AH227" s="368">
        <v>252</v>
      </c>
      <c r="AI227" s="368">
        <v>244</v>
      </c>
      <c r="AJ227" s="368">
        <v>244</v>
      </c>
      <c r="AK227" s="368">
        <v>11344564</v>
      </c>
      <c r="AL227" s="368">
        <v>11844735</v>
      </c>
      <c r="AM227" s="368">
        <v>4670390</v>
      </c>
      <c r="AN227" s="368">
        <v>5185100</v>
      </c>
      <c r="AO227" s="368">
        <v>896323</v>
      </c>
      <c r="AP227" s="368">
        <v>0</v>
      </c>
      <c r="AQ227" s="368">
        <v>1092922</v>
      </c>
      <c r="AR227" s="368">
        <v>9077264</v>
      </c>
      <c r="AS227" s="368">
        <v>0</v>
      </c>
      <c r="AT227" s="368">
        <v>2244516</v>
      </c>
      <c r="AU227" s="368">
        <v>0</v>
      </c>
      <c r="AV227" s="368">
        <v>522955</v>
      </c>
      <c r="AW227" s="368">
        <v>8985227</v>
      </c>
      <c r="AX227" s="368">
        <v>90</v>
      </c>
      <c r="AY227" s="368">
        <v>90</v>
      </c>
      <c r="AZ227" s="368">
        <v>0</v>
      </c>
      <c r="BA227" s="368">
        <v>0</v>
      </c>
      <c r="BB227" s="368">
        <v>0</v>
      </c>
      <c r="BC227" s="368">
        <v>0</v>
      </c>
      <c r="BD227" s="368">
        <v>0</v>
      </c>
      <c r="BE227" s="368">
        <v>4</v>
      </c>
      <c r="BF227" s="368">
        <v>0</v>
      </c>
      <c r="BG227" s="368">
        <v>4</v>
      </c>
      <c r="BH227" s="368">
        <v>0</v>
      </c>
      <c r="BI227" s="368">
        <v>0</v>
      </c>
      <c r="BJ227" s="368">
        <v>3630</v>
      </c>
      <c r="BK227" s="368">
        <v>3630</v>
      </c>
      <c r="BL227" s="368">
        <v>0</v>
      </c>
      <c r="BM227" s="368">
        <v>1430</v>
      </c>
      <c r="BN227" s="368">
        <v>0</v>
      </c>
      <c r="BO227" s="368">
        <v>1100</v>
      </c>
      <c r="BP227" s="368">
        <v>401432</v>
      </c>
      <c r="BQ227" s="368">
        <v>401432</v>
      </c>
      <c r="BR227" s="368">
        <v>0</v>
      </c>
      <c r="BS227" s="368">
        <v>401432</v>
      </c>
      <c r="BT227" s="368">
        <v>0</v>
      </c>
      <c r="BU227" s="368">
        <v>0</v>
      </c>
      <c r="BV227" s="368">
        <v>0</v>
      </c>
      <c r="BW227" s="368">
        <v>0</v>
      </c>
      <c r="BX227" s="368">
        <v>0</v>
      </c>
      <c r="BY227" s="368">
        <v>0</v>
      </c>
      <c r="BZ227" s="368">
        <v>1</v>
      </c>
      <c r="CA227" s="368">
        <v>0</v>
      </c>
    </row>
    <row r="228" spans="1:88">
      <c r="A228" s="461" t="str">
        <f t="shared" si="3"/>
        <v>1751001264075000</v>
      </c>
      <c r="B228" s="367" t="s">
        <v>1588</v>
      </c>
      <c r="C228" s="367" t="s">
        <v>559</v>
      </c>
      <c r="D228" s="367" t="s">
        <v>575</v>
      </c>
      <c r="E228" s="367" t="s">
        <v>737</v>
      </c>
      <c r="F228" s="367" t="s">
        <v>591</v>
      </c>
      <c r="G228" s="367" t="s">
        <v>592</v>
      </c>
      <c r="H228" s="367" t="s">
        <v>562</v>
      </c>
      <c r="J228" s="367" t="s">
        <v>570</v>
      </c>
      <c r="K228" s="367" t="s">
        <v>564</v>
      </c>
      <c r="L228" s="367" t="s">
        <v>735</v>
      </c>
      <c r="M228" s="367" t="s">
        <v>738</v>
      </c>
      <c r="N228" s="367" t="s">
        <v>733</v>
      </c>
      <c r="O228" s="367" t="s">
        <v>732</v>
      </c>
      <c r="P228" s="367" t="s">
        <v>733</v>
      </c>
      <c r="Q228" s="367" t="s">
        <v>734</v>
      </c>
      <c r="R228" s="367" t="s">
        <v>735</v>
      </c>
      <c r="S228" s="367" t="s">
        <v>733</v>
      </c>
      <c r="T228" s="368">
        <v>3571125</v>
      </c>
      <c r="U228" s="368">
        <v>3611201</v>
      </c>
      <c r="V228" s="368">
        <v>3610401</v>
      </c>
      <c r="W228" s="368">
        <v>5</v>
      </c>
      <c r="X228" s="368">
        <v>0</v>
      </c>
      <c r="Y228" s="368">
        <v>0</v>
      </c>
      <c r="Z228" s="368">
        <v>12876</v>
      </c>
      <c r="AA228" s="368">
        <v>0</v>
      </c>
      <c r="AB228" s="368">
        <v>8140</v>
      </c>
      <c r="AC228" s="368">
        <v>4061</v>
      </c>
      <c r="AD228" s="368">
        <v>4061</v>
      </c>
      <c r="AE228" s="368">
        <v>3851</v>
      </c>
      <c r="AF228" s="368">
        <v>30307</v>
      </c>
      <c r="AG228" s="368">
        <v>0</v>
      </c>
      <c r="AH228" s="368">
        <v>307</v>
      </c>
      <c r="AI228" s="368">
        <v>307</v>
      </c>
      <c r="AJ228" s="368">
        <v>307</v>
      </c>
      <c r="AK228" s="368">
        <v>10856949</v>
      </c>
      <c r="AL228" s="368">
        <v>12389897</v>
      </c>
      <c r="AM228" s="368">
        <v>4174151</v>
      </c>
      <c r="AN228" s="368">
        <v>4684100</v>
      </c>
      <c r="AO228" s="368">
        <v>1388491</v>
      </c>
      <c r="AP228" s="368">
        <v>0</v>
      </c>
      <c r="AQ228" s="368">
        <v>2143155</v>
      </c>
      <c r="AR228" s="368">
        <v>7242851</v>
      </c>
      <c r="AS228" s="368">
        <v>142275</v>
      </c>
      <c r="AT228" s="368">
        <v>3218984</v>
      </c>
      <c r="AU228" s="368">
        <v>0</v>
      </c>
      <c r="AV228" s="368">
        <v>1785787</v>
      </c>
      <c r="AW228" s="368">
        <v>7828398</v>
      </c>
      <c r="AX228" s="368">
        <v>114</v>
      </c>
      <c r="AY228" s="368">
        <v>114</v>
      </c>
      <c r="AZ228" s="368">
        <v>0</v>
      </c>
      <c r="BA228" s="368">
        <v>0</v>
      </c>
      <c r="BB228" s="368">
        <v>0</v>
      </c>
      <c r="BC228" s="368">
        <v>0</v>
      </c>
      <c r="BD228" s="368">
        <v>0</v>
      </c>
      <c r="BE228" s="368">
        <v>15</v>
      </c>
      <c r="BF228" s="368">
        <v>0</v>
      </c>
      <c r="BG228" s="368">
        <v>15</v>
      </c>
      <c r="BH228" s="368">
        <v>0</v>
      </c>
      <c r="BI228" s="368">
        <v>0</v>
      </c>
      <c r="BJ228" s="368">
        <v>2404</v>
      </c>
      <c r="BK228" s="368">
        <v>2404</v>
      </c>
      <c r="BL228" s="368">
        <v>0</v>
      </c>
      <c r="BM228" s="368">
        <v>1388</v>
      </c>
      <c r="BN228" s="368">
        <v>0</v>
      </c>
      <c r="BO228" s="368">
        <v>1068</v>
      </c>
      <c r="BP228" s="368">
        <v>389719</v>
      </c>
      <c r="BQ228" s="368">
        <v>389719</v>
      </c>
      <c r="BR228" s="368">
        <v>0</v>
      </c>
      <c r="BS228" s="368">
        <v>389719</v>
      </c>
      <c r="BT228" s="368">
        <v>0</v>
      </c>
      <c r="BU228" s="368">
        <v>0</v>
      </c>
      <c r="BV228" s="368">
        <v>0</v>
      </c>
      <c r="BW228" s="368">
        <v>0</v>
      </c>
      <c r="BX228" s="368">
        <v>0</v>
      </c>
      <c r="BY228" s="368">
        <v>0</v>
      </c>
      <c r="BZ228" s="368">
        <v>2</v>
      </c>
      <c r="CA228" s="368">
        <v>2</v>
      </c>
    </row>
    <row r="229" spans="1:88">
      <c r="A229" s="461" t="str">
        <f t="shared" si="3"/>
        <v>1771001264075000</v>
      </c>
      <c r="B229" s="367" t="s">
        <v>1588</v>
      </c>
      <c r="C229" s="367" t="s">
        <v>559</v>
      </c>
      <c r="D229" s="367" t="s">
        <v>575</v>
      </c>
      <c r="E229" s="367" t="s">
        <v>735</v>
      </c>
      <c r="F229" s="367" t="s">
        <v>591</v>
      </c>
      <c r="G229" s="367" t="s">
        <v>592</v>
      </c>
      <c r="H229" s="367" t="s">
        <v>562</v>
      </c>
      <c r="J229" s="367" t="s">
        <v>570</v>
      </c>
      <c r="K229" s="367" t="s">
        <v>564</v>
      </c>
      <c r="L229" s="367" t="s">
        <v>735</v>
      </c>
      <c r="M229" s="367" t="s">
        <v>738</v>
      </c>
      <c r="N229" s="367" t="s">
        <v>733</v>
      </c>
      <c r="O229" s="367" t="s">
        <v>735</v>
      </c>
      <c r="P229" s="367" t="s">
        <v>733</v>
      </c>
      <c r="Q229" s="367" t="s">
        <v>734</v>
      </c>
      <c r="R229" s="367" t="s">
        <v>736</v>
      </c>
      <c r="S229" s="367" t="s">
        <v>733</v>
      </c>
      <c r="T229" s="368">
        <v>4091017</v>
      </c>
      <c r="U229" s="368">
        <v>4100401</v>
      </c>
      <c r="V229" s="368">
        <v>3610401</v>
      </c>
      <c r="W229" s="368">
        <v>5</v>
      </c>
      <c r="X229" s="368">
        <v>0</v>
      </c>
      <c r="Y229" s="368">
        <v>0</v>
      </c>
      <c r="Z229" s="368">
        <v>12876</v>
      </c>
      <c r="AA229" s="368">
        <v>0</v>
      </c>
      <c r="AB229" s="368">
        <v>170</v>
      </c>
      <c r="AC229" s="368">
        <v>30</v>
      </c>
      <c r="AD229" s="368">
        <v>30</v>
      </c>
      <c r="AE229" s="368">
        <v>29</v>
      </c>
      <c r="AF229" s="368">
        <v>30307</v>
      </c>
      <c r="AG229" s="368">
        <v>0</v>
      </c>
      <c r="AH229" s="368">
        <v>18</v>
      </c>
      <c r="AI229" s="368">
        <v>18</v>
      </c>
      <c r="AJ229" s="368">
        <v>18</v>
      </c>
      <c r="AK229" s="368">
        <v>11845320</v>
      </c>
      <c r="AL229" s="368">
        <v>323341</v>
      </c>
      <c r="AM229" s="368">
        <v>156056</v>
      </c>
      <c r="AN229" s="368">
        <v>103500</v>
      </c>
      <c r="AO229" s="368">
        <v>32108</v>
      </c>
      <c r="AP229" s="368">
        <v>0</v>
      </c>
      <c r="AQ229" s="368">
        <v>31677</v>
      </c>
      <c r="AR229" s="368">
        <v>213814</v>
      </c>
      <c r="AS229" s="368">
        <v>14966</v>
      </c>
      <c r="AT229" s="368">
        <v>88825</v>
      </c>
      <c r="AU229" s="368">
        <v>0</v>
      </c>
      <c r="AV229" s="368">
        <v>5736</v>
      </c>
      <c r="AW229" s="368">
        <v>283738</v>
      </c>
      <c r="AX229" s="368">
        <v>3</v>
      </c>
      <c r="AY229" s="368">
        <v>3</v>
      </c>
      <c r="AZ229" s="368">
        <v>0</v>
      </c>
      <c r="BA229" s="368">
        <v>0</v>
      </c>
      <c r="BB229" s="368">
        <v>0</v>
      </c>
      <c r="BC229" s="368">
        <v>0</v>
      </c>
      <c r="BD229" s="368">
        <v>0</v>
      </c>
      <c r="BE229" s="368">
        <v>2</v>
      </c>
      <c r="BF229" s="368">
        <v>0</v>
      </c>
      <c r="BG229" s="368">
        <v>2</v>
      </c>
      <c r="BH229" s="368">
        <v>0</v>
      </c>
      <c r="BI229" s="368">
        <v>0</v>
      </c>
      <c r="BJ229" s="368">
        <v>46</v>
      </c>
      <c r="BK229" s="368">
        <v>46</v>
      </c>
      <c r="BL229" s="368">
        <v>0</v>
      </c>
      <c r="BM229" s="368">
        <v>13</v>
      </c>
      <c r="BN229" s="368">
        <v>0</v>
      </c>
      <c r="BO229" s="368">
        <v>10</v>
      </c>
      <c r="BP229" s="368">
        <v>3720</v>
      </c>
      <c r="BQ229" s="368">
        <v>3720</v>
      </c>
      <c r="BR229" s="368">
        <v>0</v>
      </c>
      <c r="BS229" s="368">
        <v>3720</v>
      </c>
      <c r="BT229" s="368">
        <v>0</v>
      </c>
      <c r="BU229" s="368">
        <v>0</v>
      </c>
      <c r="BV229" s="368">
        <v>0</v>
      </c>
      <c r="BW229" s="368">
        <v>0</v>
      </c>
      <c r="BX229" s="368">
        <v>0</v>
      </c>
      <c r="BY229" s="368">
        <v>0</v>
      </c>
      <c r="BZ229" s="368">
        <v>2</v>
      </c>
      <c r="CA229" s="368">
        <v>0</v>
      </c>
    </row>
    <row r="230" spans="1:88">
      <c r="A230" s="461" t="str">
        <f t="shared" si="3"/>
        <v>1781001264075000</v>
      </c>
      <c r="B230" s="367" t="s">
        <v>1588</v>
      </c>
      <c r="C230" s="367" t="s">
        <v>559</v>
      </c>
      <c r="D230" s="367" t="s">
        <v>575</v>
      </c>
      <c r="E230" s="367" t="s">
        <v>747</v>
      </c>
      <c r="F230" s="367" t="s">
        <v>591</v>
      </c>
      <c r="G230" s="367" t="s">
        <v>592</v>
      </c>
      <c r="H230" s="367" t="s">
        <v>562</v>
      </c>
      <c r="J230" s="367" t="s">
        <v>570</v>
      </c>
      <c r="K230" s="367" t="s">
        <v>564</v>
      </c>
      <c r="L230" s="367" t="s">
        <v>735</v>
      </c>
      <c r="M230" s="367" t="s">
        <v>738</v>
      </c>
      <c r="N230" s="367" t="s">
        <v>733</v>
      </c>
      <c r="O230" s="367" t="s">
        <v>749</v>
      </c>
      <c r="P230" s="367" t="s">
        <v>733</v>
      </c>
      <c r="Q230" s="367" t="s">
        <v>734</v>
      </c>
      <c r="R230" s="367" t="s">
        <v>736</v>
      </c>
      <c r="S230" s="367" t="s">
        <v>733</v>
      </c>
      <c r="T230" s="368">
        <v>4071117</v>
      </c>
      <c r="U230" s="368">
        <v>4090401</v>
      </c>
      <c r="V230" s="368">
        <v>3610401</v>
      </c>
      <c r="W230" s="368">
        <v>5</v>
      </c>
      <c r="X230" s="368">
        <v>0</v>
      </c>
      <c r="Y230" s="368">
        <v>0</v>
      </c>
      <c r="Z230" s="368">
        <v>12876</v>
      </c>
      <c r="AA230" s="368">
        <v>0</v>
      </c>
      <c r="AB230" s="368">
        <v>70</v>
      </c>
      <c r="AC230" s="368">
        <v>32</v>
      </c>
      <c r="AD230" s="368">
        <v>32</v>
      </c>
      <c r="AE230" s="368">
        <v>32</v>
      </c>
      <c r="AF230" s="368">
        <v>30307</v>
      </c>
      <c r="AG230" s="368">
        <v>0</v>
      </c>
      <c r="AH230" s="368">
        <v>5</v>
      </c>
      <c r="AI230" s="368">
        <v>5</v>
      </c>
      <c r="AJ230" s="368">
        <v>5</v>
      </c>
      <c r="AK230" s="368">
        <v>11815288</v>
      </c>
      <c r="AL230" s="368">
        <v>108918</v>
      </c>
      <c r="AM230" s="368">
        <v>50083</v>
      </c>
      <c r="AN230" s="368">
        <v>18500</v>
      </c>
      <c r="AO230" s="368">
        <v>10642</v>
      </c>
      <c r="AP230" s="368">
        <v>0</v>
      </c>
      <c r="AQ230" s="368">
        <v>29693</v>
      </c>
      <c r="AR230" s="368">
        <v>70271</v>
      </c>
      <c r="AS230" s="368">
        <v>0</v>
      </c>
      <c r="AT230" s="368">
        <v>36850</v>
      </c>
      <c r="AU230" s="368">
        <v>0</v>
      </c>
      <c r="AV230" s="368">
        <v>1797</v>
      </c>
      <c r="AW230" s="368">
        <v>100166</v>
      </c>
      <c r="AX230" s="368">
        <v>1</v>
      </c>
      <c r="AY230" s="368">
        <v>1</v>
      </c>
      <c r="AZ230" s="368">
        <v>0</v>
      </c>
      <c r="BA230" s="368">
        <v>0</v>
      </c>
      <c r="BB230" s="368">
        <v>0</v>
      </c>
      <c r="BC230" s="368">
        <v>0</v>
      </c>
      <c r="BD230" s="368">
        <v>0</v>
      </c>
      <c r="BE230" s="368">
        <v>1</v>
      </c>
      <c r="BF230" s="368">
        <v>0</v>
      </c>
      <c r="BG230" s="368">
        <v>1</v>
      </c>
      <c r="BH230" s="368">
        <v>0</v>
      </c>
      <c r="BI230" s="368">
        <v>0</v>
      </c>
      <c r="BJ230" s="368">
        <v>19</v>
      </c>
      <c r="BK230" s="368">
        <v>19</v>
      </c>
      <c r="BL230" s="368">
        <v>0</v>
      </c>
      <c r="BM230" s="368">
        <v>9</v>
      </c>
      <c r="BN230" s="368">
        <v>0</v>
      </c>
      <c r="BO230" s="368">
        <v>7</v>
      </c>
      <c r="BP230" s="368">
        <v>2657</v>
      </c>
      <c r="BQ230" s="368">
        <v>2657</v>
      </c>
      <c r="BR230" s="368">
        <v>0</v>
      </c>
      <c r="BS230" s="368">
        <v>2657</v>
      </c>
      <c r="BT230" s="368">
        <v>0</v>
      </c>
      <c r="BU230" s="368">
        <v>0</v>
      </c>
      <c r="BV230" s="368">
        <v>0</v>
      </c>
      <c r="BW230" s="368">
        <v>0</v>
      </c>
      <c r="BX230" s="368">
        <v>0</v>
      </c>
      <c r="BY230" s="368">
        <v>0</v>
      </c>
      <c r="BZ230" s="368">
        <v>2</v>
      </c>
      <c r="CA230" s="368">
        <v>0</v>
      </c>
    </row>
    <row r="231" spans="1:88">
      <c r="A231" s="461" t="str">
        <f t="shared" si="3"/>
        <v>1801001264075000</v>
      </c>
      <c r="B231" s="367" t="s">
        <v>1588</v>
      </c>
      <c r="C231" s="367" t="s">
        <v>559</v>
      </c>
      <c r="D231" s="367" t="s">
        <v>576</v>
      </c>
      <c r="E231" s="367" t="s">
        <v>561</v>
      </c>
      <c r="F231" s="367" t="s">
        <v>591</v>
      </c>
      <c r="G231" s="367" t="s">
        <v>592</v>
      </c>
      <c r="H231" s="367" t="s">
        <v>562</v>
      </c>
      <c r="J231" s="367" t="s">
        <v>570</v>
      </c>
      <c r="K231" s="367" t="s">
        <v>564</v>
      </c>
      <c r="L231" s="367" t="s">
        <v>735</v>
      </c>
      <c r="M231" s="367" t="s">
        <v>738</v>
      </c>
      <c r="N231" s="367" t="s">
        <v>733</v>
      </c>
      <c r="O231" s="367" t="s">
        <v>749</v>
      </c>
      <c r="P231" s="367" t="s">
        <v>733</v>
      </c>
      <c r="Q231" s="367" t="s">
        <v>734</v>
      </c>
      <c r="R231" s="367" t="s">
        <v>737</v>
      </c>
      <c r="S231" s="367" t="s">
        <v>733</v>
      </c>
      <c r="T231" s="368">
        <v>4150715</v>
      </c>
      <c r="U231" s="368">
        <v>4150910</v>
      </c>
      <c r="V231" s="368">
        <v>3610401</v>
      </c>
      <c r="W231" s="368">
        <v>5</v>
      </c>
      <c r="X231" s="368">
        <v>0</v>
      </c>
      <c r="Y231" s="368">
        <v>0</v>
      </c>
      <c r="Z231" s="368">
        <v>12876</v>
      </c>
      <c r="AA231" s="368">
        <v>0</v>
      </c>
      <c r="AB231" s="368">
        <v>6523</v>
      </c>
      <c r="AC231" s="368">
        <v>3889</v>
      </c>
      <c r="AD231" s="368">
        <v>3889</v>
      </c>
      <c r="AE231" s="368">
        <v>2915</v>
      </c>
      <c r="AF231" s="368">
        <v>30307</v>
      </c>
      <c r="AG231" s="368">
        <v>0</v>
      </c>
      <c r="AH231" s="368">
        <v>29742</v>
      </c>
      <c r="AI231" s="368">
        <v>29742</v>
      </c>
      <c r="AJ231" s="368">
        <v>29742</v>
      </c>
      <c r="AK231" s="368">
        <v>12061656</v>
      </c>
      <c r="AL231" s="368">
        <v>364496</v>
      </c>
      <c r="AM231" s="368">
        <v>82401</v>
      </c>
      <c r="AN231" s="368">
        <v>149300</v>
      </c>
      <c r="AO231" s="368">
        <v>93400</v>
      </c>
      <c r="AP231" s="368">
        <v>0</v>
      </c>
      <c r="AQ231" s="368">
        <v>39395</v>
      </c>
      <c r="AR231" s="368">
        <v>0</v>
      </c>
      <c r="AS231" s="368">
        <v>0</v>
      </c>
      <c r="AT231" s="368">
        <v>358804</v>
      </c>
      <c r="AU231" s="368">
        <v>0</v>
      </c>
      <c r="AV231" s="368">
        <v>5692</v>
      </c>
      <c r="AW231" s="368">
        <v>213234</v>
      </c>
      <c r="AX231" s="368">
        <v>0</v>
      </c>
      <c r="AY231" s="368">
        <v>0</v>
      </c>
      <c r="AZ231" s="368">
        <v>0</v>
      </c>
      <c r="BA231" s="368">
        <v>0</v>
      </c>
      <c r="BB231" s="368">
        <v>0</v>
      </c>
      <c r="BC231" s="368">
        <v>0</v>
      </c>
      <c r="BD231" s="368">
        <v>0</v>
      </c>
      <c r="BE231" s="368">
        <v>1374</v>
      </c>
      <c r="BF231" s="368">
        <v>0</v>
      </c>
      <c r="BG231" s="368">
        <v>1374</v>
      </c>
      <c r="BH231" s="368">
        <v>0</v>
      </c>
      <c r="BI231" s="368">
        <v>0</v>
      </c>
      <c r="BJ231" s="368">
        <v>2453</v>
      </c>
      <c r="BK231" s="368">
        <v>2453</v>
      </c>
      <c r="BL231" s="368">
        <v>0</v>
      </c>
      <c r="BM231" s="368">
        <v>0</v>
      </c>
      <c r="BN231" s="368">
        <v>0</v>
      </c>
      <c r="BO231" s="368">
        <v>772</v>
      </c>
      <c r="BP231" s="368">
        <v>281599</v>
      </c>
      <c r="BQ231" s="368">
        <v>281599</v>
      </c>
      <c r="BR231" s="368">
        <v>0</v>
      </c>
      <c r="BS231" s="368">
        <v>281599</v>
      </c>
      <c r="BT231" s="368">
        <v>0</v>
      </c>
      <c r="BU231" s="368">
        <v>0</v>
      </c>
      <c r="BV231" s="368">
        <v>0</v>
      </c>
      <c r="BW231" s="368">
        <v>0</v>
      </c>
      <c r="BX231" s="368">
        <v>0</v>
      </c>
      <c r="BY231" s="368">
        <v>0</v>
      </c>
      <c r="BZ231" s="368">
        <v>2</v>
      </c>
      <c r="CA231" s="368">
        <v>0</v>
      </c>
    </row>
    <row r="232" spans="1:88">
      <c r="A232" s="461" t="str">
        <f t="shared" si="3"/>
        <v>1741002264075000</v>
      </c>
      <c r="B232" s="367" t="s">
        <v>1588</v>
      </c>
      <c r="C232" s="367" t="s">
        <v>559</v>
      </c>
      <c r="D232" s="367" t="s">
        <v>575</v>
      </c>
      <c r="E232" s="367" t="s">
        <v>738</v>
      </c>
      <c r="F232" s="367" t="s">
        <v>591</v>
      </c>
      <c r="G232" s="367" t="s">
        <v>592</v>
      </c>
      <c r="H232" s="367" t="s">
        <v>562</v>
      </c>
      <c r="J232" s="367" t="s">
        <v>570</v>
      </c>
      <c r="K232" s="367" t="s">
        <v>566</v>
      </c>
      <c r="L232" s="367" t="s">
        <v>735</v>
      </c>
      <c r="M232" s="367" t="s">
        <v>738</v>
      </c>
      <c r="N232" s="367" t="s">
        <v>733</v>
      </c>
      <c r="O232" s="367" t="s">
        <v>738</v>
      </c>
      <c r="P232" s="367" t="s">
        <v>733</v>
      </c>
      <c r="Q232" s="367" t="s">
        <v>734</v>
      </c>
      <c r="R232" s="367" t="s">
        <v>735</v>
      </c>
      <c r="S232" s="367" t="s">
        <v>733</v>
      </c>
      <c r="T232" s="368">
        <v>0</v>
      </c>
      <c r="U232" s="368">
        <v>1</v>
      </c>
      <c r="V232" s="368">
        <v>0</v>
      </c>
      <c r="W232" s="368">
        <v>1</v>
      </c>
      <c r="X232" s="368">
        <v>2</v>
      </c>
      <c r="Y232" s="368">
        <v>0</v>
      </c>
      <c r="Z232" s="368">
        <v>168</v>
      </c>
      <c r="AA232" s="368">
        <v>4040701</v>
      </c>
      <c r="AB232" s="368">
        <v>4040701</v>
      </c>
      <c r="AC232" s="368">
        <v>0</v>
      </c>
      <c r="AD232" s="368">
        <v>0</v>
      </c>
      <c r="AE232" s="368">
        <v>0</v>
      </c>
      <c r="AF232" s="368">
        <v>0</v>
      </c>
      <c r="AG232" s="368">
        <v>0</v>
      </c>
      <c r="AH232" s="368">
        <v>1</v>
      </c>
      <c r="AI232" s="368">
        <v>0</v>
      </c>
      <c r="AJ232" s="368">
        <v>0</v>
      </c>
      <c r="AK232" s="368">
        <v>1</v>
      </c>
      <c r="AL232" s="368">
        <v>0</v>
      </c>
      <c r="AM232" s="368">
        <v>0</v>
      </c>
    </row>
    <row r="233" spans="1:88">
      <c r="A233" s="461" t="str">
        <f t="shared" si="3"/>
        <v>1751002264075000</v>
      </c>
      <c r="B233" s="367" t="s">
        <v>1588</v>
      </c>
      <c r="C233" s="367" t="s">
        <v>559</v>
      </c>
      <c r="D233" s="367" t="s">
        <v>575</v>
      </c>
      <c r="E233" s="367" t="s">
        <v>737</v>
      </c>
      <c r="F233" s="367" t="s">
        <v>591</v>
      </c>
      <c r="G233" s="367" t="s">
        <v>592</v>
      </c>
      <c r="H233" s="367" t="s">
        <v>562</v>
      </c>
      <c r="J233" s="367" t="s">
        <v>570</v>
      </c>
      <c r="K233" s="367" t="s">
        <v>566</v>
      </c>
      <c r="L233" s="367" t="s">
        <v>735</v>
      </c>
      <c r="M233" s="367" t="s">
        <v>738</v>
      </c>
      <c r="N233" s="367" t="s">
        <v>733</v>
      </c>
      <c r="O233" s="367" t="s">
        <v>732</v>
      </c>
      <c r="P233" s="367" t="s">
        <v>733</v>
      </c>
      <c r="Q233" s="367" t="s">
        <v>734</v>
      </c>
      <c r="R233" s="367" t="s">
        <v>735</v>
      </c>
      <c r="S233" s="367" t="s">
        <v>733</v>
      </c>
      <c r="T233" s="368">
        <v>0</v>
      </c>
      <c r="U233" s="368">
        <v>0</v>
      </c>
      <c r="V233" s="368">
        <v>0</v>
      </c>
      <c r="W233" s="368">
        <v>0</v>
      </c>
      <c r="X233" s="368">
        <v>2</v>
      </c>
      <c r="Y233" s="368">
        <v>0</v>
      </c>
      <c r="Z233" s="368">
        <v>132</v>
      </c>
      <c r="AA233" s="368">
        <v>0</v>
      </c>
      <c r="AB233" s="368">
        <v>0</v>
      </c>
      <c r="AC233" s="368">
        <v>0</v>
      </c>
      <c r="AD233" s="368">
        <v>0</v>
      </c>
      <c r="AE233" s="368">
        <v>0</v>
      </c>
      <c r="AF233" s="368">
        <v>0</v>
      </c>
      <c r="AG233" s="368">
        <v>0</v>
      </c>
      <c r="AH233" s="368">
        <v>1</v>
      </c>
      <c r="AI233" s="368">
        <v>1</v>
      </c>
      <c r="AJ233" s="368">
        <v>0</v>
      </c>
      <c r="AK233" s="368">
        <v>0</v>
      </c>
      <c r="AL233" s="368">
        <v>0</v>
      </c>
      <c r="AM233" s="368">
        <v>0</v>
      </c>
    </row>
    <row r="234" spans="1:88">
      <c r="A234" s="461" t="str">
        <f t="shared" si="3"/>
        <v>1771002264075000</v>
      </c>
      <c r="B234" s="367" t="s">
        <v>1588</v>
      </c>
      <c r="C234" s="367" t="s">
        <v>559</v>
      </c>
      <c r="D234" s="367" t="s">
        <v>575</v>
      </c>
      <c r="E234" s="367" t="s">
        <v>735</v>
      </c>
      <c r="F234" s="367" t="s">
        <v>591</v>
      </c>
      <c r="G234" s="367" t="s">
        <v>592</v>
      </c>
      <c r="H234" s="367" t="s">
        <v>562</v>
      </c>
      <c r="J234" s="367" t="s">
        <v>570</v>
      </c>
      <c r="K234" s="367" t="s">
        <v>566</v>
      </c>
      <c r="L234" s="367" t="s">
        <v>735</v>
      </c>
      <c r="M234" s="367" t="s">
        <v>738</v>
      </c>
      <c r="N234" s="367" t="s">
        <v>733</v>
      </c>
      <c r="O234" s="367" t="s">
        <v>735</v>
      </c>
      <c r="P234" s="367" t="s">
        <v>733</v>
      </c>
      <c r="Q234" s="367" t="s">
        <v>734</v>
      </c>
      <c r="R234" s="367" t="s">
        <v>736</v>
      </c>
      <c r="S234" s="367" t="s">
        <v>733</v>
      </c>
      <c r="T234" s="368">
        <v>0</v>
      </c>
      <c r="U234" s="368">
        <v>2</v>
      </c>
      <c r="V234" s="368">
        <v>0</v>
      </c>
      <c r="W234" s="368">
        <v>0</v>
      </c>
      <c r="X234" s="368">
        <v>2</v>
      </c>
      <c r="Y234" s="368">
        <v>0</v>
      </c>
      <c r="Z234" s="368">
        <v>17</v>
      </c>
      <c r="AA234" s="368">
        <v>0</v>
      </c>
      <c r="AB234" s="368">
        <v>0</v>
      </c>
      <c r="AC234" s="368">
        <v>0</v>
      </c>
      <c r="AD234" s="368">
        <v>0</v>
      </c>
      <c r="AE234" s="368">
        <v>0</v>
      </c>
      <c r="AF234" s="368">
        <v>0</v>
      </c>
      <c r="AG234" s="368">
        <v>0</v>
      </c>
      <c r="AH234" s="368">
        <v>1</v>
      </c>
      <c r="AI234" s="368">
        <v>1</v>
      </c>
      <c r="AJ234" s="368">
        <v>0</v>
      </c>
      <c r="AK234" s="368">
        <v>0</v>
      </c>
      <c r="AL234" s="368">
        <v>0</v>
      </c>
      <c r="AM234" s="368">
        <v>0</v>
      </c>
    </row>
    <row r="235" spans="1:88">
      <c r="A235" s="461" t="str">
        <f t="shared" si="3"/>
        <v>1781002264075000</v>
      </c>
      <c r="B235" s="367" t="s">
        <v>1588</v>
      </c>
      <c r="C235" s="367" t="s">
        <v>559</v>
      </c>
      <c r="D235" s="367" t="s">
        <v>575</v>
      </c>
      <c r="E235" s="367" t="s">
        <v>747</v>
      </c>
      <c r="F235" s="367" t="s">
        <v>591</v>
      </c>
      <c r="G235" s="367" t="s">
        <v>592</v>
      </c>
      <c r="H235" s="367" t="s">
        <v>562</v>
      </c>
      <c r="J235" s="367" t="s">
        <v>570</v>
      </c>
      <c r="K235" s="367" t="s">
        <v>566</v>
      </c>
      <c r="L235" s="367" t="s">
        <v>735</v>
      </c>
      <c r="M235" s="367" t="s">
        <v>738</v>
      </c>
      <c r="N235" s="367" t="s">
        <v>733</v>
      </c>
      <c r="O235" s="367" t="s">
        <v>749</v>
      </c>
      <c r="P235" s="367" t="s">
        <v>733</v>
      </c>
      <c r="Q235" s="367" t="s">
        <v>734</v>
      </c>
      <c r="R235" s="367" t="s">
        <v>736</v>
      </c>
      <c r="S235" s="367" t="s">
        <v>733</v>
      </c>
      <c r="T235" s="368">
        <v>0</v>
      </c>
      <c r="U235" s="368">
        <v>2</v>
      </c>
      <c r="V235" s="368">
        <v>0</v>
      </c>
      <c r="W235" s="368">
        <v>0</v>
      </c>
      <c r="X235" s="368">
        <v>2</v>
      </c>
      <c r="Y235" s="368">
        <v>0</v>
      </c>
      <c r="Z235" s="368">
        <v>64</v>
      </c>
      <c r="AA235" s="368">
        <v>0</v>
      </c>
      <c r="AB235" s="368">
        <v>0</v>
      </c>
      <c r="AC235" s="368">
        <v>0</v>
      </c>
      <c r="AD235" s="368">
        <v>0</v>
      </c>
      <c r="AE235" s="368">
        <v>0</v>
      </c>
      <c r="AF235" s="368">
        <v>0</v>
      </c>
      <c r="AG235" s="368">
        <v>0</v>
      </c>
      <c r="AH235" s="368">
        <v>1</v>
      </c>
      <c r="AI235" s="368">
        <v>1</v>
      </c>
      <c r="AJ235" s="368">
        <v>0</v>
      </c>
      <c r="AK235" s="368">
        <v>0</v>
      </c>
      <c r="AL235" s="368">
        <v>0</v>
      </c>
      <c r="AM235" s="368">
        <v>0</v>
      </c>
    </row>
    <row r="236" spans="1:88">
      <c r="A236" s="461" t="str">
        <f t="shared" si="3"/>
        <v>1801002264075000</v>
      </c>
      <c r="B236" s="367" t="s">
        <v>1588</v>
      </c>
      <c r="C236" s="367" t="s">
        <v>559</v>
      </c>
      <c r="D236" s="367" t="s">
        <v>576</v>
      </c>
      <c r="E236" s="367" t="s">
        <v>561</v>
      </c>
      <c r="F236" s="367" t="s">
        <v>591</v>
      </c>
      <c r="G236" s="367" t="s">
        <v>592</v>
      </c>
      <c r="H236" s="367" t="s">
        <v>562</v>
      </c>
      <c r="J236" s="367" t="s">
        <v>570</v>
      </c>
      <c r="K236" s="367" t="s">
        <v>566</v>
      </c>
      <c r="L236" s="367" t="s">
        <v>735</v>
      </c>
      <c r="M236" s="367" t="s">
        <v>738</v>
      </c>
      <c r="N236" s="367" t="s">
        <v>733</v>
      </c>
      <c r="O236" s="367" t="s">
        <v>749</v>
      </c>
      <c r="P236" s="367" t="s">
        <v>733</v>
      </c>
      <c r="Q236" s="367" t="s">
        <v>734</v>
      </c>
      <c r="R236" s="367" t="s">
        <v>737</v>
      </c>
      <c r="S236" s="367" t="s">
        <v>733</v>
      </c>
      <c r="T236" s="368">
        <v>0</v>
      </c>
      <c r="U236" s="368">
        <v>2</v>
      </c>
      <c r="V236" s="368">
        <v>0</v>
      </c>
      <c r="W236" s="368">
        <v>0</v>
      </c>
      <c r="X236" s="368">
        <v>2</v>
      </c>
      <c r="Y236" s="368">
        <v>0</v>
      </c>
      <c r="Z236" s="368">
        <v>0</v>
      </c>
      <c r="AA236" s="368">
        <v>0</v>
      </c>
      <c r="AB236" s="368">
        <v>0</v>
      </c>
      <c r="AC236" s="368">
        <v>0</v>
      </c>
      <c r="AD236" s="368">
        <v>0</v>
      </c>
      <c r="AE236" s="368">
        <v>0</v>
      </c>
      <c r="AF236" s="368">
        <v>0</v>
      </c>
      <c r="AG236" s="368">
        <v>0</v>
      </c>
      <c r="AH236" s="368">
        <v>1</v>
      </c>
      <c r="AI236" s="368">
        <v>1</v>
      </c>
      <c r="AJ236" s="368">
        <v>0</v>
      </c>
      <c r="AK236" s="368">
        <v>0</v>
      </c>
      <c r="AL236" s="368">
        <v>0</v>
      </c>
      <c r="AM236" s="368">
        <v>0</v>
      </c>
    </row>
    <row r="237" spans="1:88">
      <c r="A237" s="461" t="str">
        <f t="shared" si="3"/>
        <v>1622101264075001</v>
      </c>
      <c r="B237" s="367" t="s">
        <v>1588</v>
      </c>
      <c r="C237" s="367" t="s">
        <v>559</v>
      </c>
      <c r="D237" s="367" t="s">
        <v>574</v>
      </c>
      <c r="E237" s="367" t="s">
        <v>734</v>
      </c>
      <c r="F237" s="367" t="s">
        <v>591</v>
      </c>
      <c r="G237" s="367" t="s">
        <v>592</v>
      </c>
      <c r="H237" s="367" t="s">
        <v>746</v>
      </c>
      <c r="I237" s="368" t="s">
        <v>361</v>
      </c>
      <c r="J237" s="367" t="s">
        <v>565</v>
      </c>
      <c r="K237" s="367" t="s">
        <v>564</v>
      </c>
      <c r="L237" s="367" t="s">
        <v>736</v>
      </c>
      <c r="M237" s="367" t="s">
        <v>738</v>
      </c>
      <c r="N237" s="367" t="s">
        <v>734</v>
      </c>
      <c r="O237" s="367" t="s">
        <v>732</v>
      </c>
      <c r="P237" s="367" t="s">
        <v>733</v>
      </c>
      <c r="Q237" s="367" t="s">
        <v>561</v>
      </c>
      <c r="R237" s="367" t="s">
        <v>561</v>
      </c>
      <c r="S237" s="367" t="s">
        <v>561</v>
      </c>
      <c r="T237" s="368">
        <v>45706</v>
      </c>
      <c r="U237" s="368">
        <v>24148</v>
      </c>
      <c r="V237" s="368">
        <v>9186</v>
      </c>
      <c r="W237" s="368">
        <v>0</v>
      </c>
      <c r="X237" s="368">
        <v>16004</v>
      </c>
      <c r="Y237" s="368">
        <v>95044</v>
      </c>
      <c r="Z237" s="368">
        <v>0</v>
      </c>
      <c r="AA237" s="368">
        <v>0</v>
      </c>
      <c r="AB237" s="368">
        <v>0</v>
      </c>
      <c r="AC237" s="368">
        <v>0</v>
      </c>
      <c r="AD237" s="368">
        <v>0</v>
      </c>
      <c r="AE237" s="368">
        <v>0</v>
      </c>
      <c r="AF237" s="368">
        <v>4452</v>
      </c>
      <c r="AG237" s="368">
        <v>64</v>
      </c>
      <c r="AH237" s="368">
        <v>1697</v>
      </c>
      <c r="AI237" s="368">
        <v>0</v>
      </c>
      <c r="AJ237" s="368">
        <v>0</v>
      </c>
      <c r="AK237" s="368">
        <v>0</v>
      </c>
      <c r="AL237" s="368">
        <v>13718</v>
      </c>
      <c r="AM237" s="368">
        <v>0</v>
      </c>
      <c r="AN237" s="368">
        <v>2002</v>
      </c>
      <c r="AO237" s="368">
        <v>1672</v>
      </c>
      <c r="AP237" s="368">
        <v>3918</v>
      </c>
      <c r="AQ237" s="368">
        <v>7592</v>
      </c>
      <c r="AR237" s="368">
        <v>0</v>
      </c>
      <c r="AS237" s="368">
        <v>0</v>
      </c>
      <c r="AT237" s="368">
        <v>0</v>
      </c>
      <c r="AU237" s="368">
        <v>20750</v>
      </c>
      <c r="AV237" s="368">
        <v>143317</v>
      </c>
      <c r="AW237" s="368">
        <v>242</v>
      </c>
      <c r="AX237" s="368">
        <v>21</v>
      </c>
      <c r="AY237" s="368">
        <v>1189</v>
      </c>
      <c r="AZ237" s="368">
        <v>347</v>
      </c>
    </row>
    <row r="238" spans="1:88">
      <c r="A238" s="461" t="str">
        <f t="shared" si="3"/>
        <v>1742101264075000</v>
      </c>
      <c r="B238" s="367" t="s">
        <v>1588</v>
      </c>
      <c r="C238" s="367" t="s">
        <v>559</v>
      </c>
      <c r="D238" s="367" t="s">
        <v>575</v>
      </c>
      <c r="E238" s="367" t="s">
        <v>738</v>
      </c>
      <c r="F238" s="367" t="s">
        <v>591</v>
      </c>
      <c r="G238" s="367" t="s">
        <v>592</v>
      </c>
      <c r="H238" s="367" t="s">
        <v>562</v>
      </c>
      <c r="J238" s="367" t="s">
        <v>565</v>
      </c>
      <c r="K238" s="367" t="s">
        <v>564</v>
      </c>
      <c r="L238" s="367" t="s">
        <v>735</v>
      </c>
      <c r="M238" s="367" t="s">
        <v>738</v>
      </c>
      <c r="N238" s="367" t="s">
        <v>733</v>
      </c>
      <c r="O238" s="367" t="s">
        <v>738</v>
      </c>
      <c r="P238" s="367" t="s">
        <v>733</v>
      </c>
      <c r="Q238" s="367" t="s">
        <v>734</v>
      </c>
      <c r="R238" s="367" t="s">
        <v>735</v>
      </c>
      <c r="S238" s="367" t="s">
        <v>733</v>
      </c>
      <c r="T238" s="368">
        <v>1464</v>
      </c>
      <c r="U238" s="368">
        <v>566</v>
      </c>
      <c r="V238" s="368">
        <v>0</v>
      </c>
      <c r="W238" s="368">
        <v>0</v>
      </c>
      <c r="X238" s="368">
        <v>384</v>
      </c>
      <c r="Y238" s="368">
        <v>2414</v>
      </c>
      <c r="Z238" s="368">
        <v>28849</v>
      </c>
      <c r="AA238" s="368">
        <v>28849</v>
      </c>
      <c r="AB238" s="368">
        <v>0</v>
      </c>
      <c r="AC238" s="368">
        <v>0</v>
      </c>
      <c r="AD238" s="368">
        <v>0</v>
      </c>
      <c r="AE238" s="368">
        <v>26370</v>
      </c>
      <c r="AF238" s="368">
        <v>427</v>
      </c>
      <c r="AG238" s="368">
        <v>275</v>
      </c>
      <c r="AH238" s="368">
        <v>6908</v>
      </c>
      <c r="AI238" s="368">
        <v>0</v>
      </c>
      <c r="AJ238" s="368">
        <v>1279</v>
      </c>
      <c r="AK238" s="368">
        <v>0</v>
      </c>
      <c r="AL238" s="368">
        <v>62555</v>
      </c>
      <c r="AM238" s="368">
        <v>0</v>
      </c>
      <c r="AN238" s="368">
        <v>0</v>
      </c>
      <c r="AO238" s="368">
        <v>0</v>
      </c>
      <c r="AP238" s="368">
        <v>0</v>
      </c>
      <c r="AQ238" s="368">
        <v>0</v>
      </c>
      <c r="AR238" s="368">
        <v>0</v>
      </c>
      <c r="AS238" s="368">
        <v>0</v>
      </c>
      <c r="AT238" s="368">
        <v>0</v>
      </c>
      <c r="AU238" s="368">
        <v>9545</v>
      </c>
      <c r="AV238" s="368">
        <v>138622</v>
      </c>
      <c r="AW238" s="368">
        <v>0</v>
      </c>
      <c r="AX238" s="368">
        <v>0</v>
      </c>
      <c r="AY238" s="368">
        <v>138622</v>
      </c>
    </row>
    <row r="239" spans="1:88">
      <c r="A239" s="461" t="str">
        <f t="shared" si="3"/>
        <v>1752101264075000</v>
      </c>
      <c r="B239" s="367" t="s">
        <v>1588</v>
      </c>
      <c r="C239" s="367" t="s">
        <v>559</v>
      </c>
      <c r="D239" s="367" t="s">
        <v>575</v>
      </c>
      <c r="E239" s="367" t="s">
        <v>737</v>
      </c>
      <c r="F239" s="367" t="s">
        <v>591</v>
      </c>
      <c r="G239" s="367" t="s">
        <v>592</v>
      </c>
      <c r="H239" s="367" t="s">
        <v>562</v>
      </c>
      <c r="J239" s="367" t="s">
        <v>565</v>
      </c>
      <c r="K239" s="367" t="s">
        <v>564</v>
      </c>
      <c r="L239" s="367" t="s">
        <v>735</v>
      </c>
      <c r="M239" s="367" t="s">
        <v>738</v>
      </c>
      <c r="N239" s="367" t="s">
        <v>733</v>
      </c>
      <c r="O239" s="367" t="s">
        <v>732</v>
      </c>
      <c r="P239" s="367" t="s">
        <v>733</v>
      </c>
      <c r="Q239" s="367" t="s">
        <v>734</v>
      </c>
      <c r="R239" s="367" t="s">
        <v>735</v>
      </c>
      <c r="S239" s="367" t="s">
        <v>733</v>
      </c>
      <c r="T239" s="368">
        <v>1464</v>
      </c>
      <c r="U239" s="368">
        <v>562</v>
      </c>
      <c r="V239" s="368">
        <v>0</v>
      </c>
      <c r="W239" s="368">
        <v>0</v>
      </c>
      <c r="X239" s="368">
        <v>388</v>
      </c>
      <c r="Y239" s="368">
        <v>2414</v>
      </c>
      <c r="Z239" s="368">
        <v>26769</v>
      </c>
      <c r="AA239" s="368">
        <v>26769</v>
      </c>
      <c r="AB239" s="368">
        <v>0</v>
      </c>
      <c r="AC239" s="368">
        <v>0</v>
      </c>
      <c r="AD239" s="368">
        <v>0</v>
      </c>
      <c r="AE239" s="368">
        <v>29852</v>
      </c>
      <c r="AF239" s="368">
        <v>627</v>
      </c>
      <c r="AG239" s="368">
        <v>453</v>
      </c>
      <c r="AH239" s="368">
        <v>7121</v>
      </c>
      <c r="AI239" s="368">
        <v>0</v>
      </c>
      <c r="AJ239" s="368">
        <v>0</v>
      </c>
      <c r="AK239" s="368">
        <v>0</v>
      </c>
      <c r="AL239" s="368">
        <v>54151</v>
      </c>
      <c r="AM239" s="368">
        <v>0</v>
      </c>
      <c r="AN239" s="368">
        <v>0</v>
      </c>
      <c r="AO239" s="368">
        <v>0</v>
      </c>
      <c r="AP239" s="368">
        <v>0</v>
      </c>
      <c r="AQ239" s="368">
        <v>0</v>
      </c>
      <c r="AR239" s="368">
        <v>0</v>
      </c>
      <c r="AS239" s="368">
        <v>0</v>
      </c>
      <c r="AT239" s="368">
        <v>0</v>
      </c>
      <c r="AU239" s="368">
        <v>4822</v>
      </c>
      <c r="AV239" s="368">
        <v>126209</v>
      </c>
      <c r="AW239" s="368">
        <v>0</v>
      </c>
      <c r="AX239" s="368">
        <v>0</v>
      </c>
      <c r="AY239" s="368">
        <v>126209</v>
      </c>
    </row>
    <row r="240" spans="1:88">
      <c r="A240" s="461" t="str">
        <f t="shared" si="3"/>
        <v>1772101264075000</v>
      </c>
      <c r="B240" s="367" t="s">
        <v>1588</v>
      </c>
      <c r="C240" s="367" t="s">
        <v>559</v>
      </c>
      <c r="D240" s="367" t="s">
        <v>575</v>
      </c>
      <c r="E240" s="367" t="s">
        <v>735</v>
      </c>
      <c r="F240" s="367" t="s">
        <v>591</v>
      </c>
      <c r="G240" s="367" t="s">
        <v>592</v>
      </c>
      <c r="H240" s="367" t="s">
        <v>562</v>
      </c>
      <c r="J240" s="367" t="s">
        <v>565</v>
      </c>
      <c r="K240" s="367" t="s">
        <v>564</v>
      </c>
      <c r="L240" s="367" t="s">
        <v>735</v>
      </c>
      <c r="M240" s="367" t="s">
        <v>738</v>
      </c>
      <c r="N240" s="367" t="s">
        <v>733</v>
      </c>
      <c r="O240" s="367" t="s">
        <v>735</v>
      </c>
      <c r="P240" s="367" t="s">
        <v>733</v>
      </c>
      <c r="Q240" s="367" t="s">
        <v>734</v>
      </c>
      <c r="R240" s="367" t="s">
        <v>736</v>
      </c>
      <c r="S240" s="367" t="s">
        <v>733</v>
      </c>
      <c r="T240" s="368">
        <v>369</v>
      </c>
      <c r="U240" s="368">
        <v>139</v>
      </c>
      <c r="V240" s="368">
        <v>0</v>
      </c>
      <c r="W240" s="368">
        <v>0</v>
      </c>
      <c r="X240" s="368">
        <v>97</v>
      </c>
      <c r="Y240" s="368">
        <v>605</v>
      </c>
      <c r="Z240" s="368">
        <v>692</v>
      </c>
      <c r="AA240" s="368">
        <v>692</v>
      </c>
      <c r="AB240" s="368">
        <v>0</v>
      </c>
      <c r="AC240" s="368">
        <v>0</v>
      </c>
      <c r="AD240" s="368">
        <v>0</v>
      </c>
      <c r="AE240" s="368">
        <v>609</v>
      </c>
      <c r="AF240" s="368">
        <v>67</v>
      </c>
      <c r="AG240" s="368">
        <v>63</v>
      </c>
      <c r="AH240" s="368">
        <v>147</v>
      </c>
      <c r="AI240" s="368">
        <v>0</v>
      </c>
      <c r="AJ240" s="368">
        <v>0</v>
      </c>
      <c r="AK240" s="368">
        <v>0</v>
      </c>
      <c r="AL240" s="368">
        <v>1652</v>
      </c>
      <c r="AM240" s="368">
        <v>0</v>
      </c>
      <c r="AN240" s="368">
        <v>0</v>
      </c>
      <c r="AO240" s="368">
        <v>0</v>
      </c>
      <c r="AP240" s="368">
        <v>0</v>
      </c>
      <c r="AQ240" s="368">
        <v>0</v>
      </c>
      <c r="AR240" s="368">
        <v>0</v>
      </c>
      <c r="AS240" s="368">
        <v>0</v>
      </c>
      <c r="AT240" s="368">
        <v>0</v>
      </c>
      <c r="AU240" s="368">
        <v>46</v>
      </c>
      <c r="AV240" s="368">
        <v>3881</v>
      </c>
      <c r="AW240" s="368">
        <v>0</v>
      </c>
      <c r="AX240" s="368">
        <v>0</v>
      </c>
      <c r="AY240" s="368">
        <v>3881</v>
      </c>
    </row>
    <row r="241" spans="1:109">
      <c r="A241" s="461" t="str">
        <f t="shared" si="3"/>
        <v>1782101264075000</v>
      </c>
      <c r="B241" s="367" t="s">
        <v>1588</v>
      </c>
      <c r="C241" s="367" t="s">
        <v>559</v>
      </c>
      <c r="D241" s="367" t="s">
        <v>575</v>
      </c>
      <c r="E241" s="367" t="s">
        <v>747</v>
      </c>
      <c r="F241" s="367" t="s">
        <v>591</v>
      </c>
      <c r="G241" s="367" t="s">
        <v>592</v>
      </c>
      <c r="H241" s="367" t="s">
        <v>562</v>
      </c>
      <c r="J241" s="367" t="s">
        <v>565</v>
      </c>
      <c r="K241" s="367" t="s">
        <v>564</v>
      </c>
      <c r="L241" s="367" t="s">
        <v>735</v>
      </c>
      <c r="M241" s="367" t="s">
        <v>738</v>
      </c>
      <c r="N241" s="367" t="s">
        <v>733</v>
      </c>
      <c r="O241" s="367" t="s">
        <v>749</v>
      </c>
      <c r="P241" s="367" t="s">
        <v>733</v>
      </c>
      <c r="Q241" s="367" t="s">
        <v>734</v>
      </c>
      <c r="R241" s="367" t="s">
        <v>736</v>
      </c>
      <c r="S241" s="367" t="s">
        <v>733</v>
      </c>
      <c r="T241" s="368">
        <v>369</v>
      </c>
      <c r="U241" s="368">
        <v>139</v>
      </c>
      <c r="V241" s="368">
        <v>0</v>
      </c>
      <c r="W241" s="368">
        <v>0</v>
      </c>
      <c r="X241" s="368">
        <v>97</v>
      </c>
      <c r="Y241" s="368">
        <v>605</v>
      </c>
      <c r="Z241" s="368">
        <v>0</v>
      </c>
      <c r="AA241" s="368">
        <v>0</v>
      </c>
      <c r="AB241" s="368">
        <v>0</v>
      </c>
      <c r="AC241" s="368">
        <v>0</v>
      </c>
      <c r="AD241" s="368">
        <v>0</v>
      </c>
      <c r="AE241" s="368">
        <v>251</v>
      </c>
      <c r="AF241" s="368">
        <v>34</v>
      </c>
      <c r="AG241" s="368">
        <v>30</v>
      </c>
      <c r="AH241" s="368">
        <v>0</v>
      </c>
      <c r="AI241" s="368">
        <v>0</v>
      </c>
      <c r="AJ241" s="368">
        <v>0</v>
      </c>
      <c r="AK241" s="368">
        <v>0</v>
      </c>
      <c r="AL241" s="368">
        <v>939</v>
      </c>
      <c r="AM241" s="368">
        <v>0</v>
      </c>
      <c r="AN241" s="368">
        <v>0</v>
      </c>
      <c r="AO241" s="368">
        <v>0</v>
      </c>
      <c r="AP241" s="368">
        <v>0</v>
      </c>
      <c r="AQ241" s="368">
        <v>0</v>
      </c>
      <c r="AR241" s="368">
        <v>0</v>
      </c>
      <c r="AS241" s="368">
        <v>0</v>
      </c>
      <c r="AT241" s="368">
        <v>0</v>
      </c>
      <c r="AU241" s="368">
        <v>44</v>
      </c>
      <c r="AV241" s="368">
        <v>1903</v>
      </c>
      <c r="AW241" s="368">
        <v>0</v>
      </c>
      <c r="AX241" s="368">
        <v>0</v>
      </c>
      <c r="AY241" s="368">
        <v>1903</v>
      </c>
    </row>
    <row r="242" spans="1:109">
      <c r="A242" s="461" t="str">
        <f t="shared" si="3"/>
        <v>1802101264075000</v>
      </c>
      <c r="B242" s="367" t="s">
        <v>1588</v>
      </c>
      <c r="C242" s="367" t="s">
        <v>559</v>
      </c>
      <c r="D242" s="367" t="s">
        <v>576</v>
      </c>
      <c r="E242" s="367" t="s">
        <v>561</v>
      </c>
      <c r="F242" s="367" t="s">
        <v>591</v>
      </c>
      <c r="G242" s="367" t="s">
        <v>592</v>
      </c>
      <c r="H242" s="367" t="s">
        <v>562</v>
      </c>
      <c r="J242" s="367" t="s">
        <v>565</v>
      </c>
      <c r="K242" s="367" t="s">
        <v>564</v>
      </c>
      <c r="L242" s="367" t="s">
        <v>735</v>
      </c>
      <c r="M242" s="367" t="s">
        <v>738</v>
      </c>
      <c r="N242" s="367" t="s">
        <v>733</v>
      </c>
      <c r="O242" s="367" t="s">
        <v>749</v>
      </c>
      <c r="P242" s="367" t="s">
        <v>733</v>
      </c>
      <c r="Q242" s="367" t="s">
        <v>734</v>
      </c>
      <c r="R242" s="367" t="s">
        <v>737</v>
      </c>
      <c r="S242" s="367" t="s">
        <v>733</v>
      </c>
      <c r="T242" s="368">
        <v>730</v>
      </c>
      <c r="U242" s="368">
        <v>282</v>
      </c>
      <c r="V242" s="368">
        <v>0</v>
      </c>
      <c r="W242" s="368">
        <v>0</v>
      </c>
      <c r="X242" s="368">
        <v>193</v>
      </c>
      <c r="Y242" s="368">
        <v>1205</v>
      </c>
      <c r="Z242" s="368">
        <v>1587</v>
      </c>
      <c r="AA242" s="368">
        <v>1587</v>
      </c>
      <c r="AB242" s="368">
        <v>0</v>
      </c>
      <c r="AC242" s="368">
        <v>0</v>
      </c>
      <c r="AD242" s="368">
        <v>0</v>
      </c>
      <c r="AE242" s="368">
        <v>0</v>
      </c>
      <c r="AF242" s="368">
        <v>0</v>
      </c>
      <c r="AG242" s="368">
        <v>207</v>
      </c>
      <c r="AH242" s="368">
        <v>5523</v>
      </c>
      <c r="AI242" s="368">
        <v>0</v>
      </c>
      <c r="AJ242" s="368">
        <v>0</v>
      </c>
      <c r="AK242" s="368">
        <v>0</v>
      </c>
      <c r="AL242" s="368">
        <v>102401</v>
      </c>
      <c r="AM242" s="368">
        <v>0</v>
      </c>
      <c r="AN242" s="368">
        <v>0</v>
      </c>
      <c r="AO242" s="368">
        <v>0</v>
      </c>
      <c r="AP242" s="368">
        <v>0</v>
      </c>
      <c r="AQ242" s="368">
        <v>0</v>
      </c>
      <c r="AR242" s="368">
        <v>0</v>
      </c>
      <c r="AS242" s="368">
        <v>0</v>
      </c>
      <c r="AT242" s="368">
        <v>0</v>
      </c>
      <c r="AU242" s="368">
        <v>1801</v>
      </c>
      <c r="AV242" s="368">
        <v>112724</v>
      </c>
      <c r="AW242" s="368">
        <v>0</v>
      </c>
      <c r="AX242" s="368">
        <v>0</v>
      </c>
      <c r="AY242" s="368">
        <v>112724</v>
      </c>
    </row>
    <row r="243" spans="1:109">
      <c r="A243" s="461" t="str">
        <f t="shared" si="3"/>
        <v>1622102264075001</v>
      </c>
      <c r="B243" s="367" t="s">
        <v>1588</v>
      </c>
      <c r="C243" s="367" t="s">
        <v>559</v>
      </c>
      <c r="D243" s="367" t="s">
        <v>574</v>
      </c>
      <c r="E243" s="367" t="s">
        <v>734</v>
      </c>
      <c r="F243" s="367" t="s">
        <v>591</v>
      </c>
      <c r="G243" s="367" t="s">
        <v>592</v>
      </c>
      <c r="H243" s="367" t="s">
        <v>746</v>
      </c>
      <c r="I243" s="368" t="s">
        <v>361</v>
      </c>
      <c r="J243" s="367" t="s">
        <v>565</v>
      </c>
      <c r="K243" s="367" t="s">
        <v>566</v>
      </c>
      <c r="L243" s="367" t="s">
        <v>736</v>
      </c>
      <c r="M243" s="367" t="s">
        <v>738</v>
      </c>
      <c r="N243" s="367" t="s">
        <v>734</v>
      </c>
      <c r="O243" s="367" t="s">
        <v>732</v>
      </c>
      <c r="P243" s="367" t="s">
        <v>733</v>
      </c>
      <c r="Q243" s="367" t="s">
        <v>561</v>
      </c>
      <c r="R243" s="367" t="s">
        <v>561</v>
      </c>
      <c r="S243" s="367" t="s">
        <v>561</v>
      </c>
      <c r="T243" s="368">
        <v>29901</v>
      </c>
      <c r="U243" s="368">
        <v>15805</v>
      </c>
      <c r="V243" s="368">
        <v>16714</v>
      </c>
      <c r="W243" s="368">
        <v>5726</v>
      </c>
      <c r="X243" s="368">
        <v>1708</v>
      </c>
      <c r="Y243" s="368">
        <v>9186</v>
      </c>
      <c r="Z243" s="368">
        <v>0</v>
      </c>
      <c r="AA243" s="368">
        <v>0</v>
      </c>
      <c r="AB243" s="368">
        <v>9962</v>
      </c>
      <c r="AC243" s="368">
        <v>3842</v>
      </c>
      <c r="AD243" s="368">
        <v>2200</v>
      </c>
      <c r="AE243" s="368">
        <v>84</v>
      </c>
      <c r="AF243" s="368">
        <v>86</v>
      </c>
      <c r="AG243" s="368">
        <v>72</v>
      </c>
      <c r="AH243" s="368">
        <v>7</v>
      </c>
      <c r="AI243" s="368">
        <v>8</v>
      </c>
      <c r="AJ243" s="368">
        <v>6</v>
      </c>
    </row>
    <row r="244" spans="1:109">
      <c r="A244" s="461" t="str">
        <f t="shared" si="3"/>
        <v>1742102264075000</v>
      </c>
      <c r="B244" s="367" t="s">
        <v>1588</v>
      </c>
      <c r="C244" s="367" t="s">
        <v>559</v>
      </c>
      <c r="D244" s="367" t="s">
        <v>575</v>
      </c>
      <c r="E244" s="367" t="s">
        <v>738</v>
      </c>
      <c r="F244" s="367" t="s">
        <v>591</v>
      </c>
      <c r="G244" s="367" t="s">
        <v>592</v>
      </c>
      <c r="H244" s="367" t="s">
        <v>562</v>
      </c>
      <c r="J244" s="367" t="s">
        <v>565</v>
      </c>
      <c r="K244" s="367" t="s">
        <v>566</v>
      </c>
      <c r="L244" s="367" t="s">
        <v>735</v>
      </c>
      <c r="M244" s="367" t="s">
        <v>738</v>
      </c>
      <c r="N244" s="367" t="s">
        <v>733</v>
      </c>
      <c r="O244" s="367" t="s">
        <v>738</v>
      </c>
      <c r="P244" s="367" t="s">
        <v>733</v>
      </c>
      <c r="Q244" s="367" t="s">
        <v>734</v>
      </c>
      <c r="R244" s="367" t="s">
        <v>735</v>
      </c>
      <c r="S244" s="367" t="s">
        <v>733</v>
      </c>
      <c r="T244" s="368">
        <v>1248</v>
      </c>
      <c r="U244" s="368">
        <v>216</v>
      </c>
      <c r="V244" s="368">
        <v>529</v>
      </c>
      <c r="W244" s="368">
        <v>37</v>
      </c>
      <c r="X244" s="368">
        <v>0</v>
      </c>
      <c r="Y244" s="368">
        <v>0</v>
      </c>
      <c r="Z244" s="368">
        <v>0</v>
      </c>
      <c r="AA244" s="368">
        <v>0</v>
      </c>
      <c r="AB244" s="368">
        <v>384</v>
      </c>
      <c r="AC244" s="368">
        <v>0</v>
      </c>
      <c r="AD244" s="368">
        <v>0</v>
      </c>
      <c r="AE244" s="368">
        <v>2161</v>
      </c>
      <c r="AF244" s="368">
        <v>253</v>
      </c>
      <c r="AG244" s="368">
        <v>0</v>
      </c>
    </row>
    <row r="245" spans="1:109">
      <c r="A245" s="461" t="str">
        <f t="shared" si="3"/>
        <v>1752102264075000</v>
      </c>
      <c r="B245" s="367" t="s">
        <v>1588</v>
      </c>
      <c r="C245" s="367" t="s">
        <v>559</v>
      </c>
      <c r="D245" s="367" t="s">
        <v>575</v>
      </c>
      <c r="E245" s="367" t="s">
        <v>737</v>
      </c>
      <c r="F245" s="367" t="s">
        <v>591</v>
      </c>
      <c r="G245" s="367" t="s">
        <v>592</v>
      </c>
      <c r="H245" s="367" t="s">
        <v>562</v>
      </c>
      <c r="J245" s="367" t="s">
        <v>565</v>
      </c>
      <c r="K245" s="367" t="s">
        <v>566</v>
      </c>
      <c r="L245" s="367" t="s">
        <v>735</v>
      </c>
      <c r="M245" s="367" t="s">
        <v>738</v>
      </c>
      <c r="N245" s="367" t="s">
        <v>733</v>
      </c>
      <c r="O245" s="367" t="s">
        <v>732</v>
      </c>
      <c r="P245" s="367" t="s">
        <v>733</v>
      </c>
      <c r="Q245" s="367" t="s">
        <v>734</v>
      </c>
      <c r="R245" s="367" t="s">
        <v>735</v>
      </c>
      <c r="S245" s="367" t="s">
        <v>733</v>
      </c>
      <c r="T245" s="368">
        <v>1248</v>
      </c>
      <c r="U245" s="368">
        <v>216</v>
      </c>
      <c r="V245" s="368">
        <v>525</v>
      </c>
      <c r="W245" s="368">
        <v>37</v>
      </c>
      <c r="X245" s="368">
        <v>0</v>
      </c>
      <c r="Y245" s="368">
        <v>0</v>
      </c>
      <c r="Z245" s="368">
        <v>0</v>
      </c>
      <c r="AA245" s="368">
        <v>0</v>
      </c>
      <c r="AB245" s="368">
        <v>388</v>
      </c>
      <c r="AC245" s="368">
        <v>0</v>
      </c>
      <c r="AD245" s="368">
        <v>0</v>
      </c>
      <c r="AE245" s="368">
        <v>2161</v>
      </c>
      <c r="AF245" s="368">
        <v>253</v>
      </c>
      <c r="AG245" s="368">
        <v>0</v>
      </c>
    </row>
    <row r="246" spans="1:109">
      <c r="A246" s="461" t="str">
        <f t="shared" si="3"/>
        <v>1772102264075000</v>
      </c>
      <c r="B246" s="367" t="s">
        <v>1588</v>
      </c>
      <c r="C246" s="367" t="s">
        <v>559</v>
      </c>
      <c r="D246" s="367" t="s">
        <v>575</v>
      </c>
      <c r="E246" s="367" t="s">
        <v>735</v>
      </c>
      <c r="F246" s="367" t="s">
        <v>591</v>
      </c>
      <c r="G246" s="367" t="s">
        <v>592</v>
      </c>
      <c r="H246" s="367" t="s">
        <v>562</v>
      </c>
      <c r="J246" s="367" t="s">
        <v>565</v>
      </c>
      <c r="K246" s="367" t="s">
        <v>566</v>
      </c>
      <c r="L246" s="367" t="s">
        <v>735</v>
      </c>
      <c r="M246" s="367" t="s">
        <v>738</v>
      </c>
      <c r="N246" s="367" t="s">
        <v>733</v>
      </c>
      <c r="O246" s="367" t="s">
        <v>735</v>
      </c>
      <c r="P246" s="367" t="s">
        <v>733</v>
      </c>
      <c r="Q246" s="367" t="s">
        <v>734</v>
      </c>
      <c r="R246" s="367" t="s">
        <v>736</v>
      </c>
      <c r="S246" s="367" t="s">
        <v>733</v>
      </c>
      <c r="T246" s="368">
        <v>312</v>
      </c>
      <c r="U246" s="368">
        <v>57</v>
      </c>
      <c r="V246" s="368">
        <v>131</v>
      </c>
      <c r="W246" s="368">
        <v>8</v>
      </c>
      <c r="X246" s="368">
        <v>0</v>
      </c>
      <c r="Y246" s="368">
        <v>0</v>
      </c>
      <c r="Z246" s="368">
        <v>0</v>
      </c>
      <c r="AA246" s="368">
        <v>0</v>
      </c>
      <c r="AB246" s="368">
        <v>97</v>
      </c>
      <c r="AC246" s="368">
        <v>0</v>
      </c>
      <c r="AD246" s="368">
        <v>0</v>
      </c>
      <c r="AE246" s="368">
        <v>540</v>
      </c>
      <c r="AF246" s="368">
        <v>65</v>
      </c>
      <c r="AG246" s="368">
        <v>0</v>
      </c>
    </row>
    <row r="247" spans="1:109">
      <c r="A247" s="461" t="str">
        <f t="shared" si="3"/>
        <v>1782102264075000</v>
      </c>
      <c r="B247" s="367" t="s">
        <v>1588</v>
      </c>
      <c r="C247" s="367" t="s">
        <v>559</v>
      </c>
      <c r="D247" s="367" t="s">
        <v>575</v>
      </c>
      <c r="E247" s="367" t="s">
        <v>747</v>
      </c>
      <c r="F247" s="367" t="s">
        <v>591</v>
      </c>
      <c r="G247" s="367" t="s">
        <v>592</v>
      </c>
      <c r="H247" s="367" t="s">
        <v>562</v>
      </c>
      <c r="J247" s="367" t="s">
        <v>565</v>
      </c>
      <c r="K247" s="367" t="s">
        <v>566</v>
      </c>
      <c r="L247" s="367" t="s">
        <v>735</v>
      </c>
      <c r="M247" s="367" t="s">
        <v>738</v>
      </c>
      <c r="N247" s="367" t="s">
        <v>733</v>
      </c>
      <c r="O247" s="367" t="s">
        <v>749</v>
      </c>
      <c r="P247" s="367" t="s">
        <v>733</v>
      </c>
      <c r="Q247" s="367" t="s">
        <v>734</v>
      </c>
      <c r="R247" s="367" t="s">
        <v>736</v>
      </c>
      <c r="S247" s="367" t="s">
        <v>733</v>
      </c>
      <c r="T247" s="368">
        <v>312</v>
      </c>
      <c r="U247" s="368">
        <v>57</v>
      </c>
      <c r="V247" s="368">
        <v>131</v>
      </c>
      <c r="W247" s="368">
        <v>8</v>
      </c>
      <c r="X247" s="368">
        <v>0</v>
      </c>
      <c r="Y247" s="368">
        <v>0</v>
      </c>
      <c r="Z247" s="368">
        <v>0</v>
      </c>
      <c r="AA247" s="368">
        <v>0</v>
      </c>
      <c r="AB247" s="368">
        <v>97</v>
      </c>
      <c r="AC247" s="368">
        <v>0</v>
      </c>
      <c r="AD247" s="368">
        <v>0</v>
      </c>
      <c r="AE247" s="368">
        <v>540</v>
      </c>
      <c r="AF247" s="368">
        <v>65</v>
      </c>
      <c r="AG247" s="368">
        <v>0</v>
      </c>
    </row>
    <row r="248" spans="1:109">
      <c r="A248" s="461" t="str">
        <f t="shared" si="3"/>
        <v>1802102264075000</v>
      </c>
      <c r="B248" s="367" t="s">
        <v>1588</v>
      </c>
      <c r="C248" s="367" t="s">
        <v>559</v>
      </c>
      <c r="D248" s="367" t="s">
        <v>576</v>
      </c>
      <c r="E248" s="367" t="s">
        <v>561</v>
      </c>
      <c r="F248" s="367" t="s">
        <v>591</v>
      </c>
      <c r="G248" s="367" t="s">
        <v>592</v>
      </c>
      <c r="H248" s="367" t="s">
        <v>562</v>
      </c>
      <c r="J248" s="367" t="s">
        <v>565</v>
      </c>
      <c r="K248" s="367" t="s">
        <v>566</v>
      </c>
      <c r="L248" s="367" t="s">
        <v>735</v>
      </c>
      <c r="M248" s="367" t="s">
        <v>738</v>
      </c>
      <c r="N248" s="367" t="s">
        <v>733</v>
      </c>
      <c r="O248" s="367" t="s">
        <v>749</v>
      </c>
      <c r="P248" s="367" t="s">
        <v>733</v>
      </c>
      <c r="Q248" s="367" t="s">
        <v>734</v>
      </c>
      <c r="R248" s="367" t="s">
        <v>737</v>
      </c>
      <c r="S248" s="367" t="s">
        <v>733</v>
      </c>
      <c r="T248" s="368">
        <v>622</v>
      </c>
      <c r="U248" s="368">
        <v>108</v>
      </c>
      <c r="V248" s="368">
        <v>263</v>
      </c>
      <c r="W248" s="368">
        <v>19</v>
      </c>
      <c r="X248" s="368">
        <v>0</v>
      </c>
      <c r="Y248" s="368">
        <v>0</v>
      </c>
      <c r="Z248" s="368">
        <v>0</v>
      </c>
      <c r="AA248" s="368">
        <v>0</v>
      </c>
      <c r="AB248" s="368">
        <v>193</v>
      </c>
      <c r="AC248" s="368">
        <v>0</v>
      </c>
      <c r="AD248" s="368">
        <v>0</v>
      </c>
      <c r="AE248" s="368">
        <v>1078</v>
      </c>
      <c r="AF248" s="368">
        <v>127</v>
      </c>
      <c r="AG248" s="368">
        <v>0</v>
      </c>
    </row>
    <row r="249" spans="1:109">
      <c r="A249" s="461" t="str">
        <f t="shared" si="3"/>
        <v>1622601264075001</v>
      </c>
      <c r="B249" s="367" t="s">
        <v>1588</v>
      </c>
      <c r="C249" s="367" t="s">
        <v>559</v>
      </c>
      <c r="D249" s="367" t="s">
        <v>574</v>
      </c>
      <c r="E249" s="367" t="s">
        <v>734</v>
      </c>
      <c r="F249" s="367" t="s">
        <v>591</v>
      </c>
      <c r="G249" s="367" t="s">
        <v>592</v>
      </c>
      <c r="H249" s="367" t="s">
        <v>746</v>
      </c>
      <c r="I249" s="368" t="s">
        <v>361</v>
      </c>
      <c r="J249" s="367" t="s">
        <v>571</v>
      </c>
      <c r="K249" s="367" t="s">
        <v>564</v>
      </c>
      <c r="L249" s="367" t="s">
        <v>736</v>
      </c>
      <c r="M249" s="367" t="s">
        <v>738</v>
      </c>
      <c r="N249" s="367" t="s">
        <v>734</v>
      </c>
      <c r="O249" s="367" t="s">
        <v>732</v>
      </c>
      <c r="P249" s="367" t="s">
        <v>733</v>
      </c>
      <c r="Q249" s="367" t="s">
        <v>561</v>
      </c>
      <c r="R249" s="367" t="s">
        <v>561</v>
      </c>
      <c r="S249" s="367" t="s">
        <v>561</v>
      </c>
      <c r="T249" s="368">
        <v>143140</v>
      </c>
      <c r="U249" s="368">
        <v>79021</v>
      </c>
      <c r="V249" s="368">
        <v>79021</v>
      </c>
      <c r="W249" s="368">
        <v>0</v>
      </c>
      <c r="X249" s="368">
        <v>0</v>
      </c>
      <c r="Y249" s="368">
        <v>0</v>
      </c>
      <c r="Z249" s="368">
        <v>64119</v>
      </c>
      <c r="AA249" s="368">
        <v>166</v>
      </c>
      <c r="AB249" s="368">
        <v>0</v>
      </c>
      <c r="AC249" s="368">
        <v>63400</v>
      </c>
      <c r="AD249" s="368">
        <v>553</v>
      </c>
      <c r="AE249" s="368">
        <v>143317</v>
      </c>
      <c r="AF249" s="368">
        <v>143317</v>
      </c>
      <c r="AG249" s="368">
        <v>95044</v>
      </c>
      <c r="AH249" s="368">
        <v>7592</v>
      </c>
      <c r="AI249" s="368">
        <v>40681</v>
      </c>
      <c r="AJ249" s="368">
        <v>0</v>
      </c>
      <c r="AK249" s="368">
        <v>0</v>
      </c>
      <c r="AL249" s="368">
        <v>0</v>
      </c>
      <c r="AM249" s="368">
        <v>0</v>
      </c>
      <c r="AN249" s="368">
        <v>0</v>
      </c>
      <c r="AO249" s="368">
        <v>-177</v>
      </c>
      <c r="AP249" s="368">
        <v>0</v>
      </c>
      <c r="AQ249" s="368">
        <v>0</v>
      </c>
      <c r="AR249" s="368">
        <v>0</v>
      </c>
      <c r="AS249" s="368">
        <v>0</v>
      </c>
      <c r="AT249" s="368">
        <v>0</v>
      </c>
      <c r="AU249" s="368">
        <v>0</v>
      </c>
      <c r="AV249" s="368">
        <v>0</v>
      </c>
      <c r="AW249" s="368">
        <v>0</v>
      </c>
      <c r="AX249" s="368">
        <v>0</v>
      </c>
      <c r="AY249" s="368">
        <v>0</v>
      </c>
      <c r="AZ249" s="368">
        <v>0</v>
      </c>
      <c r="BA249" s="368">
        <v>0</v>
      </c>
      <c r="BB249" s="368">
        <v>0</v>
      </c>
      <c r="BC249" s="368">
        <v>0</v>
      </c>
      <c r="BD249" s="368">
        <v>0</v>
      </c>
      <c r="BE249" s="368">
        <v>0</v>
      </c>
      <c r="BF249" s="368">
        <v>0</v>
      </c>
      <c r="BG249" s="368">
        <v>0</v>
      </c>
      <c r="BH249" s="368">
        <v>0</v>
      </c>
      <c r="BI249" s="368">
        <v>0</v>
      </c>
      <c r="BJ249" s="368">
        <v>0</v>
      </c>
      <c r="BK249" s="368">
        <v>0</v>
      </c>
      <c r="BL249" s="368">
        <v>0</v>
      </c>
      <c r="BM249" s="368">
        <v>0</v>
      </c>
      <c r="BN249" s="368">
        <v>0</v>
      </c>
      <c r="BO249" s="368">
        <v>0</v>
      </c>
      <c r="BP249" s="368">
        <v>0</v>
      </c>
      <c r="BQ249" s="368">
        <v>0</v>
      </c>
      <c r="BR249" s="368">
        <v>0</v>
      </c>
      <c r="BS249" s="368">
        <v>0</v>
      </c>
      <c r="BT249" s="368">
        <v>0</v>
      </c>
      <c r="BU249" s="368">
        <v>0</v>
      </c>
      <c r="BV249" s="368">
        <v>0</v>
      </c>
      <c r="BW249" s="368">
        <v>0</v>
      </c>
      <c r="BX249" s="368">
        <v>-177</v>
      </c>
      <c r="BY249" s="368">
        <v>0</v>
      </c>
      <c r="BZ249" s="368">
        <v>1275</v>
      </c>
      <c r="CA249" s="368">
        <v>0</v>
      </c>
    </row>
    <row r="250" spans="1:109">
      <c r="A250" s="461" t="str">
        <f t="shared" si="3"/>
        <v>1742601264075000</v>
      </c>
      <c r="B250" s="367" t="s">
        <v>1588</v>
      </c>
      <c r="C250" s="367" t="s">
        <v>559</v>
      </c>
      <c r="D250" s="367" t="s">
        <v>575</v>
      </c>
      <c r="E250" s="367" t="s">
        <v>738</v>
      </c>
      <c r="F250" s="367" t="s">
        <v>591</v>
      </c>
      <c r="G250" s="367" t="s">
        <v>592</v>
      </c>
      <c r="H250" s="367" t="s">
        <v>562</v>
      </c>
      <c r="J250" s="367" t="s">
        <v>571</v>
      </c>
      <c r="K250" s="367" t="s">
        <v>564</v>
      </c>
      <c r="L250" s="367" t="s">
        <v>735</v>
      </c>
      <c r="M250" s="367" t="s">
        <v>738</v>
      </c>
      <c r="N250" s="367" t="s">
        <v>733</v>
      </c>
      <c r="O250" s="367" t="s">
        <v>738</v>
      </c>
      <c r="P250" s="367" t="s">
        <v>733</v>
      </c>
      <c r="Q250" s="367" t="s">
        <v>734</v>
      </c>
      <c r="R250" s="367" t="s">
        <v>735</v>
      </c>
      <c r="S250" s="367" t="s">
        <v>733</v>
      </c>
      <c r="T250" s="368">
        <v>301359</v>
      </c>
      <c r="U250" s="368">
        <v>93803</v>
      </c>
      <c r="V250" s="368">
        <v>93803</v>
      </c>
      <c r="W250" s="368">
        <v>0</v>
      </c>
      <c r="X250" s="368">
        <v>0</v>
      </c>
      <c r="Y250" s="368">
        <v>0</v>
      </c>
      <c r="Z250" s="368">
        <v>207556</v>
      </c>
      <c r="AA250" s="368">
        <v>0</v>
      </c>
      <c r="AB250" s="368">
        <v>0</v>
      </c>
      <c r="AC250" s="368">
        <v>204914</v>
      </c>
      <c r="AD250" s="368">
        <v>2642</v>
      </c>
      <c r="AE250" s="368">
        <v>138622</v>
      </c>
      <c r="AF250" s="368">
        <v>105485</v>
      </c>
      <c r="AG250" s="368">
        <v>2414</v>
      </c>
      <c r="AH250" s="368">
        <v>0</v>
      </c>
      <c r="AI250" s="368">
        <v>103071</v>
      </c>
      <c r="AJ250" s="368">
        <v>33137</v>
      </c>
      <c r="AK250" s="368">
        <v>28849</v>
      </c>
      <c r="AL250" s="368">
        <v>28849</v>
      </c>
      <c r="AM250" s="368">
        <v>0</v>
      </c>
      <c r="AN250" s="368">
        <v>4288</v>
      </c>
      <c r="AO250" s="368">
        <v>162737</v>
      </c>
      <c r="AP250" s="368">
        <v>73974</v>
      </c>
      <c r="AQ250" s="368">
        <v>55400</v>
      </c>
      <c r="AR250" s="368">
        <v>0</v>
      </c>
      <c r="AS250" s="368">
        <v>18574</v>
      </c>
      <c r="AT250" s="368">
        <v>0</v>
      </c>
      <c r="AU250" s="368">
        <v>0</v>
      </c>
      <c r="AV250" s="368">
        <v>0</v>
      </c>
      <c r="AW250" s="368">
        <v>0</v>
      </c>
      <c r="AX250" s="368">
        <v>0</v>
      </c>
      <c r="AY250" s="368">
        <v>0</v>
      </c>
      <c r="AZ250" s="368">
        <v>236664</v>
      </c>
      <c r="BA250" s="368">
        <v>2736</v>
      </c>
      <c r="BB250" s="368">
        <v>2414</v>
      </c>
      <c r="BC250" s="368">
        <v>0</v>
      </c>
      <c r="BD250" s="368">
        <v>0</v>
      </c>
      <c r="BE250" s="368">
        <v>0</v>
      </c>
      <c r="BF250" s="368">
        <v>2736</v>
      </c>
      <c r="BG250" s="368">
        <v>0</v>
      </c>
      <c r="BH250" s="368">
        <v>0</v>
      </c>
      <c r="BI250" s="368">
        <v>0</v>
      </c>
      <c r="BJ250" s="368">
        <v>0</v>
      </c>
      <c r="BK250" s="368">
        <v>0</v>
      </c>
      <c r="BL250" s="368">
        <v>0</v>
      </c>
      <c r="BM250" s="368">
        <v>0</v>
      </c>
      <c r="BN250" s="368">
        <v>0</v>
      </c>
      <c r="BO250" s="368">
        <v>2736</v>
      </c>
      <c r="BP250" s="368">
        <v>233928</v>
      </c>
      <c r="BQ250" s="368">
        <v>0</v>
      </c>
      <c r="BR250" s="368">
        <v>0</v>
      </c>
      <c r="BS250" s="368">
        <v>0</v>
      </c>
      <c r="BT250" s="368">
        <v>0</v>
      </c>
      <c r="BU250" s="368">
        <v>0</v>
      </c>
      <c r="BV250" s="368">
        <v>0</v>
      </c>
      <c r="BW250" s="368">
        <v>-162690</v>
      </c>
      <c r="BX250" s="368">
        <v>47</v>
      </c>
      <c r="BY250" s="368">
        <v>3</v>
      </c>
      <c r="BZ250" s="368">
        <v>187</v>
      </c>
      <c r="CA250" s="368">
        <v>0</v>
      </c>
    </row>
    <row r="251" spans="1:109">
      <c r="A251" s="461" t="str">
        <f t="shared" si="3"/>
        <v>1752601264075000</v>
      </c>
      <c r="B251" s="367" t="s">
        <v>1588</v>
      </c>
      <c r="C251" s="367" t="s">
        <v>559</v>
      </c>
      <c r="D251" s="367" t="s">
        <v>575</v>
      </c>
      <c r="E251" s="367" t="s">
        <v>737</v>
      </c>
      <c r="F251" s="367" t="s">
        <v>591</v>
      </c>
      <c r="G251" s="367" t="s">
        <v>592</v>
      </c>
      <c r="H251" s="367" t="s">
        <v>562</v>
      </c>
      <c r="J251" s="367" t="s">
        <v>571</v>
      </c>
      <c r="K251" s="367" t="s">
        <v>564</v>
      </c>
      <c r="L251" s="367" t="s">
        <v>735</v>
      </c>
      <c r="M251" s="367" t="s">
        <v>738</v>
      </c>
      <c r="N251" s="367" t="s">
        <v>733</v>
      </c>
      <c r="O251" s="367" t="s">
        <v>732</v>
      </c>
      <c r="P251" s="367" t="s">
        <v>733</v>
      </c>
      <c r="Q251" s="367" t="s">
        <v>734</v>
      </c>
      <c r="R251" s="367" t="s">
        <v>735</v>
      </c>
      <c r="S251" s="367" t="s">
        <v>733</v>
      </c>
      <c r="T251" s="368">
        <v>224925</v>
      </c>
      <c r="U251" s="368">
        <v>93289</v>
      </c>
      <c r="V251" s="368">
        <v>93289</v>
      </c>
      <c r="W251" s="368">
        <v>0</v>
      </c>
      <c r="X251" s="368">
        <v>0</v>
      </c>
      <c r="Y251" s="368">
        <v>0</v>
      </c>
      <c r="Z251" s="368">
        <v>131636</v>
      </c>
      <c r="AA251" s="368">
        <v>0</v>
      </c>
      <c r="AB251" s="368">
        <v>0</v>
      </c>
      <c r="AC251" s="368">
        <v>128996</v>
      </c>
      <c r="AD251" s="368">
        <v>2640</v>
      </c>
      <c r="AE251" s="368">
        <v>126209</v>
      </c>
      <c r="AF251" s="368">
        <v>95587</v>
      </c>
      <c r="AG251" s="368">
        <v>2414</v>
      </c>
      <c r="AH251" s="368">
        <v>0</v>
      </c>
      <c r="AI251" s="368">
        <v>93173</v>
      </c>
      <c r="AJ251" s="368">
        <v>30622</v>
      </c>
      <c r="AK251" s="368">
        <v>26769</v>
      </c>
      <c r="AL251" s="368">
        <v>26769</v>
      </c>
      <c r="AM251" s="368">
        <v>0</v>
      </c>
      <c r="AN251" s="368">
        <v>3853</v>
      </c>
      <c r="AO251" s="368">
        <v>98716</v>
      </c>
      <c r="AP251" s="368">
        <v>142891</v>
      </c>
      <c r="AQ251" s="368">
        <v>77800</v>
      </c>
      <c r="AR251" s="368">
        <v>0</v>
      </c>
      <c r="AS251" s="368">
        <v>61127</v>
      </c>
      <c r="AT251" s="368">
        <v>0</v>
      </c>
      <c r="AU251" s="368">
        <v>0</v>
      </c>
      <c r="AV251" s="368">
        <v>0</v>
      </c>
      <c r="AW251" s="368">
        <v>3964</v>
      </c>
      <c r="AX251" s="368">
        <v>0</v>
      </c>
      <c r="AY251" s="368">
        <v>0</v>
      </c>
      <c r="AZ251" s="368">
        <v>241070</v>
      </c>
      <c r="BA251" s="368">
        <v>22251</v>
      </c>
      <c r="BB251" s="368">
        <v>2414</v>
      </c>
      <c r="BC251" s="368">
        <v>0</v>
      </c>
      <c r="BD251" s="368">
        <v>0</v>
      </c>
      <c r="BE251" s="368">
        <v>0</v>
      </c>
      <c r="BF251" s="368">
        <v>22251</v>
      </c>
      <c r="BG251" s="368">
        <v>13000</v>
      </c>
      <c r="BH251" s="368">
        <v>3300</v>
      </c>
      <c r="BI251" s="368">
        <v>0</v>
      </c>
      <c r="BJ251" s="368">
        <v>9700</v>
      </c>
      <c r="BK251" s="368">
        <v>0</v>
      </c>
      <c r="BL251" s="368">
        <v>3964</v>
      </c>
      <c r="BM251" s="368">
        <v>0</v>
      </c>
      <c r="BN251" s="368">
        <v>5130</v>
      </c>
      <c r="BO251" s="368">
        <v>157</v>
      </c>
      <c r="BP251" s="368">
        <v>218819</v>
      </c>
      <c r="BQ251" s="368">
        <v>0</v>
      </c>
      <c r="BR251" s="368">
        <v>0</v>
      </c>
      <c r="BS251" s="368">
        <v>0</v>
      </c>
      <c r="BT251" s="368">
        <v>0</v>
      </c>
      <c r="BU251" s="368">
        <v>0</v>
      </c>
      <c r="BV251" s="368">
        <v>0</v>
      </c>
      <c r="BW251" s="368">
        <v>-98179</v>
      </c>
      <c r="BX251" s="368">
        <v>537</v>
      </c>
      <c r="BY251" s="368">
        <v>659</v>
      </c>
      <c r="BZ251" s="368">
        <v>157</v>
      </c>
      <c r="CA251" s="368">
        <v>0</v>
      </c>
    </row>
    <row r="252" spans="1:109">
      <c r="A252" s="461" t="str">
        <f t="shared" si="3"/>
        <v>1772601264075000</v>
      </c>
      <c r="B252" s="367" t="s">
        <v>1588</v>
      </c>
      <c r="C252" s="367" t="s">
        <v>559</v>
      </c>
      <c r="D252" s="367" t="s">
        <v>575</v>
      </c>
      <c r="E252" s="367" t="s">
        <v>735</v>
      </c>
      <c r="F252" s="367" t="s">
        <v>591</v>
      </c>
      <c r="G252" s="367" t="s">
        <v>592</v>
      </c>
      <c r="H252" s="367" t="s">
        <v>562</v>
      </c>
      <c r="J252" s="367" t="s">
        <v>571</v>
      </c>
      <c r="K252" s="367" t="s">
        <v>564</v>
      </c>
      <c r="L252" s="367" t="s">
        <v>735</v>
      </c>
      <c r="M252" s="367" t="s">
        <v>738</v>
      </c>
      <c r="N252" s="367" t="s">
        <v>733</v>
      </c>
      <c r="O252" s="367" t="s">
        <v>735</v>
      </c>
      <c r="P252" s="367" t="s">
        <v>733</v>
      </c>
      <c r="Q252" s="367" t="s">
        <v>734</v>
      </c>
      <c r="R252" s="367" t="s">
        <v>736</v>
      </c>
      <c r="S252" s="367" t="s">
        <v>733</v>
      </c>
      <c r="T252" s="368">
        <v>6545</v>
      </c>
      <c r="U252" s="368">
        <v>1330</v>
      </c>
      <c r="V252" s="368">
        <v>1330</v>
      </c>
      <c r="W252" s="368">
        <v>0</v>
      </c>
      <c r="X252" s="368">
        <v>0</v>
      </c>
      <c r="Y252" s="368">
        <v>0</v>
      </c>
      <c r="Z252" s="368">
        <v>5215</v>
      </c>
      <c r="AA252" s="368">
        <v>0</v>
      </c>
      <c r="AB252" s="368">
        <v>0</v>
      </c>
      <c r="AC252" s="368">
        <v>5215</v>
      </c>
      <c r="AD252" s="368">
        <v>0</v>
      </c>
      <c r="AE252" s="368">
        <v>3881</v>
      </c>
      <c r="AF252" s="368">
        <v>3189</v>
      </c>
      <c r="AG252" s="368">
        <v>605</v>
      </c>
      <c r="AH252" s="368">
        <v>0</v>
      </c>
      <c r="AI252" s="368">
        <v>2584</v>
      </c>
      <c r="AJ252" s="368">
        <v>692</v>
      </c>
      <c r="AK252" s="368">
        <v>692</v>
      </c>
      <c r="AL252" s="368">
        <v>692</v>
      </c>
      <c r="AM252" s="368">
        <v>0</v>
      </c>
      <c r="AN252" s="368">
        <v>0</v>
      </c>
      <c r="AO252" s="368">
        <v>2664</v>
      </c>
      <c r="AP252" s="368">
        <v>2200</v>
      </c>
      <c r="AQ252" s="368">
        <v>2200</v>
      </c>
      <c r="AR252" s="368">
        <v>0</v>
      </c>
      <c r="AS252" s="368">
        <v>0</v>
      </c>
      <c r="AT252" s="368">
        <v>0</v>
      </c>
      <c r="AU252" s="368">
        <v>0</v>
      </c>
      <c r="AV252" s="368">
        <v>0</v>
      </c>
      <c r="AW252" s="368">
        <v>0</v>
      </c>
      <c r="AX252" s="368">
        <v>0</v>
      </c>
      <c r="AY252" s="368">
        <v>0</v>
      </c>
      <c r="AZ252" s="368">
        <v>4865</v>
      </c>
      <c r="BA252" s="368">
        <v>0</v>
      </c>
      <c r="BB252" s="368">
        <v>0</v>
      </c>
      <c r="BC252" s="368">
        <v>0</v>
      </c>
      <c r="BD252" s="368">
        <v>0</v>
      </c>
      <c r="BE252" s="368">
        <v>0</v>
      </c>
      <c r="BF252" s="368">
        <v>0</v>
      </c>
      <c r="BG252" s="368">
        <v>0</v>
      </c>
      <c r="BH252" s="368">
        <v>0</v>
      </c>
      <c r="BI252" s="368">
        <v>0</v>
      </c>
      <c r="BJ252" s="368">
        <v>0</v>
      </c>
      <c r="BK252" s="368">
        <v>0</v>
      </c>
      <c r="BL252" s="368">
        <v>0</v>
      </c>
      <c r="BM252" s="368">
        <v>0</v>
      </c>
      <c r="BN252" s="368">
        <v>0</v>
      </c>
      <c r="BO252" s="368">
        <v>0</v>
      </c>
      <c r="BP252" s="368">
        <v>4865</v>
      </c>
      <c r="BQ252" s="368">
        <v>0</v>
      </c>
      <c r="BR252" s="368">
        <v>0</v>
      </c>
      <c r="BS252" s="368">
        <v>0</v>
      </c>
      <c r="BT252" s="368">
        <v>0</v>
      </c>
      <c r="BU252" s="368">
        <v>0</v>
      </c>
      <c r="BV252" s="368">
        <v>0</v>
      </c>
      <c r="BW252" s="368">
        <v>-2665</v>
      </c>
      <c r="BX252" s="368">
        <v>-1</v>
      </c>
      <c r="BY252" s="368">
        <v>0</v>
      </c>
      <c r="BZ252" s="368">
        <v>10</v>
      </c>
      <c r="CA252" s="368">
        <v>0</v>
      </c>
    </row>
    <row r="253" spans="1:109">
      <c r="A253" s="461" t="str">
        <f t="shared" si="3"/>
        <v>1782601264075000</v>
      </c>
      <c r="B253" s="367" t="s">
        <v>1588</v>
      </c>
      <c r="C253" s="367" t="s">
        <v>559</v>
      </c>
      <c r="D253" s="367" t="s">
        <v>575</v>
      </c>
      <c r="E253" s="367" t="s">
        <v>747</v>
      </c>
      <c r="F253" s="367" t="s">
        <v>591</v>
      </c>
      <c r="G253" s="367" t="s">
        <v>592</v>
      </c>
      <c r="H253" s="367" t="s">
        <v>562</v>
      </c>
      <c r="J253" s="367" t="s">
        <v>571</v>
      </c>
      <c r="K253" s="367" t="s">
        <v>564</v>
      </c>
      <c r="L253" s="367" t="s">
        <v>735</v>
      </c>
      <c r="M253" s="367" t="s">
        <v>738</v>
      </c>
      <c r="N253" s="367" t="s">
        <v>733</v>
      </c>
      <c r="O253" s="367" t="s">
        <v>749</v>
      </c>
      <c r="P253" s="367" t="s">
        <v>733</v>
      </c>
      <c r="Q253" s="367" t="s">
        <v>734</v>
      </c>
      <c r="R253" s="367" t="s">
        <v>736</v>
      </c>
      <c r="S253" s="367" t="s">
        <v>733</v>
      </c>
      <c r="T253" s="368">
        <v>1903</v>
      </c>
      <c r="U253" s="368">
        <v>836</v>
      </c>
      <c r="V253" s="368">
        <v>836</v>
      </c>
      <c r="W253" s="368">
        <v>0</v>
      </c>
      <c r="X253" s="368">
        <v>0</v>
      </c>
      <c r="Y253" s="368">
        <v>0</v>
      </c>
      <c r="Z253" s="368">
        <v>1067</v>
      </c>
      <c r="AA253" s="368">
        <v>0</v>
      </c>
      <c r="AB253" s="368">
        <v>0</v>
      </c>
      <c r="AC253" s="368">
        <v>1067</v>
      </c>
      <c r="AD253" s="368">
        <v>0</v>
      </c>
      <c r="AE253" s="368">
        <v>1903</v>
      </c>
      <c r="AF253" s="368">
        <v>1903</v>
      </c>
      <c r="AG253" s="368">
        <v>605</v>
      </c>
      <c r="AH253" s="368">
        <v>0</v>
      </c>
      <c r="AI253" s="368">
        <v>1298</v>
      </c>
      <c r="AJ253" s="368">
        <v>0</v>
      </c>
      <c r="AK253" s="368">
        <v>0</v>
      </c>
      <c r="AL253" s="368">
        <v>0</v>
      </c>
      <c r="AM253" s="368">
        <v>0</v>
      </c>
      <c r="AN253" s="368">
        <v>0</v>
      </c>
      <c r="AO253" s="368">
        <v>0</v>
      </c>
      <c r="AP253" s="368">
        <v>0</v>
      </c>
      <c r="AQ253" s="368">
        <v>0</v>
      </c>
      <c r="AR253" s="368">
        <v>0</v>
      </c>
      <c r="AS253" s="368">
        <v>0</v>
      </c>
      <c r="AT253" s="368">
        <v>0</v>
      </c>
      <c r="AU253" s="368">
        <v>0</v>
      </c>
      <c r="AV253" s="368">
        <v>0</v>
      </c>
      <c r="AW253" s="368">
        <v>0</v>
      </c>
      <c r="AX253" s="368">
        <v>0</v>
      </c>
      <c r="AY253" s="368">
        <v>0</v>
      </c>
      <c r="AZ253" s="368">
        <v>0</v>
      </c>
      <c r="BA253" s="368">
        <v>0</v>
      </c>
      <c r="BB253" s="368">
        <v>0</v>
      </c>
      <c r="BC253" s="368">
        <v>0</v>
      </c>
      <c r="BD253" s="368">
        <v>0</v>
      </c>
      <c r="BE253" s="368">
        <v>0</v>
      </c>
      <c r="BF253" s="368">
        <v>0</v>
      </c>
      <c r="BG253" s="368">
        <v>0</v>
      </c>
      <c r="BH253" s="368">
        <v>0</v>
      </c>
      <c r="BI253" s="368">
        <v>0</v>
      </c>
      <c r="BJ253" s="368">
        <v>0</v>
      </c>
      <c r="BK253" s="368">
        <v>0</v>
      </c>
      <c r="BL253" s="368">
        <v>0</v>
      </c>
      <c r="BM253" s="368">
        <v>0</v>
      </c>
      <c r="BN253" s="368">
        <v>0</v>
      </c>
      <c r="BO253" s="368">
        <v>0</v>
      </c>
      <c r="BP253" s="368">
        <v>0</v>
      </c>
      <c r="BQ253" s="368">
        <v>0</v>
      </c>
      <c r="BR253" s="368">
        <v>0</v>
      </c>
      <c r="BS253" s="368">
        <v>0</v>
      </c>
      <c r="BT253" s="368">
        <v>0</v>
      </c>
      <c r="BU253" s="368">
        <v>0</v>
      </c>
      <c r="BV253" s="368">
        <v>0</v>
      </c>
      <c r="BW253" s="368">
        <v>0</v>
      </c>
      <c r="BX253" s="368">
        <v>0</v>
      </c>
      <c r="BY253" s="368">
        <v>0</v>
      </c>
      <c r="BZ253" s="368">
        <v>9</v>
      </c>
      <c r="CA253" s="368">
        <v>0</v>
      </c>
    </row>
    <row r="254" spans="1:109">
      <c r="A254" s="461" t="str">
        <f t="shared" si="3"/>
        <v>1802601264075000</v>
      </c>
      <c r="B254" s="367" t="s">
        <v>1588</v>
      </c>
      <c r="C254" s="367" t="s">
        <v>559</v>
      </c>
      <c r="D254" s="367" t="s">
        <v>576</v>
      </c>
      <c r="E254" s="367" t="s">
        <v>561</v>
      </c>
      <c r="F254" s="367" t="s">
        <v>591</v>
      </c>
      <c r="G254" s="367" t="s">
        <v>592</v>
      </c>
      <c r="H254" s="367" t="s">
        <v>562</v>
      </c>
      <c r="J254" s="367" t="s">
        <v>571</v>
      </c>
      <c r="K254" s="367" t="s">
        <v>564</v>
      </c>
      <c r="L254" s="367" t="s">
        <v>735</v>
      </c>
      <c r="M254" s="367" t="s">
        <v>738</v>
      </c>
      <c r="N254" s="367" t="s">
        <v>733</v>
      </c>
      <c r="O254" s="367" t="s">
        <v>749</v>
      </c>
      <c r="P254" s="367" t="s">
        <v>733</v>
      </c>
      <c r="Q254" s="367" t="s">
        <v>734</v>
      </c>
      <c r="R254" s="367" t="s">
        <v>737</v>
      </c>
      <c r="S254" s="367" t="s">
        <v>733</v>
      </c>
      <c r="T254" s="368">
        <v>117781</v>
      </c>
      <c r="U254" s="368">
        <v>66701</v>
      </c>
      <c r="V254" s="368">
        <v>66701</v>
      </c>
      <c r="W254" s="368">
        <v>0</v>
      </c>
      <c r="X254" s="368">
        <v>0</v>
      </c>
      <c r="Y254" s="368">
        <v>0</v>
      </c>
      <c r="Z254" s="368">
        <v>51080</v>
      </c>
      <c r="AA254" s="368">
        <v>0</v>
      </c>
      <c r="AB254" s="368">
        <v>0</v>
      </c>
      <c r="AC254" s="368">
        <v>51078</v>
      </c>
      <c r="AD254" s="368">
        <v>2</v>
      </c>
      <c r="AE254" s="368">
        <v>112724</v>
      </c>
      <c r="AF254" s="368">
        <v>109937</v>
      </c>
      <c r="AG254" s="368">
        <v>1205</v>
      </c>
      <c r="AH254" s="368">
        <v>0</v>
      </c>
      <c r="AI254" s="368">
        <v>108732</v>
      </c>
      <c r="AJ254" s="368">
        <v>2787</v>
      </c>
      <c r="AK254" s="368">
        <v>1587</v>
      </c>
      <c r="AL254" s="368">
        <v>1587</v>
      </c>
      <c r="AM254" s="368">
        <v>0</v>
      </c>
      <c r="AN254" s="368">
        <v>1200</v>
      </c>
      <c r="AO254" s="368">
        <v>5057</v>
      </c>
      <c r="AP254" s="368">
        <v>0</v>
      </c>
      <c r="AQ254" s="368">
        <v>0</v>
      </c>
      <c r="AR254" s="368">
        <v>0</v>
      </c>
      <c r="AS254" s="368">
        <v>0</v>
      </c>
      <c r="AT254" s="368">
        <v>0</v>
      </c>
      <c r="AU254" s="368">
        <v>0</v>
      </c>
      <c r="AV254" s="368">
        <v>0</v>
      </c>
      <c r="AW254" s="368">
        <v>0</v>
      </c>
      <c r="AX254" s="368">
        <v>0</v>
      </c>
      <c r="AY254" s="368">
        <v>0</v>
      </c>
      <c r="AZ254" s="368">
        <v>5117</v>
      </c>
      <c r="BA254" s="368">
        <v>0</v>
      </c>
      <c r="BB254" s="368">
        <v>0</v>
      </c>
      <c r="BC254" s="368">
        <v>0</v>
      </c>
      <c r="BD254" s="368">
        <v>0</v>
      </c>
      <c r="BE254" s="368">
        <v>0</v>
      </c>
      <c r="BF254" s="368">
        <v>0</v>
      </c>
      <c r="BG254" s="368">
        <v>0</v>
      </c>
      <c r="BH254" s="368">
        <v>0</v>
      </c>
      <c r="BI254" s="368">
        <v>0</v>
      </c>
      <c r="BJ254" s="368">
        <v>0</v>
      </c>
      <c r="BK254" s="368">
        <v>0</v>
      </c>
      <c r="BL254" s="368">
        <v>0</v>
      </c>
      <c r="BM254" s="368">
        <v>0</v>
      </c>
      <c r="BN254" s="368">
        <v>0</v>
      </c>
      <c r="BO254" s="368">
        <v>0</v>
      </c>
      <c r="BP254" s="368">
        <v>5117</v>
      </c>
      <c r="BQ254" s="368">
        <v>0</v>
      </c>
      <c r="BR254" s="368">
        <v>0</v>
      </c>
      <c r="BS254" s="368">
        <v>0</v>
      </c>
      <c r="BT254" s="368">
        <v>0</v>
      </c>
      <c r="BU254" s="368">
        <v>0</v>
      </c>
      <c r="BV254" s="368">
        <v>0</v>
      </c>
      <c r="BW254" s="368">
        <v>-5117</v>
      </c>
      <c r="BX254" s="368">
        <v>-60</v>
      </c>
      <c r="BY254" s="368">
        <v>2</v>
      </c>
      <c r="BZ254" s="368">
        <v>147</v>
      </c>
      <c r="CA254" s="368">
        <v>0</v>
      </c>
    </row>
    <row r="255" spans="1:109">
      <c r="A255" s="461" t="str">
        <f t="shared" si="3"/>
        <v>1622602264075001</v>
      </c>
      <c r="B255" s="367" t="s">
        <v>1588</v>
      </c>
      <c r="C255" s="367" t="s">
        <v>559</v>
      </c>
      <c r="D255" s="367" t="s">
        <v>574</v>
      </c>
      <c r="E255" s="367" t="s">
        <v>734</v>
      </c>
      <c r="F255" s="367" t="s">
        <v>591</v>
      </c>
      <c r="G255" s="367" t="s">
        <v>592</v>
      </c>
      <c r="H255" s="367" t="s">
        <v>746</v>
      </c>
      <c r="I255" s="367" t="s">
        <v>361</v>
      </c>
      <c r="J255" s="367" t="s">
        <v>571</v>
      </c>
      <c r="K255" s="367" t="s">
        <v>566</v>
      </c>
      <c r="L255" s="367" t="s">
        <v>736</v>
      </c>
      <c r="M255" s="367" t="s">
        <v>738</v>
      </c>
      <c r="N255" s="367" t="s">
        <v>734</v>
      </c>
      <c r="O255" s="367" t="s">
        <v>732</v>
      </c>
      <c r="P255" s="367" t="s">
        <v>733</v>
      </c>
      <c r="Q255" s="367" t="s">
        <v>561</v>
      </c>
      <c r="R255" s="367" t="s">
        <v>561</v>
      </c>
      <c r="S255" s="367" t="s">
        <v>561</v>
      </c>
      <c r="T255" s="368">
        <v>0</v>
      </c>
      <c r="U255" s="368">
        <v>1098</v>
      </c>
      <c r="V255" s="368">
        <v>0</v>
      </c>
      <c r="W255" s="368">
        <v>0</v>
      </c>
      <c r="X255" s="368">
        <v>0</v>
      </c>
      <c r="Y255" s="368">
        <v>0</v>
      </c>
      <c r="Z255" s="368">
        <v>0</v>
      </c>
      <c r="AA255" s="368">
        <v>1098</v>
      </c>
      <c r="AB255" s="368">
        <v>0</v>
      </c>
      <c r="AC255" s="368">
        <v>1697</v>
      </c>
      <c r="AD255" s="368">
        <v>0</v>
      </c>
      <c r="AE255" s="368">
        <v>0</v>
      </c>
      <c r="AF255" s="368">
        <v>1697</v>
      </c>
      <c r="AG255" s="368">
        <v>0</v>
      </c>
      <c r="AH255" s="368">
        <v>0</v>
      </c>
      <c r="AI255" s="368">
        <v>0</v>
      </c>
      <c r="AJ255" s="368">
        <v>0</v>
      </c>
      <c r="AK255" s="368">
        <v>0</v>
      </c>
      <c r="AL255" s="368">
        <v>0</v>
      </c>
      <c r="AM255" s="368">
        <v>95044</v>
      </c>
      <c r="AN255" s="368">
        <v>0</v>
      </c>
      <c r="AO255" s="368">
        <v>0</v>
      </c>
      <c r="AU255" s="368">
        <v>0</v>
      </c>
      <c r="AV255" s="368">
        <v>0</v>
      </c>
      <c r="AW255" s="368">
        <v>0</v>
      </c>
      <c r="AX255" s="368">
        <v>0</v>
      </c>
      <c r="AY255" s="368">
        <v>0</v>
      </c>
      <c r="AZ255" s="368">
        <v>0</v>
      </c>
      <c r="BA255" s="368">
        <v>0</v>
      </c>
      <c r="BB255" s="368">
        <v>0</v>
      </c>
      <c r="BC255" s="368">
        <v>0</v>
      </c>
      <c r="BD255" s="368">
        <v>0</v>
      </c>
      <c r="BE255" s="368">
        <v>0</v>
      </c>
      <c r="BF255" s="368">
        <v>0</v>
      </c>
      <c r="BG255" s="368">
        <v>0</v>
      </c>
      <c r="BH255" s="368">
        <v>0</v>
      </c>
      <c r="BI255" s="368">
        <v>0</v>
      </c>
      <c r="BJ255" s="368">
        <v>0</v>
      </c>
      <c r="BK255" s="368">
        <v>0</v>
      </c>
      <c r="BL255" s="368">
        <v>14132</v>
      </c>
      <c r="BM255" s="368">
        <v>64889</v>
      </c>
      <c r="BN255" s="368">
        <v>0</v>
      </c>
      <c r="BO255" s="368">
        <v>0</v>
      </c>
      <c r="BP255" s="368">
        <v>0</v>
      </c>
      <c r="BQ255" s="368">
        <v>0</v>
      </c>
      <c r="BR255" s="368">
        <v>0</v>
      </c>
      <c r="BS255" s="368">
        <v>63400</v>
      </c>
      <c r="BT255" s="368">
        <v>0</v>
      </c>
      <c r="BU255" s="368">
        <v>0</v>
      </c>
      <c r="BV255" s="368">
        <v>0</v>
      </c>
      <c r="BW255" s="368">
        <v>0</v>
      </c>
      <c r="BX255" s="368">
        <v>0</v>
      </c>
      <c r="BY255" s="368">
        <v>0</v>
      </c>
      <c r="BZ255" s="368">
        <v>0</v>
      </c>
      <c r="CA255" s="368">
        <v>0</v>
      </c>
      <c r="CB255" s="368">
        <v>0</v>
      </c>
      <c r="CC255" s="368">
        <v>0</v>
      </c>
      <c r="CD255" s="368">
        <v>0</v>
      </c>
      <c r="CE255" s="368">
        <v>0</v>
      </c>
      <c r="CF255" s="368">
        <v>0</v>
      </c>
      <c r="CG255" s="368">
        <v>0</v>
      </c>
      <c r="CH255" s="368">
        <v>0</v>
      </c>
      <c r="CI255" s="368">
        <v>0</v>
      </c>
      <c r="CJ255" s="368">
        <v>0</v>
      </c>
      <c r="CK255" s="368">
        <v>0</v>
      </c>
      <c r="CL255" s="368">
        <v>0</v>
      </c>
      <c r="CM255" s="368">
        <v>0</v>
      </c>
      <c r="CN255" s="368">
        <v>0</v>
      </c>
      <c r="CO255" s="368">
        <v>0</v>
      </c>
      <c r="CP255" s="368">
        <v>0</v>
      </c>
      <c r="CQ255" s="368">
        <v>0</v>
      </c>
      <c r="CR255" s="368">
        <v>0</v>
      </c>
      <c r="CS255" s="368">
        <v>0</v>
      </c>
      <c r="CT255" s="368">
        <v>0</v>
      </c>
    </row>
    <row r="256" spans="1:109">
      <c r="A256" s="461" t="str">
        <f t="shared" si="3"/>
        <v>1742602264075000</v>
      </c>
      <c r="B256" s="367" t="s">
        <v>1588</v>
      </c>
      <c r="C256" s="367" t="s">
        <v>559</v>
      </c>
      <c r="D256" s="367" t="s">
        <v>575</v>
      </c>
      <c r="E256" s="367" t="s">
        <v>738</v>
      </c>
      <c r="F256" s="367" t="s">
        <v>591</v>
      </c>
      <c r="G256" s="367" t="s">
        <v>592</v>
      </c>
      <c r="H256" s="367" t="s">
        <v>562</v>
      </c>
      <c r="J256" s="367" t="s">
        <v>571</v>
      </c>
      <c r="K256" s="367" t="s">
        <v>566</v>
      </c>
      <c r="L256" s="367" t="s">
        <v>735</v>
      </c>
      <c r="M256" s="367" t="s">
        <v>738</v>
      </c>
      <c r="N256" s="367" t="s">
        <v>733</v>
      </c>
      <c r="O256" s="367" t="s">
        <v>738</v>
      </c>
      <c r="P256" s="367" t="s">
        <v>733</v>
      </c>
      <c r="Q256" s="367" t="s">
        <v>734</v>
      </c>
      <c r="R256" s="367" t="s">
        <v>735</v>
      </c>
      <c r="S256" s="367" t="s">
        <v>733</v>
      </c>
      <c r="T256" s="368">
        <v>0</v>
      </c>
      <c r="U256" s="368">
        <v>231</v>
      </c>
      <c r="V256" s="368">
        <v>0</v>
      </c>
      <c r="W256" s="368">
        <v>0</v>
      </c>
      <c r="X256" s="368">
        <v>0</v>
      </c>
      <c r="Y256" s="368">
        <v>0</v>
      </c>
      <c r="Z256" s="368">
        <v>0</v>
      </c>
      <c r="AA256" s="368">
        <v>231</v>
      </c>
      <c r="AB256" s="368">
        <v>0</v>
      </c>
      <c r="AC256" s="368">
        <v>9637</v>
      </c>
      <c r="AD256" s="368">
        <v>0</v>
      </c>
      <c r="AE256" s="368">
        <v>0</v>
      </c>
      <c r="AF256" s="368">
        <v>9637</v>
      </c>
      <c r="AG256" s="368">
        <v>0</v>
      </c>
      <c r="AH256" s="368">
        <v>0</v>
      </c>
      <c r="AI256" s="368">
        <v>0</v>
      </c>
      <c r="AJ256" s="368">
        <v>0</v>
      </c>
      <c r="AK256" s="368">
        <v>0</v>
      </c>
      <c r="AL256" s="368">
        <v>0</v>
      </c>
      <c r="AM256" s="368">
        <v>2496</v>
      </c>
      <c r="AN256" s="368">
        <v>0</v>
      </c>
      <c r="AO256" s="368">
        <v>0</v>
      </c>
      <c r="AP256" s="368">
        <v>0</v>
      </c>
      <c r="AQ256" s="368">
        <v>0</v>
      </c>
      <c r="AR256" s="368">
        <v>0</v>
      </c>
      <c r="AS256" s="368">
        <v>0</v>
      </c>
      <c r="AT256" s="368">
        <v>0</v>
      </c>
      <c r="AU256" s="368">
        <v>2736</v>
      </c>
      <c r="AV256" s="368">
        <v>0</v>
      </c>
      <c r="AW256" s="368">
        <v>0</v>
      </c>
      <c r="AX256" s="368">
        <v>0</v>
      </c>
      <c r="AY256" s="368">
        <v>0</v>
      </c>
      <c r="AZ256" s="368">
        <v>0</v>
      </c>
      <c r="BA256" s="368">
        <v>0</v>
      </c>
      <c r="BB256" s="368">
        <v>0</v>
      </c>
      <c r="BC256" s="368">
        <v>0</v>
      </c>
      <c r="BD256" s="368">
        <v>0</v>
      </c>
      <c r="BE256" s="368">
        <v>0</v>
      </c>
      <c r="BF256" s="368">
        <v>0</v>
      </c>
      <c r="BG256" s="368">
        <v>0</v>
      </c>
      <c r="BH256" s="368">
        <v>0</v>
      </c>
      <c r="BI256" s="368">
        <v>0</v>
      </c>
      <c r="BJ256" s="368">
        <v>0</v>
      </c>
      <c r="BK256" s="368">
        <v>0</v>
      </c>
      <c r="BL256" s="368">
        <v>55400</v>
      </c>
      <c r="BM256" s="368">
        <v>167618</v>
      </c>
      <c r="BN256" s="368">
        <v>66320</v>
      </c>
      <c r="BO256" s="368">
        <v>0</v>
      </c>
      <c r="BP256" s="368">
        <v>0</v>
      </c>
      <c r="BQ256" s="368">
        <v>2736</v>
      </c>
      <c r="BR256" s="368">
        <v>191593</v>
      </c>
      <c r="BS256" s="368">
        <v>13321</v>
      </c>
      <c r="BT256" s="368">
        <v>15784</v>
      </c>
      <c r="BU256" s="368">
        <v>2790</v>
      </c>
      <c r="BV256" s="368">
        <v>178528</v>
      </c>
      <c r="BW256" s="368">
        <v>178528</v>
      </c>
      <c r="BX256" s="368">
        <v>28849</v>
      </c>
      <c r="BY256" s="368">
        <v>28849</v>
      </c>
      <c r="BZ256" s="368">
        <v>207377</v>
      </c>
      <c r="CA256" s="368">
        <v>207377</v>
      </c>
      <c r="CB256" s="368">
        <v>0</v>
      </c>
      <c r="CC256" s="368">
        <v>0</v>
      </c>
      <c r="CD256" s="368">
        <v>0</v>
      </c>
      <c r="CE256" s="368">
        <v>0</v>
      </c>
      <c r="CF256" s="368">
        <v>0</v>
      </c>
      <c r="CG256" s="368">
        <v>0</v>
      </c>
      <c r="CH256" s="368">
        <v>0</v>
      </c>
      <c r="CI256" s="368">
        <v>0</v>
      </c>
      <c r="CJ256" s="368">
        <v>85261</v>
      </c>
      <c r="CK256" s="368">
        <v>93803</v>
      </c>
      <c r="CL256" s="368">
        <v>0</v>
      </c>
      <c r="CM256" s="368">
        <v>0</v>
      </c>
      <c r="CN256" s="368">
        <v>0</v>
      </c>
      <c r="CO256" s="368">
        <v>0</v>
      </c>
      <c r="CP256" s="368">
        <v>0</v>
      </c>
      <c r="CQ256" s="368">
        <v>0</v>
      </c>
      <c r="CR256" s="368">
        <v>0</v>
      </c>
      <c r="CS256" s="368">
        <v>0</v>
      </c>
      <c r="CT256" s="368">
        <v>0</v>
      </c>
      <c r="CU256" s="368">
        <v>0</v>
      </c>
      <c r="CV256" s="368">
        <v>2736</v>
      </c>
      <c r="CW256" s="368">
        <v>0</v>
      </c>
      <c r="CX256" s="368">
        <v>0</v>
      </c>
      <c r="CY256" s="368">
        <v>2161</v>
      </c>
      <c r="CZ256" s="368">
        <v>253</v>
      </c>
      <c r="DA256" s="368">
        <v>0</v>
      </c>
      <c r="DB256" s="368">
        <v>0</v>
      </c>
      <c r="DC256" s="368">
        <v>0</v>
      </c>
      <c r="DD256" s="368">
        <v>0</v>
      </c>
      <c r="DE256" s="368">
        <v>0</v>
      </c>
    </row>
    <row r="257" spans="1:109">
      <c r="A257" s="461" t="str">
        <f t="shared" si="3"/>
        <v>1752602264075000</v>
      </c>
      <c r="B257" s="367" t="s">
        <v>1588</v>
      </c>
      <c r="C257" s="367" t="s">
        <v>559</v>
      </c>
      <c r="D257" s="367" t="s">
        <v>575</v>
      </c>
      <c r="E257" s="367" t="s">
        <v>737</v>
      </c>
      <c r="F257" s="367" t="s">
        <v>591</v>
      </c>
      <c r="G257" s="367" t="s">
        <v>592</v>
      </c>
      <c r="H257" s="367" t="s">
        <v>562</v>
      </c>
      <c r="J257" s="367" t="s">
        <v>571</v>
      </c>
      <c r="K257" s="367" t="s">
        <v>566</v>
      </c>
      <c r="L257" s="367" t="s">
        <v>735</v>
      </c>
      <c r="M257" s="367" t="s">
        <v>738</v>
      </c>
      <c r="N257" s="367" t="s">
        <v>733</v>
      </c>
      <c r="O257" s="367" t="s">
        <v>732</v>
      </c>
      <c r="P257" s="367" t="s">
        <v>733</v>
      </c>
      <c r="Q257" s="367" t="s">
        <v>734</v>
      </c>
      <c r="R257" s="367" t="s">
        <v>735</v>
      </c>
      <c r="S257" s="367" t="s">
        <v>733</v>
      </c>
      <c r="T257" s="368">
        <v>0</v>
      </c>
      <c r="U257" s="368">
        <v>35</v>
      </c>
      <c r="V257" s="368">
        <v>0</v>
      </c>
      <c r="W257" s="368">
        <v>0</v>
      </c>
      <c r="X257" s="368">
        <v>0</v>
      </c>
      <c r="Y257" s="368">
        <v>0</v>
      </c>
      <c r="Z257" s="368">
        <v>0</v>
      </c>
      <c r="AA257" s="368">
        <v>35</v>
      </c>
      <c r="AB257" s="368">
        <v>0</v>
      </c>
      <c r="AC257" s="368">
        <v>29372</v>
      </c>
      <c r="AD257" s="368">
        <v>0</v>
      </c>
      <c r="AE257" s="368">
        <v>0</v>
      </c>
      <c r="AF257" s="368">
        <v>29372</v>
      </c>
      <c r="AG257" s="368">
        <v>0</v>
      </c>
      <c r="AH257" s="368">
        <v>0</v>
      </c>
      <c r="AI257" s="368">
        <v>0</v>
      </c>
      <c r="AJ257" s="368">
        <v>0</v>
      </c>
      <c r="AK257" s="368">
        <v>0</v>
      </c>
      <c r="AL257" s="368">
        <v>0</v>
      </c>
      <c r="AM257" s="368">
        <v>2496</v>
      </c>
      <c r="AN257" s="368">
        <v>0</v>
      </c>
      <c r="AO257" s="368">
        <v>0</v>
      </c>
      <c r="AP257" s="368">
        <v>0</v>
      </c>
      <c r="AQ257" s="368">
        <v>0</v>
      </c>
      <c r="AR257" s="368">
        <v>12541</v>
      </c>
      <c r="AS257" s="368">
        <v>0</v>
      </c>
      <c r="AT257" s="368">
        <v>0</v>
      </c>
      <c r="AU257" s="368">
        <v>9710</v>
      </c>
      <c r="AV257" s="368">
        <v>0</v>
      </c>
      <c r="AW257" s="368">
        <v>0</v>
      </c>
      <c r="AX257" s="368">
        <v>0</v>
      </c>
      <c r="AY257" s="368">
        <v>0</v>
      </c>
      <c r="AZ257" s="368">
        <v>0</v>
      </c>
      <c r="BA257" s="368">
        <v>0</v>
      </c>
      <c r="BB257" s="368">
        <v>0</v>
      </c>
      <c r="BC257" s="368">
        <v>0</v>
      </c>
      <c r="BD257" s="368">
        <v>0</v>
      </c>
      <c r="BE257" s="368">
        <v>0</v>
      </c>
      <c r="BF257" s="368">
        <v>0</v>
      </c>
      <c r="BG257" s="368">
        <v>0</v>
      </c>
      <c r="BH257" s="368">
        <v>0</v>
      </c>
      <c r="BI257" s="368">
        <v>0</v>
      </c>
      <c r="BJ257" s="368">
        <v>0</v>
      </c>
      <c r="BK257" s="368">
        <v>0</v>
      </c>
      <c r="BL257" s="368">
        <v>64800</v>
      </c>
      <c r="BM257" s="368">
        <v>161748</v>
      </c>
      <c r="BN257" s="368">
        <v>57071</v>
      </c>
      <c r="BO257" s="368">
        <v>0</v>
      </c>
      <c r="BP257" s="368">
        <v>0</v>
      </c>
      <c r="BQ257" s="368">
        <v>22251</v>
      </c>
      <c r="BR257" s="368">
        <v>125597</v>
      </c>
      <c r="BS257" s="368">
        <v>3399</v>
      </c>
      <c r="BT257" s="368">
        <v>55191</v>
      </c>
      <c r="BU257" s="368">
        <v>5936</v>
      </c>
      <c r="BV257" s="368">
        <v>154019</v>
      </c>
      <c r="BW257" s="368">
        <v>154019</v>
      </c>
      <c r="BX257" s="368">
        <v>26769</v>
      </c>
      <c r="BY257" s="368">
        <v>26769</v>
      </c>
      <c r="BZ257" s="368">
        <v>180788</v>
      </c>
      <c r="CA257" s="368">
        <v>180788</v>
      </c>
      <c r="CB257" s="368">
        <v>0</v>
      </c>
      <c r="CC257" s="368">
        <v>0</v>
      </c>
      <c r="CD257" s="368">
        <v>0</v>
      </c>
      <c r="CE257" s="368">
        <v>0</v>
      </c>
      <c r="CF257" s="368">
        <v>0</v>
      </c>
      <c r="CG257" s="368">
        <v>0</v>
      </c>
      <c r="CH257" s="368">
        <v>0</v>
      </c>
      <c r="CI257" s="368">
        <v>0</v>
      </c>
      <c r="CJ257" s="368">
        <v>84812</v>
      </c>
      <c r="CK257" s="368">
        <v>93289</v>
      </c>
      <c r="CL257" s="368">
        <v>0</v>
      </c>
      <c r="CM257" s="368">
        <v>0</v>
      </c>
      <c r="CN257" s="368">
        <v>0</v>
      </c>
      <c r="CO257" s="368">
        <v>0</v>
      </c>
      <c r="CP257" s="368">
        <v>0</v>
      </c>
      <c r="CQ257" s="368">
        <v>0</v>
      </c>
      <c r="CR257" s="368">
        <v>0</v>
      </c>
      <c r="CS257" s="368">
        <v>0</v>
      </c>
      <c r="CT257" s="368">
        <v>0</v>
      </c>
      <c r="CU257" s="368">
        <v>12541</v>
      </c>
      <c r="CV257" s="368">
        <v>9710</v>
      </c>
      <c r="CW257" s="368">
        <v>0</v>
      </c>
      <c r="CX257" s="368">
        <v>0</v>
      </c>
      <c r="CY257" s="368">
        <v>2161</v>
      </c>
      <c r="CZ257" s="368">
        <v>253</v>
      </c>
      <c r="DA257" s="368">
        <v>0</v>
      </c>
      <c r="DB257" s="368">
        <v>0</v>
      </c>
      <c r="DC257" s="368">
        <v>0</v>
      </c>
      <c r="DD257" s="368">
        <v>0</v>
      </c>
      <c r="DE257" s="368">
        <v>0</v>
      </c>
    </row>
    <row r="258" spans="1:109">
      <c r="A258" s="461" t="str">
        <f t="shared" si="3"/>
        <v>1772602264075000</v>
      </c>
      <c r="B258" s="367" t="s">
        <v>1588</v>
      </c>
      <c r="C258" s="367" t="s">
        <v>559</v>
      </c>
      <c r="D258" s="367" t="s">
        <v>575</v>
      </c>
      <c r="E258" s="367" t="s">
        <v>735</v>
      </c>
      <c r="F258" s="367" t="s">
        <v>591</v>
      </c>
      <c r="G258" s="367" t="s">
        <v>592</v>
      </c>
      <c r="H258" s="367" t="s">
        <v>562</v>
      </c>
      <c r="J258" s="367" t="s">
        <v>571</v>
      </c>
      <c r="K258" s="367" t="s">
        <v>566</v>
      </c>
      <c r="L258" s="367" t="s">
        <v>735</v>
      </c>
      <c r="M258" s="367" t="s">
        <v>738</v>
      </c>
      <c r="N258" s="367" t="s">
        <v>733</v>
      </c>
      <c r="O258" s="367" t="s">
        <v>735</v>
      </c>
      <c r="P258" s="367" t="s">
        <v>733</v>
      </c>
      <c r="Q258" s="367" t="s">
        <v>734</v>
      </c>
      <c r="R258" s="367" t="s">
        <v>736</v>
      </c>
      <c r="S258" s="367" t="s">
        <v>733</v>
      </c>
      <c r="T258" s="368">
        <v>0</v>
      </c>
      <c r="U258" s="368">
        <v>9</v>
      </c>
      <c r="V258" s="368">
        <v>0</v>
      </c>
      <c r="W258" s="368">
        <v>0</v>
      </c>
      <c r="X258" s="368">
        <v>0</v>
      </c>
      <c r="Y258" s="368">
        <v>0</v>
      </c>
      <c r="Z258" s="368">
        <v>0</v>
      </c>
      <c r="AA258" s="368">
        <v>9</v>
      </c>
      <c r="AB258" s="368">
        <v>0</v>
      </c>
      <c r="AC258" s="368">
        <v>147</v>
      </c>
      <c r="AD258" s="368">
        <v>0</v>
      </c>
      <c r="AE258" s="368">
        <v>0</v>
      </c>
      <c r="AF258" s="368">
        <v>147</v>
      </c>
      <c r="AG258" s="368">
        <v>0</v>
      </c>
      <c r="AH258" s="368">
        <v>0</v>
      </c>
      <c r="AI258" s="368">
        <v>0</v>
      </c>
      <c r="AJ258" s="368">
        <v>0</v>
      </c>
      <c r="AK258" s="368">
        <v>0</v>
      </c>
      <c r="AL258" s="368">
        <v>0</v>
      </c>
      <c r="AM258" s="368">
        <v>605</v>
      </c>
      <c r="AN258" s="368">
        <v>0</v>
      </c>
      <c r="AO258" s="368">
        <v>0</v>
      </c>
      <c r="AP258" s="368">
        <v>0</v>
      </c>
      <c r="AQ258" s="368">
        <v>0</v>
      </c>
      <c r="AR258" s="368">
        <v>0</v>
      </c>
      <c r="AS258" s="368">
        <v>0</v>
      </c>
      <c r="AT258" s="368">
        <v>0</v>
      </c>
      <c r="AU258" s="368">
        <v>0</v>
      </c>
      <c r="AV258" s="368">
        <v>0</v>
      </c>
      <c r="AW258" s="368">
        <v>0</v>
      </c>
      <c r="AX258" s="368">
        <v>0</v>
      </c>
      <c r="AY258" s="368">
        <v>0</v>
      </c>
      <c r="AZ258" s="368">
        <v>0</v>
      </c>
      <c r="BA258" s="368">
        <v>0</v>
      </c>
      <c r="BB258" s="368">
        <v>0</v>
      </c>
      <c r="BC258" s="368">
        <v>0</v>
      </c>
      <c r="BD258" s="368">
        <v>0</v>
      </c>
      <c r="BE258" s="368">
        <v>0</v>
      </c>
      <c r="BF258" s="368">
        <v>0</v>
      </c>
      <c r="BG258" s="368">
        <v>0</v>
      </c>
      <c r="BH258" s="368">
        <v>0</v>
      </c>
      <c r="BI258" s="368">
        <v>0</v>
      </c>
      <c r="BJ258" s="368">
        <v>0</v>
      </c>
      <c r="BK258" s="368">
        <v>0</v>
      </c>
      <c r="BL258" s="368">
        <v>2200</v>
      </c>
      <c r="BM258" s="368">
        <v>4599</v>
      </c>
      <c r="BN258" s="368">
        <v>266</v>
      </c>
      <c r="BO258" s="368">
        <v>0</v>
      </c>
      <c r="BP258" s="368">
        <v>0</v>
      </c>
      <c r="BQ258" s="368">
        <v>0</v>
      </c>
      <c r="BR258" s="368">
        <v>3357</v>
      </c>
      <c r="BS258" s="368">
        <v>1858</v>
      </c>
      <c r="BT258" s="368">
        <v>0</v>
      </c>
      <c r="BU258" s="368">
        <v>0</v>
      </c>
      <c r="BV258" s="368">
        <v>2665</v>
      </c>
      <c r="BW258" s="368">
        <v>2665</v>
      </c>
      <c r="BX258" s="368">
        <v>692</v>
      </c>
      <c r="BY258" s="368">
        <v>692</v>
      </c>
      <c r="BZ258" s="368">
        <v>3357</v>
      </c>
      <c r="CA258" s="368">
        <v>3357</v>
      </c>
      <c r="CB258" s="368">
        <v>0</v>
      </c>
      <c r="CC258" s="368">
        <v>0</v>
      </c>
      <c r="CD258" s="368">
        <v>0</v>
      </c>
      <c r="CE258" s="368">
        <v>0</v>
      </c>
      <c r="CF258" s="368">
        <v>0</v>
      </c>
      <c r="CG258" s="368">
        <v>0</v>
      </c>
      <c r="CH258" s="368">
        <v>0</v>
      </c>
      <c r="CI258" s="368">
        <v>0</v>
      </c>
      <c r="CJ258" s="368">
        <v>1209</v>
      </c>
      <c r="CK258" s="368">
        <v>1330</v>
      </c>
      <c r="CL258" s="368">
        <v>0</v>
      </c>
      <c r="CM258" s="368">
        <v>0</v>
      </c>
      <c r="CN258" s="368">
        <v>0</v>
      </c>
      <c r="CO258" s="368">
        <v>0</v>
      </c>
      <c r="CP258" s="368">
        <v>0</v>
      </c>
      <c r="CQ258" s="368">
        <v>0</v>
      </c>
      <c r="CR258" s="368">
        <v>0</v>
      </c>
      <c r="CS258" s="368">
        <v>0</v>
      </c>
      <c r="CT258" s="368">
        <v>0</v>
      </c>
      <c r="CU258" s="368">
        <v>0</v>
      </c>
      <c r="CV258" s="368">
        <v>0</v>
      </c>
      <c r="CW258" s="368">
        <v>0</v>
      </c>
      <c r="CX258" s="368">
        <v>0</v>
      </c>
      <c r="CY258" s="368">
        <v>0</v>
      </c>
      <c r="CZ258" s="368">
        <v>0</v>
      </c>
      <c r="DA258" s="368">
        <v>0</v>
      </c>
      <c r="DB258" s="368">
        <v>0</v>
      </c>
      <c r="DC258" s="368">
        <v>0</v>
      </c>
      <c r="DD258" s="368">
        <v>0</v>
      </c>
      <c r="DE258" s="368">
        <v>0</v>
      </c>
    </row>
    <row r="259" spans="1:109">
      <c r="A259" s="461" t="str">
        <f t="shared" ref="A259:A322" si="4">+D259&amp;E259&amp;J259&amp;K259&amp;F259&amp;H259</f>
        <v>1782602264075000</v>
      </c>
      <c r="B259" s="367" t="s">
        <v>1588</v>
      </c>
      <c r="C259" s="367" t="s">
        <v>559</v>
      </c>
      <c r="D259" s="367" t="s">
        <v>575</v>
      </c>
      <c r="E259" s="367" t="s">
        <v>747</v>
      </c>
      <c r="F259" s="367" t="s">
        <v>591</v>
      </c>
      <c r="G259" s="367" t="s">
        <v>592</v>
      </c>
      <c r="H259" s="367" t="s">
        <v>562</v>
      </c>
      <c r="J259" s="367" t="s">
        <v>571</v>
      </c>
      <c r="K259" s="367" t="s">
        <v>566</v>
      </c>
      <c r="L259" s="367" t="s">
        <v>735</v>
      </c>
      <c r="M259" s="367" t="s">
        <v>738</v>
      </c>
      <c r="N259" s="367" t="s">
        <v>733</v>
      </c>
      <c r="O259" s="367" t="s">
        <v>749</v>
      </c>
      <c r="P259" s="367" t="s">
        <v>733</v>
      </c>
      <c r="Q259" s="367" t="s">
        <v>734</v>
      </c>
      <c r="R259" s="367" t="s">
        <v>736</v>
      </c>
      <c r="S259" s="367" t="s">
        <v>733</v>
      </c>
      <c r="T259" s="368">
        <v>0</v>
      </c>
      <c r="U259" s="368">
        <v>9</v>
      </c>
      <c r="V259" s="368">
        <v>0</v>
      </c>
      <c r="W259" s="368">
        <v>0</v>
      </c>
      <c r="X259" s="368">
        <v>0</v>
      </c>
      <c r="Y259" s="368">
        <v>0</v>
      </c>
      <c r="Z259" s="368">
        <v>0</v>
      </c>
      <c r="AA259" s="368">
        <v>9</v>
      </c>
      <c r="AB259" s="368">
        <v>0</v>
      </c>
      <c r="AC259" s="368">
        <v>0</v>
      </c>
      <c r="AD259" s="368">
        <v>0</v>
      </c>
      <c r="AE259" s="368">
        <v>0</v>
      </c>
      <c r="AF259" s="368">
        <v>0</v>
      </c>
      <c r="AG259" s="368">
        <v>0</v>
      </c>
      <c r="AH259" s="368">
        <v>0</v>
      </c>
      <c r="AI259" s="368">
        <v>0</v>
      </c>
      <c r="AJ259" s="368">
        <v>0</v>
      </c>
      <c r="AK259" s="368">
        <v>0</v>
      </c>
      <c r="AL259" s="368">
        <v>0</v>
      </c>
      <c r="AM259" s="368">
        <v>605</v>
      </c>
      <c r="AN259" s="368">
        <v>0</v>
      </c>
      <c r="AO259" s="368">
        <v>0</v>
      </c>
      <c r="AP259" s="368">
        <v>0</v>
      </c>
      <c r="AQ259" s="368">
        <v>0</v>
      </c>
      <c r="AR259" s="368">
        <v>0</v>
      </c>
      <c r="AS259" s="368">
        <v>0</v>
      </c>
      <c r="AT259" s="368">
        <v>0</v>
      </c>
      <c r="AU259" s="368">
        <v>0</v>
      </c>
      <c r="AV259" s="368">
        <v>0</v>
      </c>
      <c r="AW259" s="368">
        <v>0</v>
      </c>
      <c r="AX259" s="368">
        <v>0</v>
      </c>
      <c r="AY259" s="368">
        <v>0</v>
      </c>
      <c r="AZ259" s="368">
        <v>0</v>
      </c>
      <c r="BA259" s="368">
        <v>0</v>
      </c>
      <c r="BB259" s="368">
        <v>0</v>
      </c>
      <c r="BC259" s="368">
        <v>0</v>
      </c>
      <c r="BD259" s="368">
        <v>0</v>
      </c>
      <c r="BE259" s="368">
        <v>0</v>
      </c>
      <c r="BF259" s="368">
        <v>0</v>
      </c>
      <c r="BG259" s="368">
        <v>0</v>
      </c>
      <c r="BH259" s="368">
        <v>0</v>
      </c>
      <c r="BI259" s="368">
        <v>0</v>
      </c>
      <c r="BJ259" s="368">
        <v>0</v>
      </c>
      <c r="BK259" s="368">
        <v>0</v>
      </c>
      <c r="BL259" s="368">
        <v>0</v>
      </c>
      <c r="BM259" s="368">
        <v>0</v>
      </c>
      <c r="BN259" s="368">
        <v>0</v>
      </c>
      <c r="BO259" s="368">
        <v>0</v>
      </c>
      <c r="BP259" s="368">
        <v>0</v>
      </c>
      <c r="BQ259" s="368">
        <v>0</v>
      </c>
      <c r="BR259" s="368">
        <v>0</v>
      </c>
      <c r="BS259" s="368">
        <v>1067</v>
      </c>
      <c r="BT259" s="368">
        <v>0</v>
      </c>
      <c r="BU259" s="368">
        <v>0</v>
      </c>
      <c r="BV259" s="368">
        <v>0</v>
      </c>
      <c r="BW259" s="368">
        <v>0</v>
      </c>
      <c r="BX259" s="368">
        <v>0</v>
      </c>
      <c r="BY259" s="368">
        <v>0</v>
      </c>
      <c r="BZ259" s="368">
        <v>0</v>
      </c>
      <c r="CA259" s="368">
        <v>0</v>
      </c>
      <c r="CB259" s="368">
        <v>0</v>
      </c>
      <c r="CC259" s="368">
        <v>0</v>
      </c>
      <c r="CD259" s="368">
        <v>0</v>
      </c>
      <c r="CE259" s="368">
        <v>0</v>
      </c>
      <c r="CF259" s="368">
        <v>0</v>
      </c>
      <c r="CG259" s="368">
        <v>0</v>
      </c>
      <c r="CH259" s="368">
        <v>0</v>
      </c>
      <c r="CI259" s="368">
        <v>0</v>
      </c>
      <c r="CJ259" s="368">
        <v>760</v>
      </c>
      <c r="CK259" s="368">
        <v>836</v>
      </c>
      <c r="CL259" s="368">
        <v>0</v>
      </c>
      <c r="CM259" s="368">
        <v>0</v>
      </c>
      <c r="CN259" s="368">
        <v>0</v>
      </c>
      <c r="CO259" s="368">
        <v>0</v>
      </c>
      <c r="CP259" s="368">
        <v>0</v>
      </c>
      <c r="CQ259" s="368">
        <v>0</v>
      </c>
      <c r="CR259" s="368">
        <v>0</v>
      </c>
      <c r="CS259" s="368">
        <v>0</v>
      </c>
      <c r="CT259" s="368">
        <v>0</v>
      </c>
      <c r="CU259" s="368">
        <v>0</v>
      </c>
      <c r="CV259" s="368">
        <v>0</v>
      </c>
      <c r="CW259" s="368">
        <v>0</v>
      </c>
      <c r="CX259" s="368">
        <v>0</v>
      </c>
      <c r="CY259" s="368">
        <v>0</v>
      </c>
      <c r="CZ259" s="368">
        <v>0</v>
      </c>
      <c r="DA259" s="368">
        <v>0</v>
      </c>
      <c r="DB259" s="368">
        <v>0</v>
      </c>
      <c r="DC259" s="368">
        <v>0</v>
      </c>
      <c r="DD259" s="368">
        <v>0</v>
      </c>
      <c r="DE259" s="368">
        <v>0</v>
      </c>
    </row>
    <row r="260" spans="1:109">
      <c r="A260" s="461" t="str">
        <f t="shared" si="4"/>
        <v>1802602264075000</v>
      </c>
      <c r="B260" s="367" t="s">
        <v>1588</v>
      </c>
      <c r="C260" s="367" t="s">
        <v>559</v>
      </c>
      <c r="D260" s="367" t="s">
        <v>576</v>
      </c>
      <c r="E260" s="367" t="s">
        <v>561</v>
      </c>
      <c r="F260" s="367" t="s">
        <v>591</v>
      </c>
      <c r="G260" s="367" t="s">
        <v>592</v>
      </c>
      <c r="H260" s="367" t="s">
        <v>562</v>
      </c>
      <c r="J260" s="367" t="s">
        <v>571</v>
      </c>
      <c r="K260" s="367" t="s">
        <v>566</v>
      </c>
      <c r="L260" s="367" t="s">
        <v>735</v>
      </c>
      <c r="M260" s="367" t="s">
        <v>738</v>
      </c>
      <c r="N260" s="367" t="s">
        <v>733</v>
      </c>
      <c r="O260" s="367" t="s">
        <v>749</v>
      </c>
      <c r="P260" s="367" t="s">
        <v>733</v>
      </c>
      <c r="Q260" s="367" t="s">
        <v>734</v>
      </c>
      <c r="R260" s="367" t="s">
        <v>737</v>
      </c>
      <c r="S260" s="367" t="s">
        <v>733</v>
      </c>
      <c r="T260" s="368">
        <v>0</v>
      </c>
      <c r="U260" s="368">
        <v>85</v>
      </c>
      <c r="V260" s="368">
        <v>0</v>
      </c>
      <c r="W260" s="368">
        <v>0</v>
      </c>
      <c r="X260" s="368">
        <v>0</v>
      </c>
      <c r="Y260" s="368">
        <v>0</v>
      </c>
      <c r="Z260" s="368">
        <v>0</v>
      </c>
      <c r="AA260" s="368">
        <v>85</v>
      </c>
      <c r="AB260" s="368">
        <v>0</v>
      </c>
      <c r="AC260" s="368">
        <v>5523</v>
      </c>
      <c r="AD260" s="368">
        <v>0</v>
      </c>
      <c r="AE260" s="368">
        <v>0</v>
      </c>
      <c r="AF260" s="368">
        <v>5523</v>
      </c>
      <c r="AG260" s="368">
        <v>0</v>
      </c>
      <c r="AH260" s="368">
        <v>0</v>
      </c>
      <c r="AI260" s="368">
        <v>0</v>
      </c>
      <c r="AJ260" s="368">
        <v>0</v>
      </c>
      <c r="AK260" s="368">
        <v>0</v>
      </c>
      <c r="AL260" s="368">
        <v>0</v>
      </c>
      <c r="AM260" s="368">
        <v>624</v>
      </c>
      <c r="AN260" s="368">
        <v>0</v>
      </c>
      <c r="AO260" s="368">
        <v>0</v>
      </c>
      <c r="AP260" s="368">
        <v>0</v>
      </c>
      <c r="AQ260" s="368">
        <v>0</v>
      </c>
      <c r="AR260" s="368">
        <v>0</v>
      </c>
      <c r="AS260" s="368">
        <v>0</v>
      </c>
      <c r="AT260" s="368">
        <v>0</v>
      </c>
      <c r="AU260" s="368">
        <v>0</v>
      </c>
      <c r="AV260" s="368">
        <v>0</v>
      </c>
      <c r="AW260" s="368">
        <v>0</v>
      </c>
      <c r="AX260" s="368">
        <v>0</v>
      </c>
      <c r="AY260" s="368">
        <v>0</v>
      </c>
      <c r="AZ260" s="368">
        <v>0</v>
      </c>
      <c r="BA260" s="368">
        <v>0</v>
      </c>
      <c r="BB260" s="368">
        <v>0</v>
      </c>
      <c r="BC260" s="368">
        <v>0</v>
      </c>
      <c r="BD260" s="368">
        <v>0</v>
      </c>
      <c r="BE260" s="368">
        <v>0</v>
      </c>
      <c r="BF260" s="368">
        <v>0</v>
      </c>
      <c r="BG260" s="368">
        <v>0</v>
      </c>
      <c r="BH260" s="368">
        <v>0</v>
      </c>
      <c r="BI260" s="368">
        <v>0</v>
      </c>
      <c r="BJ260" s="368">
        <v>0</v>
      </c>
      <c r="BK260" s="368">
        <v>0</v>
      </c>
      <c r="BL260" s="368">
        <v>0</v>
      </c>
      <c r="BM260" s="368">
        <v>5117</v>
      </c>
      <c r="BN260" s="368">
        <v>0</v>
      </c>
      <c r="BO260" s="368">
        <v>0</v>
      </c>
      <c r="BP260" s="368">
        <v>0</v>
      </c>
      <c r="BQ260" s="368">
        <v>0</v>
      </c>
      <c r="BR260" s="368">
        <v>6704</v>
      </c>
      <c r="BS260" s="368">
        <v>44374</v>
      </c>
      <c r="BT260" s="368">
        <v>0</v>
      </c>
      <c r="BU260" s="368">
        <v>0</v>
      </c>
      <c r="BV260" s="368">
        <v>5117</v>
      </c>
      <c r="BW260" s="368">
        <v>5117</v>
      </c>
      <c r="BX260" s="368">
        <v>1587</v>
      </c>
      <c r="BY260" s="368">
        <v>1587</v>
      </c>
      <c r="BZ260" s="368">
        <v>6704</v>
      </c>
      <c r="CA260" s="368">
        <v>6704</v>
      </c>
      <c r="CB260" s="368">
        <v>0</v>
      </c>
      <c r="CC260" s="368">
        <v>0</v>
      </c>
      <c r="CD260" s="368">
        <v>0</v>
      </c>
      <c r="CE260" s="368">
        <v>0</v>
      </c>
      <c r="CF260" s="368">
        <v>0</v>
      </c>
      <c r="CG260" s="368">
        <v>0</v>
      </c>
      <c r="CH260" s="368">
        <v>0</v>
      </c>
      <c r="CI260" s="368">
        <v>0</v>
      </c>
      <c r="CJ260" s="368">
        <v>60647</v>
      </c>
      <c r="CK260" s="368">
        <v>66701</v>
      </c>
      <c r="CL260" s="368">
        <v>0</v>
      </c>
      <c r="CM260" s="368">
        <v>0</v>
      </c>
      <c r="CN260" s="368">
        <v>0</v>
      </c>
      <c r="CO260" s="368">
        <v>0</v>
      </c>
      <c r="CP260" s="368">
        <v>0</v>
      </c>
      <c r="CQ260" s="368">
        <v>0</v>
      </c>
      <c r="CR260" s="368">
        <v>0</v>
      </c>
      <c r="CS260" s="368">
        <v>0</v>
      </c>
      <c r="CT260" s="368">
        <v>0</v>
      </c>
      <c r="CU260" s="368">
        <v>0</v>
      </c>
      <c r="CV260" s="368">
        <v>0</v>
      </c>
      <c r="CW260" s="368">
        <v>0</v>
      </c>
      <c r="CX260" s="368">
        <v>0</v>
      </c>
      <c r="CY260" s="368">
        <v>0</v>
      </c>
      <c r="CZ260" s="368">
        <v>0</v>
      </c>
      <c r="DA260" s="368">
        <v>0</v>
      </c>
      <c r="DB260" s="368">
        <v>0</v>
      </c>
      <c r="DC260" s="368">
        <v>0</v>
      </c>
      <c r="DD260" s="368">
        <v>0</v>
      </c>
      <c r="DE260" s="368">
        <v>0</v>
      </c>
    </row>
    <row r="261" spans="1:109">
      <c r="A261" s="461" t="str">
        <f t="shared" si="4"/>
        <v>1743201264075000</v>
      </c>
      <c r="B261" s="367" t="s">
        <v>1588</v>
      </c>
      <c r="C261" s="367" t="s">
        <v>559</v>
      </c>
      <c r="D261" s="367" t="s">
        <v>575</v>
      </c>
      <c r="E261" s="367" t="s">
        <v>738</v>
      </c>
      <c r="F261" s="367" t="s">
        <v>591</v>
      </c>
      <c r="G261" s="367" t="s">
        <v>592</v>
      </c>
      <c r="H261" s="367" t="s">
        <v>562</v>
      </c>
      <c r="J261" s="367" t="s">
        <v>743</v>
      </c>
      <c r="K261" s="367" t="s">
        <v>564</v>
      </c>
      <c r="L261" s="367" t="s">
        <v>735</v>
      </c>
      <c r="M261" s="367" t="s">
        <v>738</v>
      </c>
      <c r="N261" s="367" t="s">
        <v>733</v>
      </c>
      <c r="O261" s="367" t="s">
        <v>738</v>
      </c>
      <c r="P261" s="367" t="s">
        <v>733</v>
      </c>
      <c r="Q261" s="367" t="s">
        <v>734</v>
      </c>
      <c r="R261" s="367" t="s">
        <v>735</v>
      </c>
      <c r="S261" s="367" t="s">
        <v>733</v>
      </c>
      <c r="T261" s="368">
        <v>0</v>
      </c>
      <c r="U261" s="368">
        <v>0</v>
      </c>
      <c r="V261" s="368">
        <v>0</v>
      </c>
      <c r="W261" s="368">
        <v>0</v>
      </c>
      <c r="X261" s="368">
        <v>0</v>
      </c>
      <c r="Y261" s="368">
        <v>0</v>
      </c>
      <c r="Z261" s="368">
        <v>0</v>
      </c>
      <c r="AA261" s="368">
        <v>0</v>
      </c>
      <c r="AB261" s="368">
        <v>0</v>
      </c>
      <c r="AC261" s="368">
        <v>0</v>
      </c>
      <c r="AD261" s="368">
        <v>0</v>
      </c>
      <c r="AE261" s="368">
        <v>11548</v>
      </c>
      <c r="AF261" s="368">
        <v>11548</v>
      </c>
      <c r="AG261" s="368">
        <v>5201</v>
      </c>
      <c r="AH261" s="368">
        <v>0</v>
      </c>
      <c r="AI261" s="368">
        <v>0</v>
      </c>
      <c r="AJ261" s="368">
        <v>0</v>
      </c>
      <c r="AK261" s="368">
        <v>0</v>
      </c>
      <c r="AL261" s="368">
        <v>16749</v>
      </c>
      <c r="AM261" s="368">
        <v>16749</v>
      </c>
      <c r="AN261" s="368">
        <v>0</v>
      </c>
      <c r="AO261" s="368">
        <v>0</v>
      </c>
      <c r="AP261" s="368">
        <v>2414</v>
      </c>
      <c r="AQ261" s="368">
        <v>14822</v>
      </c>
      <c r="AR261" s="368">
        <v>14822</v>
      </c>
      <c r="AS261" s="368">
        <v>1648</v>
      </c>
      <c r="AT261" s="368">
        <v>0</v>
      </c>
      <c r="AU261" s="368">
        <v>1279</v>
      </c>
      <c r="AV261" s="368">
        <v>62555</v>
      </c>
      <c r="AW261" s="368">
        <v>3134</v>
      </c>
      <c r="AX261" s="368">
        <v>85852</v>
      </c>
      <c r="AY261" s="368">
        <v>85852</v>
      </c>
      <c r="AZ261" s="368">
        <v>0</v>
      </c>
      <c r="BA261" s="368">
        <v>0</v>
      </c>
      <c r="BB261" s="368">
        <v>0</v>
      </c>
      <c r="BC261" s="368">
        <v>0</v>
      </c>
      <c r="BD261" s="368">
        <v>0</v>
      </c>
      <c r="BE261" s="368">
        <v>7172</v>
      </c>
      <c r="BF261" s="368">
        <v>7172</v>
      </c>
      <c r="BG261" s="368">
        <v>7172</v>
      </c>
      <c r="BH261" s="368">
        <v>0</v>
      </c>
      <c r="BI261" s="368">
        <v>0</v>
      </c>
      <c r="BJ261" s="368">
        <v>109773</v>
      </c>
      <c r="BK261" s="368">
        <v>109773</v>
      </c>
      <c r="BL261" s="368">
        <v>0</v>
      </c>
      <c r="BM261" s="368">
        <v>0</v>
      </c>
      <c r="BN261" s="368">
        <v>0</v>
      </c>
      <c r="BO261" s="368">
        <v>0</v>
      </c>
      <c r="BP261" s="368">
        <v>0</v>
      </c>
      <c r="BQ261" s="368">
        <v>0</v>
      </c>
      <c r="BR261" s="368">
        <v>28849</v>
      </c>
      <c r="BS261" s="368">
        <v>0</v>
      </c>
      <c r="BT261" s="368">
        <v>0</v>
      </c>
      <c r="BU261" s="368">
        <v>0</v>
      </c>
      <c r="BV261" s="368">
        <v>0</v>
      </c>
      <c r="BW261" s="368">
        <v>27136</v>
      </c>
      <c r="BX261" s="368">
        <v>1713</v>
      </c>
      <c r="BY261" s="368">
        <v>178528</v>
      </c>
      <c r="BZ261" s="368">
        <v>0</v>
      </c>
      <c r="CA261" s="368">
        <v>0</v>
      </c>
    </row>
    <row r="262" spans="1:109">
      <c r="A262" s="461" t="str">
        <f t="shared" si="4"/>
        <v>1753201264075000</v>
      </c>
      <c r="B262" s="367" t="s">
        <v>1588</v>
      </c>
      <c r="C262" s="367" t="s">
        <v>559</v>
      </c>
      <c r="D262" s="367" t="s">
        <v>575</v>
      </c>
      <c r="E262" s="367" t="s">
        <v>737</v>
      </c>
      <c r="F262" s="367" t="s">
        <v>591</v>
      </c>
      <c r="G262" s="367" t="s">
        <v>592</v>
      </c>
      <c r="H262" s="367" t="s">
        <v>562</v>
      </c>
      <c r="J262" s="367" t="s">
        <v>743</v>
      </c>
      <c r="K262" s="367" t="s">
        <v>564</v>
      </c>
      <c r="L262" s="367" t="s">
        <v>735</v>
      </c>
      <c r="M262" s="367" t="s">
        <v>738</v>
      </c>
      <c r="N262" s="367" t="s">
        <v>733</v>
      </c>
      <c r="O262" s="367" t="s">
        <v>732</v>
      </c>
      <c r="P262" s="367" t="s">
        <v>733</v>
      </c>
      <c r="Q262" s="367" t="s">
        <v>734</v>
      </c>
      <c r="R262" s="367" t="s">
        <v>735</v>
      </c>
      <c r="S262" s="367" t="s">
        <v>733</v>
      </c>
      <c r="T262" s="368">
        <v>0</v>
      </c>
      <c r="U262" s="368">
        <v>187</v>
      </c>
      <c r="V262" s="368">
        <v>0</v>
      </c>
      <c r="W262" s="368">
        <v>0</v>
      </c>
      <c r="X262" s="368">
        <v>0</v>
      </c>
      <c r="Y262" s="368">
        <v>0</v>
      </c>
      <c r="Z262" s="368">
        <v>187</v>
      </c>
      <c r="AA262" s="368">
        <v>187</v>
      </c>
      <c r="AB262" s="368">
        <v>0</v>
      </c>
      <c r="AC262" s="368">
        <v>0</v>
      </c>
      <c r="AD262" s="368">
        <v>0</v>
      </c>
      <c r="AE262" s="368">
        <v>9587</v>
      </c>
      <c r="AF262" s="368">
        <v>9587</v>
      </c>
      <c r="AG262" s="368">
        <v>2266</v>
      </c>
      <c r="AH262" s="368">
        <v>0</v>
      </c>
      <c r="AI262" s="368">
        <v>0</v>
      </c>
      <c r="AJ262" s="368">
        <v>0</v>
      </c>
      <c r="AK262" s="368">
        <v>0</v>
      </c>
      <c r="AL262" s="368">
        <v>11853</v>
      </c>
      <c r="AM262" s="368">
        <v>11853</v>
      </c>
      <c r="AN262" s="368">
        <v>0</v>
      </c>
      <c r="AO262" s="368">
        <v>0</v>
      </c>
      <c r="AP262" s="368">
        <v>2414</v>
      </c>
      <c r="AQ262" s="368">
        <v>20265</v>
      </c>
      <c r="AR262" s="368">
        <v>20265</v>
      </c>
      <c r="AS262" s="368">
        <v>4621</v>
      </c>
      <c r="AT262" s="368">
        <v>0</v>
      </c>
      <c r="AU262" s="368">
        <v>0</v>
      </c>
      <c r="AV262" s="368">
        <v>54151</v>
      </c>
      <c r="AW262" s="368">
        <v>904</v>
      </c>
      <c r="AX262" s="368">
        <v>82355</v>
      </c>
      <c r="AY262" s="368">
        <v>82355</v>
      </c>
      <c r="AZ262" s="368">
        <v>0</v>
      </c>
      <c r="BA262" s="368">
        <v>0</v>
      </c>
      <c r="BB262" s="368">
        <v>0</v>
      </c>
      <c r="BC262" s="368">
        <v>0</v>
      </c>
      <c r="BD262" s="368">
        <v>0</v>
      </c>
      <c r="BE262" s="368">
        <v>5045</v>
      </c>
      <c r="BF262" s="368">
        <v>5045</v>
      </c>
      <c r="BG262" s="368">
        <v>5045</v>
      </c>
      <c r="BH262" s="368">
        <v>0</v>
      </c>
      <c r="BI262" s="368">
        <v>0</v>
      </c>
      <c r="BJ262" s="368">
        <v>99440</v>
      </c>
      <c r="BK262" s="368">
        <v>99440</v>
      </c>
      <c r="BL262" s="368">
        <v>0</v>
      </c>
      <c r="BM262" s="368">
        <v>0</v>
      </c>
      <c r="BN262" s="368">
        <v>0</v>
      </c>
      <c r="BO262" s="368">
        <v>0</v>
      </c>
      <c r="BP262" s="368">
        <v>0</v>
      </c>
      <c r="BQ262" s="368">
        <v>0</v>
      </c>
      <c r="BR262" s="368">
        <v>26769</v>
      </c>
      <c r="BS262" s="368">
        <v>0</v>
      </c>
      <c r="BT262" s="368">
        <v>0</v>
      </c>
      <c r="BU262" s="368">
        <v>0</v>
      </c>
      <c r="BV262" s="368">
        <v>0</v>
      </c>
      <c r="BW262" s="368">
        <v>19109</v>
      </c>
      <c r="BX262" s="368">
        <v>7660</v>
      </c>
      <c r="BY262" s="368">
        <v>154000</v>
      </c>
      <c r="BZ262" s="368">
        <v>0</v>
      </c>
      <c r="CA262" s="368">
        <v>0</v>
      </c>
    </row>
    <row r="263" spans="1:109">
      <c r="A263" s="461" t="str">
        <f t="shared" si="4"/>
        <v>1773201264075000</v>
      </c>
      <c r="B263" s="367" t="s">
        <v>1588</v>
      </c>
      <c r="C263" s="367" t="s">
        <v>559</v>
      </c>
      <c r="D263" s="367" t="s">
        <v>575</v>
      </c>
      <c r="E263" s="367" t="s">
        <v>735</v>
      </c>
      <c r="F263" s="367" t="s">
        <v>591</v>
      </c>
      <c r="G263" s="367" t="s">
        <v>592</v>
      </c>
      <c r="H263" s="367" t="s">
        <v>562</v>
      </c>
      <c r="J263" s="367" t="s">
        <v>743</v>
      </c>
      <c r="K263" s="367" t="s">
        <v>564</v>
      </c>
      <c r="L263" s="367" t="s">
        <v>735</v>
      </c>
      <c r="M263" s="367" t="s">
        <v>738</v>
      </c>
      <c r="N263" s="367" t="s">
        <v>733</v>
      </c>
      <c r="O263" s="367" t="s">
        <v>735</v>
      </c>
      <c r="P263" s="367" t="s">
        <v>733</v>
      </c>
      <c r="Q263" s="367" t="s">
        <v>734</v>
      </c>
      <c r="R263" s="367" t="s">
        <v>736</v>
      </c>
      <c r="S263" s="367" t="s">
        <v>733</v>
      </c>
      <c r="T263" s="368">
        <v>0</v>
      </c>
      <c r="U263" s="368">
        <v>0</v>
      </c>
      <c r="V263" s="368">
        <v>0</v>
      </c>
      <c r="W263" s="368">
        <v>0</v>
      </c>
      <c r="X263" s="368">
        <v>0</v>
      </c>
      <c r="Y263" s="368">
        <v>0</v>
      </c>
      <c r="Z263" s="368">
        <v>0</v>
      </c>
      <c r="AA263" s="368">
        <v>0</v>
      </c>
      <c r="AB263" s="368">
        <v>0</v>
      </c>
      <c r="AC263" s="368">
        <v>0</v>
      </c>
      <c r="AD263" s="368">
        <v>0</v>
      </c>
      <c r="AE263" s="368">
        <v>282</v>
      </c>
      <c r="AF263" s="368">
        <v>282</v>
      </c>
      <c r="AG263" s="368">
        <v>0</v>
      </c>
      <c r="AH263" s="368">
        <v>0</v>
      </c>
      <c r="AI263" s="368">
        <v>0</v>
      </c>
      <c r="AJ263" s="368">
        <v>0</v>
      </c>
      <c r="AK263" s="368">
        <v>0</v>
      </c>
      <c r="AL263" s="368">
        <v>282</v>
      </c>
      <c r="AM263" s="368">
        <v>282</v>
      </c>
      <c r="AN263" s="368">
        <v>0</v>
      </c>
      <c r="AO263" s="368">
        <v>0</v>
      </c>
      <c r="AP263" s="368">
        <v>605</v>
      </c>
      <c r="AQ263" s="368">
        <v>327</v>
      </c>
      <c r="AR263" s="368">
        <v>327</v>
      </c>
      <c r="AS263" s="368">
        <v>147</v>
      </c>
      <c r="AT263" s="368">
        <v>0</v>
      </c>
      <c r="AU263" s="368">
        <v>0</v>
      </c>
      <c r="AV263" s="368">
        <v>1652</v>
      </c>
      <c r="AW263" s="368">
        <v>131</v>
      </c>
      <c r="AX263" s="368">
        <v>2862</v>
      </c>
      <c r="AY263" s="368">
        <v>2862</v>
      </c>
      <c r="AZ263" s="368">
        <v>0</v>
      </c>
      <c r="BA263" s="368">
        <v>0</v>
      </c>
      <c r="BB263" s="368">
        <v>0</v>
      </c>
      <c r="BC263" s="368">
        <v>0</v>
      </c>
      <c r="BD263" s="368">
        <v>0</v>
      </c>
      <c r="BE263" s="368">
        <v>45</v>
      </c>
      <c r="BF263" s="368">
        <v>45</v>
      </c>
      <c r="BG263" s="368">
        <v>45</v>
      </c>
      <c r="BH263" s="368">
        <v>0</v>
      </c>
      <c r="BI263" s="368">
        <v>0</v>
      </c>
      <c r="BJ263" s="368">
        <v>3189</v>
      </c>
      <c r="BK263" s="368">
        <v>3189</v>
      </c>
      <c r="BL263" s="368">
        <v>0</v>
      </c>
      <c r="BM263" s="368">
        <v>0</v>
      </c>
      <c r="BN263" s="368">
        <v>0</v>
      </c>
      <c r="BO263" s="368">
        <v>0</v>
      </c>
      <c r="BP263" s="368">
        <v>0</v>
      </c>
      <c r="BQ263" s="368">
        <v>0</v>
      </c>
      <c r="BR263" s="368">
        <v>692</v>
      </c>
      <c r="BS263" s="368">
        <v>0</v>
      </c>
      <c r="BT263" s="368">
        <v>0</v>
      </c>
      <c r="BU263" s="368">
        <v>0</v>
      </c>
      <c r="BV263" s="368">
        <v>204</v>
      </c>
      <c r="BW263" s="368">
        <v>488</v>
      </c>
      <c r="BX263" s="368">
        <v>0</v>
      </c>
      <c r="BY263" s="368">
        <v>2665</v>
      </c>
      <c r="BZ263" s="368">
        <v>0</v>
      </c>
      <c r="CA263" s="368">
        <v>0</v>
      </c>
    </row>
    <row r="264" spans="1:109">
      <c r="A264" s="461" t="str">
        <f t="shared" si="4"/>
        <v>1783201264075000</v>
      </c>
      <c r="B264" s="367" t="s">
        <v>1588</v>
      </c>
      <c r="C264" s="367" t="s">
        <v>559</v>
      </c>
      <c r="D264" s="367" t="s">
        <v>575</v>
      </c>
      <c r="E264" s="367" t="s">
        <v>747</v>
      </c>
      <c r="F264" s="367" t="s">
        <v>591</v>
      </c>
      <c r="G264" s="367" t="s">
        <v>592</v>
      </c>
      <c r="H264" s="367" t="s">
        <v>562</v>
      </c>
      <c r="J264" s="367" t="s">
        <v>743</v>
      </c>
      <c r="K264" s="367" t="s">
        <v>564</v>
      </c>
      <c r="L264" s="367" t="s">
        <v>735</v>
      </c>
      <c r="M264" s="367" t="s">
        <v>738</v>
      </c>
      <c r="N264" s="367" t="s">
        <v>733</v>
      </c>
      <c r="O264" s="367" t="s">
        <v>749</v>
      </c>
      <c r="P264" s="367" t="s">
        <v>733</v>
      </c>
      <c r="Q264" s="367" t="s">
        <v>734</v>
      </c>
      <c r="R264" s="367" t="s">
        <v>736</v>
      </c>
      <c r="S264" s="367" t="s">
        <v>733</v>
      </c>
      <c r="T264" s="368">
        <v>0</v>
      </c>
      <c r="U264" s="368">
        <v>0</v>
      </c>
      <c r="V264" s="368">
        <v>0</v>
      </c>
      <c r="W264" s="368">
        <v>0</v>
      </c>
      <c r="X264" s="368">
        <v>0</v>
      </c>
      <c r="Y264" s="368">
        <v>0</v>
      </c>
      <c r="Z264" s="368">
        <v>0</v>
      </c>
      <c r="AA264" s="368">
        <v>0</v>
      </c>
      <c r="AB264" s="368">
        <v>0</v>
      </c>
      <c r="AC264" s="368">
        <v>0</v>
      </c>
      <c r="AD264" s="368">
        <v>0</v>
      </c>
      <c r="AE264" s="368">
        <v>0</v>
      </c>
      <c r="AF264" s="368">
        <v>0</v>
      </c>
      <c r="AG264" s="368">
        <v>0</v>
      </c>
      <c r="AH264" s="368">
        <v>0</v>
      </c>
      <c r="AI264" s="368">
        <v>0</v>
      </c>
      <c r="AJ264" s="368">
        <v>0</v>
      </c>
      <c r="AK264" s="368">
        <v>0</v>
      </c>
      <c r="AL264" s="368">
        <v>0</v>
      </c>
      <c r="AM264" s="368">
        <v>0</v>
      </c>
      <c r="AN264" s="368">
        <v>0</v>
      </c>
      <c r="AO264" s="368">
        <v>0</v>
      </c>
      <c r="AP264" s="368">
        <v>605</v>
      </c>
      <c r="AQ264" s="368">
        <v>251</v>
      </c>
      <c r="AR264" s="368">
        <v>251</v>
      </c>
      <c r="AS264" s="368">
        <v>0</v>
      </c>
      <c r="AT264" s="368">
        <v>0</v>
      </c>
      <c r="AU264" s="368">
        <v>0</v>
      </c>
      <c r="AV264" s="368">
        <v>939</v>
      </c>
      <c r="AW264" s="368">
        <v>63</v>
      </c>
      <c r="AX264" s="368">
        <v>1858</v>
      </c>
      <c r="AY264" s="368">
        <v>1858</v>
      </c>
      <c r="AZ264" s="368">
        <v>0</v>
      </c>
      <c r="BA264" s="368">
        <v>0</v>
      </c>
      <c r="BB264" s="368">
        <v>0</v>
      </c>
      <c r="BC264" s="368">
        <v>0</v>
      </c>
      <c r="BD264" s="368">
        <v>0</v>
      </c>
      <c r="BE264" s="368">
        <v>45</v>
      </c>
      <c r="BF264" s="368">
        <v>45</v>
      </c>
      <c r="BG264" s="368">
        <v>45</v>
      </c>
      <c r="BH264" s="368">
        <v>0</v>
      </c>
      <c r="BI264" s="368">
        <v>0</v>
      </c>
      <c r="BJ264" s="368">
        <v>1903</v>
      </c>
      <c r="BK264" s="368">
        <v>1903</v>
      </c>
      <c r="BL264" s="368">
        <v>0</v>
      </c>
      <c r="BM264" s="368">
        <v>0</v>
      </c>
      <c r="BN264" s="368">
        <v>0</v>
      </c>
      <c r="BO264" s="368">
        <v>0</v>
      </c>
      <c r="BP264" s="368">
        <v>0</v>
      </c>
      <c r="BQ264" s="368">
        <v>0</v>
      </c>
      <c r="BR264" s="368">
        <v>0</v>
      </c>
      <c r="BS264" s="368">
        <v>0</v>
      </c>
      <c r="BT264" s="368">
        <v>0</v>
      </c>
      <c r="BU264" s="368">
        <v>0</v>
      </c>
      <c r="BV264" s="368">
        <v>0</v>
      </c>
      <c r="BW264" s="368">
        <v>0</v>
      </c>
      <c r="BX264" s="368">
        <v>0</v>
      </c>
      <c r="BY264" s="368">
        <v>0</v>
      </c>
      <c r="BZ264" s="368">
        <v>0</v>
      </c>
      <c r="CA264" s="368">
        <v>0</v>
      </c>
    </row>
    <row r="265" spans="1:109">
      <c r="A265" s="461" t="str">
        <f t="shared" si="4"/>
        <v>1803201264075000</v>
      </c>
      <c r="B265" s="367" t="s">
        <v>1588</v>
      </c>
      <c r="C265" s="367" t="s">
        <v>559</v>
      </c>
      <c r="D265" s="367" t="s">
        <v>576</v>
      </c>
      <c r="E265" s="367" t="s">
        <v>561</v>
      </c>
      <c r="F265" s="367" t="s">
        <v>591</v>
      </c>
      <c r="G265" s="367" t="s">
        <v>592</v>
      </c>
      <c r="H265" s="367" t="s">
        <v>562</v>
      </c>
      <c r="J265" s="367" t="s">
        <v>743</v>
      </c>
      <c r="K265" s="367" t="s">
        <v>564</v>
      </c>
      <c r="L265" s="367" t="s">
        <v>735</v>
      </c>
      <c r="M265" s="367" t="s">
        <v>738</v>
      </c>
      <c r="N265" s="367" t="s">
        <v>733</v>
      </c>
      <c r="O265" s="367" t="s">
        <v>749</v>
      </c>
      <c r="P265" s="367" t="s">
        <v>733</v>
      </c>
      <c r="Q265" s="367" t="s">
        <v>734</v>
      </c>
      <c r="R265" s="367" t="s">
        <v>737</v>
      </c>
      <c r="S265" s="367" t="s">
        <v>733</v>
      </c>
      <c r="T265" s="368">
        <v>0</v>
      </c>
      <c r="U265" s="368">
        <v>0</v>
      </c>
      <c r="V265" s="368">
        <v>0</v>
      </c>
      <c r="W265" s="368">
        <v>0</v>
      </c>
      <c r="X265" s="368">
        <v>0</v>
      </c>
      <c r="Y265" s="368">
        <v>0</v>
      </c>
      <c r="Z265" s="368">
        <v>0</v>
      </c>
      <c r="AA265" s="368">
        <v>0</v>
      </c>
      <c r="AB265" s="368">
        <v>0</v>
      </c>
      <c r="AC265" s="368">
        <v>0</v>
      </c>
      <c r="AD265" s="368">
        <v>0</v>
      </c>
      <c r="AE265" s="368">
        <v>0</v>
      </c>
      <c r="AF265" s="368">
        <v>0</v>
      </c>
      <c r="AG265" s="368">
        <v>0</v>
      </c>
      <c r="AH265" s="368">
        <v>0</v>
      </c>
      <c r="AI265" s="368">
        <v>0</v>
      </c>
      <c r="AJ265" s="368">
        <v>0</v>
      </c>
      <c r="AK265" s="368">
        <v>0</v>
      </c>
      <c r="AL265" s="368">
        <v>0</v>
      </c>
      <c r="AM265" s="368">
        <v>0</v>
      </c>
      <c r="AN265" s="368">
        <v>0</v>
      </c>
      <c r="AO265" s="368">
        <v>0</v>
      </c>
      <c r="AP265" s="368">
        <v>1205</v>
      </c>
      <c r="AQ265" s="368">
        <v>0</v>
      </c>
      <c r="AR265" s="368">
        <v>0</v>
      </c>
      <c r="AS265" s="368">
        <v>5523</v>
      </c>
      <c r="AT265" s="368">
        <v>0</v>
      </c>
      <c r="AU265" s="368">
        <v>0</v>
      </c>
      <c r="AV265" s="368">
        <v>102401</v>
      </c>
      <c r="AW265" s="368">
        <v>0</v>
      </c>
      <c r="AX265" s="368">
        <v>109129</v>
      </c>
      <c r="AY265" s="368">
        <v>109129</v>
      </c>
      <c r="AZ265" s="368">
        <v>0</v>
      </c>
      <c r="BA265" s="368">
        <v>0</v>
      </c>
      <c r="BB265" s="368">
        <v>0</v>
      </c>
      <c r="BC265" s="368">
        <v>0</v>
      </c>
      <c r="BD265" s="368">
        <v>0</v>
      </c>
      <c r="BE265" s="368">
        <v>2008</v>
      </c>
      <c r="BF265" s="368">
        <v>2008</v>
      </c>
      <c r="BG265" s="368">
        <v>2008</v>
      </c>
      <c r="BH265" s="368">
        <v>0</v>
      </c>
      <c r="BI265" s="368">
        <v>0</v>
      </c>
      <c r="BJ265" s="368">
        <v>111137</v>
      </c>
      <c r="BK265" s="368">
        <v>111137</v>
      </c>
      <c r="BL265" s="368">
        <v>0</v>
      </c>
      <c r="BM265" s="368">
        <v>0</v>
      </c>
      <c r="BN265" s="368">
        <v>0</v>
      </c>
      <c r="BO265" s="368">
        <v>0</v>
      </c>
      <c r="BP265" s="368">
        <v>0</v>
      </c>
      <c r="BQ265" s="368">
        <v>0</v>
      </c>
      <c r="BR265" s="368">
        <v>1587</v>
      </c>
      <c r="BS265" s="368">
        <v>0</v>
      </c>
      <c r="BT265" s="368">
        <v>0</v>
      </c>
      <c r="BU265" s="368">
        <v>0</v>
      </c>
      <c r="BV265" s="368">
        <v>0</v>
      </c>
      <c r="BW265" s="368">
        <v>1587</v>
      </c>
      <c r="BX265" s="368">
        <v>0</v>
      </c>
      <c r="BY265" s="368">
        <v>5117</v>
      </c>
      <c r="BZ265" s="368">
        <v>0</v>
      </c>
      <c r="CA265" s="368">
        <v>0</v>
      </c>
    </row>
    <row r="266" spans="1:109">
      <c r="A266" s="461" t="str">
        <f t="shared" si="4"/>
        <v>1743202264075000</v>
      </c>
      <c r="B266" s="367" t="s">
        <v>1588</v>
      </c>
      <c r="C266" s="367" t="s">
        <v>559</v>
      </c>
      <c r="D266" s="367" t="s">
        <v>575</v>
      </c>
      <c r="E266" s="367" t="s">
        <v>738</v>
      </c>
      <c r="F266" s="367" t="s">
        <v>591</v>
      </c>
      <c r="G266" s="367" t="s">
        <v>592</v>
      </c>
      <c r="H266" s="367" t="s">
        <v>562</v>
      </c>
      <c r="J266" s="367" t="s">
        <v>743</v>
      </c>
      <c r="K266" s="367" t="s">
        <v>566</v>
      </c>
      <c r="L266" s="367" t="s">
        <v>735</v>
      </c>
      <c r="M266" s="367" t="s">
        <v>738</v>
      </c>
      <c r="N266" s="367" t="s">
        <v>733</v>
      </c>
      <c r="O266" s="367" t="s">
        <v>738</v>
      </c>
      <c r="P266" s="367" t="s">
        <v>733</v>
      </c>
      <c r="Q266" s="367" t="s">
        <v>734</v>
      </c>
      <c r="R266" s="367" t="s">
        <v>735</v>
      </c>
      <c r="S266" s="367" t="s">
        <v>733</v>
      </c>
      <c r="T266" s="368">
        <v>0</v>
      </c>
      <c r="U266" s="368">
        <v>0</v>
      </c>
      <c r="V266" s="368">
        <v>162744</v>
      </c>
      <c r="W266" s="368">
        <v>15784</v>
      </c>
      <c r="X266" s="368">
        <v>0</v>
      </c>
      <c r="Y266" s="368">
        <v>0</v>
      </c>
      <c r="Z266" s="368">
        <v>207377</v>
      </c>
      <c r="AA266" s="368">
        <v>0</v>
      </c>
      <c r="AB266" s="368">
        <v>0</v>
      </c>
      <c r="AC266" s="368">
        <v>0</v>
      </c>
      <c r="AD266" s="368">
        <v>0</v>
      </c>
      <c r="AE266" s="368">
        <v>189880</v>
      </c>
      <c r="AF266" s="368">
        <v>17497</v>
      </c>
      <c r="AG266" s="368">
        <v>0</v>
      </c>
      <c r="AH266" s="368">
        <v>317150</v>
      </c>
      <c r="AI266" s="368">
        <v>109773</v>
      </c>
      <c r="AJ266" s="368">
        <v>0</v>
      </c>
      <c r="AK266" s="368">
        <v>207377</v>
      </c>
      <c r="AL266" s="368">
        <v>0</v>
      </c>
      <c r="AM266" s="368">
        <v>0</v>
      </c>
      <c r="AN266" s="368">
        <v>0</v>
      </c>
      <c r="AO266" s="368">
        <v>0</v>
      </c>
      <c r="AP266" s="368">
        <v>0</v>
      </c>
      <c r="AQ266" s="368">
        <v>93803</v>
      </c>
    </row>
    <row r="267" spans="1:109">
      <c r="A267" s="461" t="str">
        <f t="shared" si="4"/>
        <v>1753202264075000</v>
      </c>
      <c r="B267" s="367" t="s">
        <v>1588</v>
      </c>
      <c r="C267" s="367" t="s">
        <v>559</v>
      </c>
      <c r="D267" s="367" t="s">
        <v>575</v>
      </c>
      <c r="E267" s="367" t="s">
        <v>737</v>
      </c>
      <c r="F267" s="367" t="s">
        <v>591</v>
      </c>
      <c r="G267" s="367" t="s">
        <v>592</v>
      </c>
      <c r="H267" s="367" t="s">
        <v>562</v>
      </c>
      <c r="J267" s="367" t="s">
        <v>743</v>
      </c>
      <c r="K267" s="367" t="s">
        <v>566</v>
      </c>
      <c r="L267" s="367" t="s">
        <v>735</v>
      </c>
      <c r="M267" s="367" t="s">
        <v>738</v>
      </c>
      <c r="N267" s="367" t="s">
        <v>733</v>
      </c>
      <c r="O267" s="367" t="s">
        <v>732</v>
      </c>
      <c r="P267" s="367" t="s">
        <v>733</v>
      </c>
      <c r="Q267" s="367" t="s">
        <v>734</v>
      </c>
      <c r="R267" s="367" t="s">
        <v>735</v>
      </c>
      <c r="S267" s="367" t="s">
        <v>733</v>
      </c>
      <c r="T267" s="368">
        <v>0</v>
      </c>
      <c r="U267" s="368">
        <v>0</v>
      </c>
      <c r="V267" s="368">
        <v>98810</v>
      </c>
      <c r="W267" s="368">
        <v>55190</v>
      </c>
      <c r="X267" s="368">
        <v>0</v>
      </c>
      <c r="Y267" s="368">
        <v>0</v>
      </c>
      <c r="Z267" s="368">
        <v>180769</v>
      </c>
      <c r="AA267" s="368">
        <v>0</v>
      </c>
      <c r="AB267" s="368">
        <v>0</v>
      </c>
      <c r="AC267" s="368">
        <v>0</v>
      </c>
      <c r="AD267" s="368">
        <v>0</v>
      </c>
      <c r="AE267" s="368">
        <v>117919</v>
      </c>
      <c r="AF267" s="368">
        <v>62850</v>
      </c>
      <c r="AG267" s="368">
        <v>0</v>
      </c>
      <c r="AH267" s="368">
        <v>280209</v>
      </c>
      <c r="AI267" s="368">
        <v>99440</v>
      </c>
      <c r="AJ267" s="368">
        <v>0</v>
      </c>
      <c r="AK267" s="368">
        <v>180769</v>
      </c>
      <c r="AL267" s="368">
        <v>0</v>
      </c>
      <c r="AM267" s="368">
        <v>0</v>
      </c>
      <c r="AN267" s="368">
        <v>0</v>
      </c>
      <c r="AO267" s="368">
        <v>0</v>
      </c>
      <c r="AP267" s="368">
        <v>0</v>
      </c>
      <c r="AQ267" s="368">
        <v>93289</v>
      </c>
    </row>
    <row r="268" spans="1:109">
      <c r="A268" s="461" t="str">
        <f t="shared" si="4"/>
        <v>1773202264075000</v>
      </c>
      <c r="B268" s="367" t="s">
        <v>1588</v>
      </c>
      <c r="C268" s="367" t="s">
        <v>559</v>
      </c>
      <c r="D268" s="367" t="s">
        <v>575</v>
      </c>
      <c r="E268" s="367" t="s">
        <v>735</v>
      </c>
      <c r="F268" s="367" t="s">
        <v>591</v>
      </c>
      <c r="G268" s="367" t="s">
        <v>592</v>
      </c>
      <c r="H268" s="367" t="s">
        <v>562</v>
      </c>
      <c r="J268" s="367" t="s">
        <v>743</v>
      </c>
      <c r="K268" s="367" t="s">
        <v>566</v>
      </c>
      <c r="L268" s="367" t="s">
        <v>735</v>
      </c>
      <c r="M268" s="367" t="s">
        <v>738</v>
      </c>
      <c r="N268" s="367" t="s">
        <v>733</v>
      </c>
      <c r="O268" s="367" t="s">
        <v>735</v>
      </c>
      <c r="P268" s="367" t="s">
        <v>733</v>
      </c>
      <c r="Q268" s="367" t="s">
        <v>734</v>
      </c>
      <c r="R268" s="367" t="s">
        <v>736</v>
      </c>
      <c r="S268" s="367" t="s">
        <v>733</v>
      </c>
      <c r="T268" s="368">
        <v>0</v>
      </c>
      <c r="U268" s="368">
        <v>784</v>
      </c>
      <c r="V268" s="368">
        <v>1881</v>
      </c>
      <c r="W268" s="368">
        <v>0</v>
      </c>
      <c r="X268" s="368">
        <v>0</v>
      </c>
      <c r="Y268" s="368">
        <v>0</v>
      </c>
      <c r="Z268" s="368">
        <v>3357</v>
      </c>
      <c r="AA268" s="368">
        <v>0</v>
      </c>
      <c r="AB268" s="368">
        <v>0</v>
      </c>
      <c r="AC268" s="368">
        <v>0</v>
      </c>
      <c r="AD268" s="368">
        <v>988</v>
      </c>
      <c r="AE268" s="368">
        <v>2369</v>
      </c>
      <c r="AF268" s="368">
        <v>0</v>
      </c>
      <c r="AG268" s="368">
        <v>0</v>
      </c>
      <c r="AH268" s="368">
        <v>6546</v>
      </c>
      <c r="AI268" s="368">
        <v>3189</v>
      </c>
      <c r="AJ268" s="368">
        <v>0</v>
      </c>
      <c r="AK268" s="368">
        <v>3357</v>
      </c>
      <c r="AL268" s="368">
        <v>0</v>
      </c>
      <c r="AM268" s="368">
        <v>0</v>
      </c>
      <c r="AN268" s="368">
        <v>0</v>
      </c>
      <c r="AO268" s="368">
        <v>0</v>
      </c>
      <c r="AP268" s="368">
        <v>0</v>
      </c>
      <c r="AQ268" s="368">
        <v>1330</v>
      </c>
    </row>
    <row r="269" spans="1:109">
      <c r="A269" s="461" t="str">
        <f t="shared" si="4"/>
        <v>1783202264075000</v>
      </c>
      <c r="B269" s="367" t="s">
        <v>1588</v>
      </c>
      <c r="C269" s="367" t="s">
        <v>559</v>
      </c>
      <c r="D269" s="367" t="s">
        <v>575</v>
      </c>
      <c r="E269" s="367" t="s">
        <v>747</v>
      </c>
      <c r="F269" s="367" t="s">
        <v>591</v>
      </c>
      <c r="G269" s="367" t="s">
        <v>592</v>
      </c>
      <c r="H269" s="367" t="s">
        <v>562</v>
      </c>
      <c r="J269" s="367" t="s">
        <v>743</v>
      </c>
      <c r="K269" s="367" t="s">
        <v>566</v>
      </c>
      <c r="L269" s="367" t="s">
        <v>735</v>
      </c>
      <c r="M269" s="367" t="s">
        <v>738</v>
      </c>
      <c r="N269" s="367" t="s">
        <v>733</v>
      </c>
      <c r="O269" s="367" t="s">
        <v>749</v>
      </c>
      <c r="P269" s="367" t="s">
        <v>733</v>
      </c>
      <c r="Q269" s="367" t="s">
        <v>734</v>
      </c>
      <c r="R269" s="367" t="s">
        <v>736</v>
      </c>
      <c r="S269" s="367" t="s">
        <v>733</v>
      </c>
      <c r="T269" s="368">
        <v>0</v>
      </c>
      <c r="U269" s="368">
        <v>0</v>
      </c>
      <c r="V269" s="368">
        <v>0</v>
      </c>
      <c r="W269" s="368">
        <v>0</v>
      </c>
      <c r="X269" s="368">
        <v>0</v>
      </c>
      <c r="Y269" s="368">
        <v>0</v>
      </c>
      <c r="Z269" s="368">
        <v>0</v>
      </c>
      <c r="AA269" s="368">
        <v>0</v>
      </c>
      <c r="AB269" s="368">
        <v>0</v>
      </c>
      <c r="AC269" s="368">
        <v>0</v>
      </c>
      <c r="AD269" s="368">
        <v>0</v>
      </c>
      <c r="AE269" s="368">
        <v>0</v>
      </c>
      <c r="AF269" s="368">
        <v>0</v>
      </c>
      <c r="AG269" s="368">
        <v>0</v>
      </c>
      <c r="AH269" s="368">
        <v>1903</v>
      </c>
      <c r="AI269" s="368">
        <v>1903</v>
      </c>
      <c r="AJ269" s="368">
        <v>0</v>
      </c>
      <c r="AK269" s="368">
        <v>0</v>
      </c>
      <c r="AL269" s="368">
        <v>0</v>
      </c>
      <c r="AM269" s="368">
        <v>0</v>
      </c>
      <c r="AN269" s="368">
        <v>0</v>
      </c>
      <c r="AO269" s="368">
        <v>0</v>
      </c>
      <c r="AP269" s="368">
        <v>0</v>
      </c>
      <c r="AQ269" s="368">
        <v>836</v>
      </c>
    </row>
    <row r="270" spans="1:109">
      <c r="A270" s="461" t="str">
        <f t="shared" si="4"/>
        <v>1803202264075000</v>
      </c>
      <c r="B270" s="367" t="s">
        <v>1588</v>
      </c>
      <c r="C270" s="367" t="s">
        <v>559</v>
      </c>
      <c r="D270" s="367" t="s">
        <v>576</v>
      </c>
      <c r="E270" s="367" t="s">
        <v>561</v>
      </c>
      <c r="F270" s="367" t="s">
        <v>591</v>
      </c>
      <c r="G270" s="367" t="s">
        <v>592</v>
      </c>
      <c r="H270" s="367" t="s">
        <v>562</v>
      </c>
      <c r="I270" s="367"/>
      <c r="J270" s="367" t="s">
        <v>743</v>
      </c>
      <c r="K270" s="367" t="s">
        <v>566</v>
      </c>
      <c r="L270" s="367" t="s">
        <v>735</v>
      </c>
      <c r="M270" s="367" t="s">
        <v>738</v>
      </c>
      <c r="N270" s="367" t="s">
        <v>733</v>
      </c>
      <c r="O270" s="367" t="s">
        <v>749</v>
      </c>
      <c r="P270" s="367" t="s">
        <v>733</v>
      </c>
      <c r="Q270" s="367" t="s">
        <v>734</v>
      </c>
      <c r="R270" s="367" t="s">
        <v>737</v>
      </c>
      <c r="S270" s="367" t="s">
        <v>733</v>
      </c>
      <c r="T270" s="368">
        <v>0</v>
      </c>
      <c r="U270" s="368">
        <v>0</v>
      </c>
      <c r="V270" s="368">
        <v>5117</v>
      </c>
      <c r="W270" s="368">
        <v>0</v>
      </c>
      <c r="X270" s="368">
        <v>0</v>
      </c>
      <c r="Y270" s="368">
        <v>0</v>
      </c>
      <c r="Z270" s="368">
        <v>6704</v>
      </c>
      <c r="AA270" s="368">
        <v>0</v>
      </c>
      <c r="AB270" s="368">
        <v>0</v>
      </c>
      <c r="AC270" s="368">
        <v>0</v>
      </c>
      <c r="AD270" s="368">
        <v>0</v>
      </c>
      <c r="AE270" s="368">
        <v>6704</v>
      </c>
      <c r="AF270" s="368">
        <v>0</v>
      </c>
      <c r="AG270" s="368">
        <v>0</v>
      </c>
      <c r="AH270" s="368">
        <v>117841</v>
      </c>
      <c r="AI270" s="368">
        <v>111137</v>
      </c>
      <c r="AJ270" s="368">
        <v>0</v>
      </c>
      <c r="AK270" s="368">
        <v>6704</v>
      </c>
      <c r="AL270" s="368">
        <v>0</v>
      </c>
      <c r="AM270" s="368">
        <v>0</v>
      </c>
      <c r="AN270" s="368">
        <v>0</v>
      </c>
      <c r="AO270" s="368">
        <v>0</v>
      </c>
      <c r="AP270" s="368">
        <v>0</v>
      </c>
      <c r="AQ270" s="368">
        <v>66701</v>
      </c>
    </row>
    <row r="271" spans="1:109">
      <c r="A271" s="461" t="str">
        <f t="shared" si="4"/>
        <v>1743301264075000</v>
      </c>
      <c r="B271" s="367" t="s">
        <v>1588</v>
      </c>
      <c r="C271" s="367" t="s">
        <v>559</v>
      </c>
      <c r="D271" s="367" t="s">
        <v>575</v>
      </c>
      <c r="E271" s="367" t="s">
        <v>738</v>
      </c>
      <c r="F271" s="367" t="s">
        <v>591</v>
      </c>
      <c r="G271" s="367" t="s">
        <v>592</v>
      </c>
      <c r="H271" s="367" t="s">
        <v>562</v>
      </c>
      <c r="J271" s="367" t="s">
        <v>742</v>
      </c>
      <c r="K271" s="367" t="s">
        <v>564</v>
      </c>
      <c r="L271" s="367" t="s">
        <v>735</v>
      </c>
      <c r="M271" s="367" t="s">
        <v>738</v>
      </c>
      <c r="N271" s="367" t="s">
        <v>733</v>
      </c>
      <c r="O271" s="367" t="s">
        <v>738</v>
      </c>
      <c r="P271" s="367" t="s">
        <v>733</v>
      </c>
      <c r="Q271" s="367" t="s">
        <v>734</v>
      </c>
      <c r="R271" s="367" t="s">
        <v>735</v>
      </c>
      <c r="S271" s="367" t="s">
        <v>733</v>
      </c>
      <c r="T271" s="368">
        <v>3</v>
      </c>
      <c r="U271" s="368">
        <v>0</v>
      </c>
      <c r="V271" s="368">
        <v>20000</v>
      </c>
      <c r="W271" s="368">
        <v>0</v>
      </c>
      <c r="X271" s="368">
        <v>0</v>
      </c>
      <c r="Y271" s="368">
        <v>0</v>
      </c>
      <c r="Z271" s="368">
        <v>0</v>
      </c>
      <c r="AA271" s="368">
        <v>100</v>
      </c>
      <c r="AB271" s="368">
        <v>23400</v>
      </c>
      <c r="AC271" s="368">
        <v>1000</v>
      </c>
      <c r="AD271" s="368">
        <v>4231001</v>
      </c>
      <c r="AE271" s="368">
        <v>4160401</v>
      </c>
      <c r="AF271" s="368">
        <v>4180</v>
      </c>
      <c r="AG271" s="368">
        <v>0</v>
      </c>
      <c r="AH271" s="368">
        <v>0</v>
      </c>
      <c r="AI271" s="368">
        <v>0</v>
      </c>
      <c r="AJ271" s="368">
        <v>0</v>
      </c>
      <c r="AK271" s="368">
        <v>0</v>
      </c>
      <c r="AL271" s="368">
        <v>124333</v>
      </c>
      <c r="AM271" s="368">
        <v>236206</v>
      </c>
      <c r="AN271" s="368">
        <v>9340</v>
      </c>
      <c r="AO271" s="368">
        <v>13943</v>
      </c>
      <c r="AP271" s="368">
        <v>5296</v>
      </c>
      <c r="AQ271" s="368">
        <v>12314</v>
      </c>
      <c r="AR271" s="368">
        <v>0</v>
      </c>
      <c r="AS271" s="368">
        <v>0</v>
      </c>
      <c r="AT271" s="368">
        <v>0</v>
      </c>
      <c r="AU271" s="368">
        <v>0</v>
      </c>
      <c r="AV271" s="368">
        <v>0</v>
      </c>
      <c r="AW271" s="368">
        <v>0</v>
      </c>
      <c r="AX271" s="368">
        <v>0</v>
      </c>
      <c r="AY271" s="368">
        <v>0</v>
      </c>
      <c r="AZ271" s="368">
        <v>0</v>
      </c>
      <c r="BA271" s="368">
        <v>0</v>
      </c>
      <c r="BB271" s="368">
        <v>1</v>
      </c>
      <c r="BC271" s="368">
        <v>0</v>
      </c>
      <c r="BD271" s="368">
        <v>0</v>
      </c>
      <c r="BE271" s="368">
        <v>0</v>
      </c>
      <c r="BF271" s="368">
        <v>0</v>
      </c>
      <c r="BG271" s="368">
        <v>0</v>
      </c>
      <c r="BH271" s="368">
        <v>0</v>
      </c>
      <c r="BI271" s="368">
        <v>0</v>
      </c>
      <c r="BJ271" s="368">
        <v>3630401</v>
      </c>
      <c r="BK271" s="368">
        <v>200</v>
      </c>
      <c r="BL271" s="368">
        <v>0</v>
      </c>
      <c r="BM271" s="368">
        <v>0</v>
      </c>
      <c r="BN271" s="368">
        <v>0</v>
      </c>
      <c r="BO271" s="368">
        <v>1000000</v>
      </c>
      <c r="BP271" s="368">
        <v>4171001</v>
      </c>
      <c r="BQ271" s="368">
        <v>0</v>
      </c>
      <c r="BR271" s="368">
        <v>0</v>
      </c>
      <c r="BS271" s="368">
        <v>0</v>
      </c>
      <c r="BT271" s="368">
        <v>0</v>
      </c>
      <c r="BU271" s="368">
        <v>0</v>
      </c>
      <c r="BV271" s="368">
        <v>0</v>
      </c>
      <c r="BW271" s="368">
        <v>0</v>
      </c>
      <c r="BX271" s="368">
        <v>0</v>
      </c>
      <c r="BY271" s="368">
        <v>0</v>
      </c>
      <c r="BZ271" s="368">
        <v>0</v>
      </c>
      <c r="CA271" s="368">
        <v>0</v>
      </c>
    </row>
    <row r="272" spans="1:109">
      <c r="A272" s="461" t="str">
        <f t="shared" si="4"/>
        <v>1753301264075000</v>
      </c>
      <c r="B272" s="367" t="s">
        <v>1588</v>
      </c>
      <c r="C272" s="367" t="s">
        <v>559</v>
      </c>
      <c r="D272" s="367" t="s">
        <v>575</v>
      </c>
      <c r="E272" s="367" t="s">
        <v>737</v>
      </c>
      <c r="F272" s="367" t="s">
        <v>591</v>
      </c>
      <c r="G272" s="367" t="s">
        <v>592</v>
      </c>
      <c r="H272" s="367" t="s">
        <v>562</v>
      </c>
      <c r="J272" s="367" t="s">
        <v>742</v>
      </c>
      <c r="K272" s="367" t="s">
        <v>564</v>
      </c>
      <c r="L272" s="367" t="s">
        <v>735</v>
      </c>
      <c r="M272" s="367" t="s">
        <v>738</v>
      </c>
      <c r="N272" s="367" t="s">
        <v>733</v>
      </c>
      <c r="O272" s="367" t="s">
        <v>732</v>
      </c>
      <c r="P272" s="367" t="s">
        <v>733</v>
      </c>
      <c r="Q272" s="367" t="s">
        <v>734</v>
      </c>
      <c r="R272" s="367" t="s">
        <v>735</v>
      </c>
      <c r="S272" s="367" t="s">
        <v>733</v>
      </c>
      <c r="T272" s="368">
        <v>3</v>
      </c>
      <c r="U272" s="368">
        <v>0</v>
      </c>
      <c r="V272" s="368">
        <v>20000</v>
      </c>
      <c r="W272" s="368">
        <v>0</v>
      </c>
      <c r="X272" s="368">
        <v>0</v>
      </c>
      <c r="Y272" s="368">
        <v>0</v>
      </c>
      <c r="Z272" s="368">
        <v>0</v>
      </c>
      <c r="AA272" s="368">
        <v>100</v>
      </c>
      <c r="AB272" s="368">
        <v>23400</v>
      </c>
      <c r="AC272" s="368">
        <v>1000</v>
      </c>
      <c r="AD272" s="368">
        <v>4231001</v>
      </c>
      <c r="AE272" s="368">
        <v>4160401</v>
      </c>
      <c r="AF272" s="368">
        <v>4180</v>
      </c>
      <c r="AG272" s="368">
        <v>0</v>
      </c>
      <c r="AH272" s="368">
        <v>0</v>
      </c>
      <c r="AI272" s="368">
        <v>0</v>
      </c>
      <c r="AJ272" s="368">
        <v>0</v>
      </c>
      <c r="AK272" s="368">
        <v>0</v>
      </c>
      <c r="AL272" s="368">
        <v>123998</v>
      </c>
      <c r="AM272" s="368">
        <v>241013</v>
      </c>
      <c r="AN272" s="368">
        <v>9586</v>
      </c>
      <c r="AO272" s="368">
        <v>13238</v>
      </c>
      <c r="AP272" s="368">
        <v>1884</v>
      </c>
      <c r="AQ272" s="368">
        <v>0</v>
      </c>
      <c r="AR272" s="368">
        <v>0</v>
      </c>
      <c r="AS272" s="368">
        <v>0</v>
      </c>
      <c r="AT272" s="368">
        <v>0</v>
      </c>
      <c r="AU272" s="368">
        <v>0</v>
      </c>
      <c r="AV272" s="368">
        <v>0</v>
      </c>
      <c r="AW272" s="368">
        <v>0</v>
      </c>
      <c r="AX272" s="368">
        <v>0</v>
      </c>
      <c r="AY272" s="368">
        <v>0</v>
      </c>
      <c r="AZ272" s="368">
        <v>0</v>
      </c>
      <c r="BA272" s="368">
        <v>0</v>
      </c>
      <c r="BB272" s="368">
        <v>1</v>
      </c>
      <c r="BC272" s="368">
        <v>0</v>
      </c>
      <c r="BD272" s="368">
        <v>0</v>
      </c>
      <c r="BE272" s="368">
        <v>0</v>
      </c>
      <c r="BF272" s="368">
        <v>0</v>
      </c>
      <c r="BG272" s="368">
        <v>0</v>
      </c>
      <c r="BH272" s="368">
        <v>0</v>
      </c>
      <c r="BI272" s="368">
        <v>0</v>
      </c>
      <c r="BJ272" s="368">
        <v>3570401</v>
      </c>
      <c r="BK272" s="368">
        <v>200</v>
      </c>
      <c r="BL272" s="368">
        <v>0</v>
      </c>
      <c r="BM272" s="368">
        <v>0</v>
      </c>
      <c r="BN272" s="368">
        <v>0</v>
      </c>
      <c r="BO272" s="368">
        <v>1000000</v>
      </c>
      <c r="BP272" s="368">
        <v>4171011</v>
      </c>
      <c r="BQ272" s="368">
        <v>0</v>
      </c>
      <c r="BR272" s="368">
        <v>0</v>
      </c>
      <c r="BS272" s="368">
        <v>0</v>
      </c>
      <c r="BT272" s="368">
        <v>0</v>
      </c>
      <c r="BU272" s="368">
        <v>0</v>
      </c>
      <c r="BV272" s="368">
        <v>0</v>
      </c>
      <c r="BW272" s="368">
        <v>0</v>
      </c>
      <c r="BX272" s="368">
        <v>0</v>
      </c>
      <c r="BY272" s="368">
        <v>0</v>
      </c>
      <c r="BZ272" s="368">
        <v>0</v>
      </c>
      <c r="CA272" s="368">
        <v>0</v>
      </c>
    </row>
    <row r="273" spans="1:82">
      <c r="A273" s="461" t="str">
        <f t="shared" si="4"/>
        <v>1773301264075000</v>
      </c>
      <c r="B273" s="367" t="s">
        <v>1588</v>
      </c>
      <c r="C273" s="367" t="s">
        <v>559</v>
      </c>
      <c r="D273" s="367" t="s">
        <v>575</v>
      </c>
      <c r="E273" s="367" t="s">
        <v>735</v>
      </c>
      <c r="F273" s="367" t="s">
        <v>591</v>
      </c>
      <c r="G273" s="367" t="s">
        <v>592</v>
      </c>
      <c r="H273" s="367" t="s">
        <v>562</v>
      </c>
      <c r="J273" s="367" t="s">
        <v>742</v>
      </c>
      <c r="K273" s="367" t="s">
        <v>564</v>
      </c>
      <c r="L273" s="367" t="s">
        <v>735</v>
      </c>
      <c r="M273" s="367" t="s">
        <v>738</v>
      </c>
      <c r="N273" s="367" t="s">
        <v>733</v>
      </c>
      <c r="O273" s="367" t="s">
        <v>735</v>
      </c>
      <c r="P273" s="367" t="s">
        <v>733</v>
      </c>
      <c r="Q273" s="367" t="s">
        <v>734</v>
      </c>
      <c r="R273" s="367" t="s">
        <v>736</v>
      </c>
      <c r="S273" s="367" t="s">
        <v>733</v>
      </c>
      <c r="T273" s="368">
        <v>4</v>
      </c>
      <c r="U273" s="368">
        <v>612</v>
      </c>
      <c r="V273" s="368">
        <v>20000</v>
      </c>
      <c r="W273" s="368">
        <v>0</v>
      </c>
      <c r="X273" s="368">
        <v>0</v>
      </c>
      <c r="Y273" s="368">
        <v>0</v>
      </c>
      <c r="Z273" s="368">
        <v>0</v>
      </c>
      <c r="AA273" s="368">
        <v>100</v>
      </c>
      <c r="AB273" s="368">
        <v>23400</v>
      </c>
      <c r="AC273" s="368">
        <v>1000</v>
      </c>
      <c r="AD273" s="368">
        <v>4231001</v>
      </c>
      <c r="AE273" s="368">
        <v>4090401</v>
      </c>
      <c r="AF273" s="368">
        <v>4180</v>
      </c>
      <c r="AG273" s="368">
        <v>0</v>
      </c>
      <c r="AH273" s="368">
        <v>0</v>
      </c>
      <c r="AI273" s="368">
        <v>0</v>
      </c>
      <c r="AJ273" s="368">
        <v>0</v>
      </c>
      <c r="AK273" s="368">
        <v>0</v>
      </c>
      <c r="AL273" s="368">
        <v>2234</v>
      </c>
      <c r="AM273" s="368">
        <v>1486</v>
      </c>
      <c r="AN273" s="368">
        <v>0</v>
      </c>
      <c r="AO273" s="368">
        <v>0</v>
      </c>
      <c r="AP273" s="368">
        <v>0</v>
      </c>
      <c r="AQ273" s="368">
        <v>0</v>
      </c>
      <c r="AR273" s="368">
        <v>0</v>
      </c>
      <c r="AS273" s="368">
        <v>0</v>
      </c>
      <c r="AT273" s="368">
        <v>0</v>
      </c>
      <c r="AU273" s="368">
        <v>0</v>
      </c>
      <c r="AV273" s="368">
        <v>0</v>
      </c>
      <c r="AW273" s="368">
        <v>0</v>
      </c>
      <c r="AX273" s="368">
        <v>0</v>
      </c>
      <c r="AY273" s="368">
        <v>0</v>
      </c>
      <c r="AZ273" s="368">
        <v>0</v>
      </c>
      <c r="BA273" s="368">
        <v>0</v>
      </c>
      <c r="BB273" s="368">
        <v>1</v>
      </c>
      <c r="BC273" s="368">
        <v>0</v>
      </c>
      <c r="BD273" s="368">
        <v>0</v>
      </c>
      <c r="BE273" s="368">
        <v>0</v>
      </c>
      <c r="BF273" s="368">
        <v>0</v>
      </c>
      <c r="BG273" s="368">
        <v>0</v>
      </c>
      <c r="BH273" s="368">
        <v>0</v>
      </c>
      <c r="BI273" s="368">
        <v>0</v>
      </c>
      <c r="BJ273" s="368">
        <v>4010328</v>
      </c>
      <c r="BK273" s="368">
        <v>20</v>
      </c>
      <c r="BL273" s="368">
        <v>0</v>
      </c>
      <c r="BM273" s="368">
        <v>0</v>
      </c>
      <c r="BN273" s="368">
        <v>0</v>
      </c>
      <c r="BO273" s="368">
        <v>1000000</v>
      </c>
      <c r="BP273" s="368">
        <v>4171011</v>
      </c>
      <c r="BQ273" s="368">
        <v>0</v>
      </c>
      <c r="BR273" s="368">
        <v>0</v>
      </c>
      <c r="BS273" s="368">
        <v>0</v>
      </c>
      <c r="BT273" s="368">
        <v>0</v>
      </c>
      <c r="BU273" s="368">
        <v>0</v>
      </c>
      <c r="BV273" s="368">
        <v>0</v>
      </c>
      <c r="BW273" s="368">
        <v>0</v>
      </c>
      <c r="BX273" s="368">
        <v>0</v>
      </c>
      <c r="BY273" s="368">
        <v>0</v>
      </c>
      <c r="BZ273" s="368">
        <v>0</v>
      </c>
      <c r="CA273" s="368">
        <v>0</v>
      </c>
    </row>
    <row r="274" spans="1:82">
      <c r="A274" s="461" t="str">
        <f t="shared" si="4"/>
        <v>1783301264075000</v>
      </c>
      <c r="B274" s="367" t="s">
        <v>1588</v>
      </c>
      <c r="C274" s="367" t="s">
        <v>559</v>
      </c>
      <c r="D274" s="367" t="s">
        <v>575</v>
      </c>
      <c r="E274" s="367" t="s">
        <v>747</v>
      </c>
      <c r="F274" s="367" t="s">
        <v>591</v>
      </c>
      <c r="G274" s="367" t="s">
        <v>592</v>
      </c>
      <c r="H274" s="367" t="s">
        <v>562</v>
      </c>
      <c r="J274" s="367" t="s">
        <v>742</v>
      </c>
      <c r="K274" s="367" t="s">
        <v>564</v>
      </c>
      <c r="L274" s="367" t="s">
        <v>735</v>
      </c>
      <c r="M274" s="367" t="s">
        <v>738</v>
      </c>
      <c r="N274" s="367" t="s">
        <v>733</v>
      </c>
      <c r="O274" s="367" t="s">
        <v>749</v>
      </c>
      <c r="P274" s="367" t="s">
        <v>733</v>
      </c>
      <c r="Q274" s="367" t="s">
        <v>734</v>
      </c>
      <c r="R274" s="367" t="s">
        <v>736</v>
      </c>
      <c r="S274" s="367" t="s">
        <v>733</v>
      </c>
      <c r="T274" s="368">
        <v>4</v>
      </c>
      <c r="U274" s="368">
        <v>749</v>
      </c>
      <c r="V274" s="368">
        <v>20000</v>
      </c>
      <c r="W274" s="368">
        <v>0</v>
      </c>
      <c r="X274" s="368">
        <v>0</v>
      </c>
      <c r="Y274" s="368">
        <v>0</v>
      </c>
      <c r="Z274" s="368">
        <v>0</v>
      </c>
      <c r="AA274" s="368">
        <v>100</v>
      </c>
      <c r="AB274" s="368">
        <v>23400</v>
      </c>
      <c r="AC274" s="368">
        <v>1000</v>
      </c>
      <c r="AD274" s="368">
        <v>4231001</v>
      </c>
      <c r="AE274" s="368">
        <v>4090401</v>
      </c>
      <c r="AF274" s="368">
        <v>4180</v>
      </c>
      <c r="AG274" s="368">
        <v>0</v>
      </c>
      <c r="AH274" s="368">
        <v>0</v>
      </c>
      <c r="AI274" s="368">
        <v>0</v>
      </c>
      <c r="AJ274" s="368">
        <v>0</v>
      </c>
      <c r="AK274" s="368">
        <v>0</v>
      </c>
      <c r="AL274" s="368">
        <v>1142</v>
      </c>
      <c r="AM274" s="368">
        <v>1515</v>
      </c>
      <c r="AN274" s="368">
        <v>0</v>
      </c>
      <c r="AO274" s="368">
        <v>0</v>
      </c>
      <c r="AP274" s="368">
        <v>0</v>
      </c>
      <c r="AQ274" s="368">
        <v>0</v>
      </c>
      <c r="AR274" s="368">
        <v>0</v>
      </c>
      <c r="AS274" s="368">
        <v>0</v>
      </c>
      <c r="AT274" s="368">
        <v>0</v>
      </c>
      <c r="AU274" s="368">
        <v>0</v>
      </c>
      <c r="AV274" s="368">
        <v>0</v>
      </c>
      <c r="AW274" s="368">
        <v>0</v>
      </c>
      <c r="AX274" s="368">
        <v>0</v>
      </c>
      <c r="AY274" s="368">
        <v>0</v>
      </c>
      <c r="AZ274" s="368">
        <v>0</v>
      </c>
      <c r="BA274" s="368">
        <v>0</v>
      </c>
      <c r="BB274" s="368">
        <v>1</v>
      </c>
      <c r="BC274" s="368">
        <v>0</v>
      </c>
      <c r="BD274" s="368">
        <v>0</v>
      </c>
      <c r="BE274" s="368">
        <v>0</v>
      </c>
      <c r="BF274" s="368">
        <v>0</v>
      </c>
      <c r="BG274" s="368">
        <v>0</v>
      </c>
      <c r="BH274" s="368">
        <v>0</v>
      </c>
      <c r="BI274" s="368">
        <v>0</v>
      </c>
      <c r="BJ274" s="368">
        <v>4010328</v>
      </c>
      <c r="BK274" s="368">
        <v>20</v>
      </c>
      <c r="BL274" s="368">
        <v>0</v>
      </c>
      <c r="BM274" s="368">
        <v>0</v>
      </c>
      <c r="BN274" s="368">
        <v>0</v>
      </c>
      <c r="BO274" s="368">
        <v>1000000</v>
      </c>
      <c r="BP274" s="368">
        <v>4171011</v>
      </c>
      <c r="BQ274" s="368">
        <v>0</v>
      </c>
      <c r="BR274" s="368">
        <v>0</v>
      </c>
      <c r="BS274" s="368">
        <v>0</v>
      </c>
      <c r="BT274" s="368">
        <v>0</v>
      </c>
      <c r="BU274" s="368">
        <v>0</v>
      </c>
      <c r="BV274" s="368">
        <v>0</v>
      </c>
      <c r="BW274" s="368">
        <v>0</v>
      </c>
      <c r="BX274" s="368">
        <v>0</v>
      </c>
      <c r="BY274" s="368">
        <v>0</v>
      </c>
      <c r="BZ274" s="368">
        <v>0</v>
      </c>
      <c r="CA274" s="368">
        <v>0</v>
      </c>
    </row>
    <row r="275" spans="1:82">
      <c r="A275" s="461" t="str">
        <f t="shared" si="4"/>
        <v>1803301264075000</v>
      </c>
      <c r="B275" s="367" t="s">
        <v>1588</v>
      </c>
      <c r="C275" s="367" t="s">
        <v>559</v>
      </c>
      <c r="D275" s="367" t="s">
        <v>576</v>
      </c>
      <c r="E275" s="367" t="s">
        <v>561</v>
      </c>
      <c r="F275" s="367" t="s">
        <v>591</v>
      </c>
      <c r="G275" s="367" t="s">
        <v>592</v>
      </c>
      <c r="H275" s="367" t="s">
        <v>562</v>
      </c>
      <c r="J275" s="367" t="s">
        <v>742</v>
      </c>
      <c r="K275" s="367" t="s">
        <v>564</v>
      </c>
      <c r="L275" s="367" t="s">
        <v>735</v>
      </c>
      <c r="M275" s="367" t="s">
        <v>738</v>
      </c>
      <c r="N275" s="367" t="s">
        <v>733</v>
      </c>
      <c r="O275" s="367" t="s">
        <v>749</v>
      </c>
      <c r="P275" s="367" t="s">
        <v>733</v>
      </c>
      <c r="Q275" s="367" t="s">
        <v>734</v>
      </c>
      <c r="R275" s="367" t="s">
        <v>737</v>
      </c>
      <c r="S275" s="367" t="s">
        <v>733</v>
      </c>
      <c r="T275" s="368">
        <v>3</v>
      </c>
      <c r="U275" s="368">
        <v>0</v>
      </c>
      <c r="V275" s="368">
        <v>20000</v>
      </c>
      <c r="W275" s="368">
        <v>0</v>
      </c>
      <c r="X275" s="368">
        <v>0</v>
      </c>
      <c r="Y275" s="368">
        <v>0</v>
      </c>
      <c r="Z275" s="368">
        <v>0</v>
      </c>
      <c r="AA275" s="368">
        <v>100</v>
      </c>
      <c r="AB275" s="368">
        <v>23400</v>
      </c>
      <c r="AC275" s="368">
        <v>1000</v>
      </c>
      <c r="AD275" s="368">
        <v>4231001</v>
      </c>
      <c r="AE275" s="368">
        <v>4150401</v>
      </c>
      <c r="AF275" s="368">
        <v>4180</v>
      </c>
      <c r="AG275" s="368">
        <v>0</v>
      </c>
      <c r="AH275" s="368">
        <v>0</v>
      </c>
      <c r="AI275" s="368">
        <v>0</v>
      </c>
      <c r="AJ275" s="368">
        <v>0</v>
      </c>
      <c r="AK275" s="368">
        <v>0</v>
      </c>
      <c r="AL275" s="368">
        <v>102438</v>
      </c>
      <c r="AM275" s="368">
        <v>178003</v>
      </c>
      <c r="AN275" s="368">
        <v>1158</v>
      </c>
      <c r="AO275" s="368">
        <v>0</v>
      </c>
      <c r="AP275" s="368">
        <v>0</v>
      </c>
      <c r="AQ275" s="368">
        <v>0</v>
      </c>
      <c r="AR275" s="368">
        <v>0</v>
      </c>
      <c r="AS275" s="368">
        <v>0</v>
      </c>
      <c r="AT275" s="368">
        <v>0</v>
      </c>
      <c r="AU275" s="368">
        <v>0</v>
      </c>
      <c r="AV275" s="368">
        <v>0</v>
      </c>
      <c r="AW275" s="368">
        <v>0</v>
      </c>
      <c r="AX275" s="368">
        <v>0</v>
      </c>
      <c r="AY275" s="368">
        <v>0</v>
      </c>
      <c r="AZ275" s="368">
        <v>0</v>
      </c>
      <c r="BA275" s="368">
        <v>0</v>
      </c>
      <c r="BB275" s="368">
        <v>1</v>
      </c>
      <c r="BC275" s="368">
        <v>0</v>
      </c>
      <c r="BD275" s="368">
        <v>0</v>
      </c>
      <c r="BE275" s="368">
        <v>0</v>
      </c>
      <c r="BF275" s="368">
        <v>0</v>
      </c>
      <c r="BG275" s="368">
        <v>0</v>
      </c>
      <c r="BH275" s="368">
        <v>0</v>
      </c>
      <c r="BI275" s="368">
        <v>0</v>
      </c>
      <c r="BJ275" s="368">
        <v>4150327</v>
      </c>
      <c r="BK275" s="368">
        <v>0</v>
      </c>
      <c r="BL275" s="368">
        <v>0</v>
      </c>
      <c r="BM275" s="368">
        <v>0</v>
      </c>
      <c r="BN275" s="368">
        <v>0</v>
      </c>
      <c r="BO275" s="368">
        <v>320000</v>
      </c>
      <c r="BP275" s="368">
        <v>4150401</v>
      </c>
      <c r="BQ275" s="368">
        <v>0</v>
      </c>
      <c r="BR275" s="368">
        <v>0</v>
      </c>
      <c r="BS275" s="368">
        <v>0</v>
      </c>
      <c r="BT275" s="368">
        <v>0</v>
      </c>
      <c r="BU275" s="368">
        <v>0</v>
      </c>
      <c r="BV275" s="368">
        <v>0</v>
      </c>
      <c r="BW275" s="368">
        <v>0</v>
      </c>
      <c r="BX275" s="368">
        <v>0</v>
      </c>
      <c r="BY275" s="368">
        <v>0</v>
      </c>
      <c r="BZ275" s="368">
        <v>0</v>
      </c>
      <c r="CA275" s="368">
        <v>0</v>
      </c>
    </row>
    <row r="276" spans="1:82">
      <c r="A276" s="461" t="str">
        <f t="shared" si="4"/>
        <v>1743302264075000</v>
      </c>
      <c r="B276" s="367" t="s">
        <v>1588</v>
      </c>
      <c r="C276" s="367" t="s">
        <v>559</v>
      </c>
      <c r="D276" s="367" t="s">
        <v>575</v>
      </c>
      <c r="E276" s="367" t="s">
        <v>738</v>
      </c>
      <c r="F276" s="367" t="s">
        <v>591</v>
      </c>
      <c r="G276" s="367" t="s">
        <v>592</v>
      </c>
      <c r="H276" s="367" t="s">
        <v>562</v>
      </c>
      <c r="J276" s="367" t="s">
        <v>742</v>
      </c>
      <c r="K276" s="367" t="s">
        <v>566</v>
      </c>
      <c r="L276" s="367" t="s">
        <v>735</v>
      </c>
      <c r="M276" s="367" t="s">
        <v>738</v>
      </c>
      <c r="N276" s="367" t="s">
        <v>733</v>
      </c>
      <c r="O276" s="367" t="s">
        <v>738</v>
      </c>
      <c r="P276" s="367" t="s">
        <v>733</v>
      </c>
      <c r="Q276" s="367" t="s">
        <v>734</v>
      </c>
      <c r="R276" s="367" t="s">
        <v>735</v>
      </c>
      <c r="S276" s="367" t="s">
        <v>733</v>
      </c>
      <c r="T276" s="368">
        <v>0</v>
      </c>
      <c r="U276" s="368">
        <v>0</v>
      </c>
      <c r="V276" s="368">
        <v>0</v>
      </c>
      <c r="W276" s="368">
        <v>0</v>
      </c>
      <c r="X276" s="368">
        <v>0</v>
      </c>
    </row>
    <row r="277" spans="1:82">
      <c r="A277" s="461" t="str">
        <f t="shared" si="4"/>
        <v>1753302264075000</v>
      </c>
      <c r="B277" s="367" t="s">
        <v>1588</v>
      </c>
      <c r="C277" s="367" t="s">
        <v>559</v>
      </c>
      <c r="D277" s="367" t="s">
        <v>575</v>
      </c>
      <c r="E277" s="367" t="s">
        <v>737</v>
      </c>
      <c r="F277" s="367" t="s">
        <v>591</v>
      </c>
      <c r="G277" s="367" t="s">
        <v>592</v>
      </c>
      <c r="H277" s="367" t="s">
        <v>562</v>
      </c>
      <c r="J277" s="367" t="s">
        <v>742</v>
      </c>
      <c r="K277" s="367" t="s">
        <v>566</v>
      </c>
      <c r="L277" s="367" t="s">
        <v>735</v>
      </c>
      <c r="M277" s="367" t="s">
        <v>738</v>
      </c>
      <c r="N277" s="367" t="s">
        <v>733</v>
      </c>
      <c r="O277" s="367" t="s">
        <v>732</v>
      </c>
      <c r="P277" s="367" t="s">
        <v>733</v>
      </c>
      <c r="Q277" s="367" t="s">
        <v>734</v>
      </c>
      <c r="R277" s="367" t="s">
        <v>735</v>
      </c>
      <c r="S277" s="367" t="s">
        <v>733</v>
      </c>
      <c r="T277" s="368">
        <v>0</v>
      </c>
      <c r="U277" s="368">
        <v>0</v>
      </c>
      <c r="V277" s="368">
        <v>0</v>
      </c>
      <c r="W277" s="368">
        <v>0</v>
      </c>
      <c r="X277" s="368">
        <v>0</v>
      </c>
    </row>
    <row r="278" spans="1:82">
      <c r="A278" s="461" t="str">
        <f t="shared" si="4"/>
        <v>1773302264075000</v>
      </c>
      <c r="B278" s="367" t="s">
        <v>1588</v>
      </c>
      <c r="C278" s="367" t="s">
        <v>559</v>
      </c>
      <c r="D278" s="367" t="s">
        <v>575</v>
      </c>
      <c r="E278" s="367" t="s">
        <v>735</v>
      </c>
      <c r="F278" s="367" t="s">
        <v>591</v>
      </c>
      <c r="G278" s="367" t="s">
        <v>592</v>
      </c>
      <c r="H278" s="367" t="s">
        <v>562</v>
      </c>
      <c r="J278" s="367" t="s">
        <v>742</v>
      </c>
      <c r="K278" s="367" t="s">
        <v>566</v>
      </c>
      <c r="L278" s="367" t="s">
        <v>735</v>
      </c>
      <c r="M278" s="367" t="s">
        <v>738</v>
      </c>
      <c r="N278" s="367" t="s">
        <v>733</v>
      </c>
      <c r="O278" s="367" t="s">
        <v>735</v>
      </c>
      <c r="P278" s="367" t="s">
        <v>733</v>
      </c>
      <c r="Q278" s="367" t="s">
        <v>734</v>
      </c>
      <c r="R278" s="367" t="s">
        <v>736</v>
      </c>
      <c r="S278" s="367" t="s">
        <v>733</v>
      </c>
      <c r="T278" s="368">
        <v>0</v>
      </c>
      <c r="U278" s="368">
        <v>0</v>
      </c>
      <c r="V278" s="368">
        <v>0</v>
      </c>
      <c r="W278" s="368">
        <v>0</v>
      </c>
      <c r="X278" s="368">
        <v>0</v>
      </c>
    </row>
    <row r="279" spans="1:82">
      <c r="A279" s="461" t="str">
        <f t="shared" si="4"/>
        <v>1783302264075000</v>
      </c>
      <c r="B279" s="367" t="s">
        <v>1588</v>
      </c>
      <c r="C279" s="367" t="s">
        <v>559</v>
      </c>
      <c r="D279" s="367" t="s">
        <v>575</v>
      </c>
      <c r="E279" s="367" t="s">
        <v>747</v>
      </c>
      <c r="F279" s="367" t="s">
        <v>591</v>
      </c>
      <c r="G279" s="367" t="s">
        <v>592</v>
      </c>
      <c r="H279" s="367" t="s">
        <v>562</v>
      </c>
      <c r="I279" s="367"/>
      <c r="J279" s="367" t="s">
        <v>742</v>
      </c>
      <c r="K279" s="367" t="s">
        <v>566</v>
      </c>
      <c r="L279" s="367" t="s">
        <v>735</v>
      </c>
      <c r="M279" s="367" t="s">
        <v>738</v>
      </c>
      <c r="N279" s="367" t="s">
        <v>733</v>
      </c>
      <c r="O279" s="367" t="s">
        <v>749</v>
      </c>
      <c r="P279" s="367" t="s">
        <v>733</v>
      </c>
      <c r="Q279" s="367" t="s">
        <v>734</v>
      </c>
      <c r="R279" s="367" t="s">
        <v>736</v>
      </c>
      <c r="S279" s="367" t="s">
        <v>733</v>
      </c>
      <c r="T279" s="368">
        <v>0</v>
      </c>
      <c r="U279" s="368">
        <v>0</v>
      </c>
      <c r="V279" s="368">
        <v>0</v>
      </c>
      <c r="W279" s="368">
        <v>0</v>
      </c>
      <c r="X279" s="368">
        <v>0</v>
      </c>
    </row>
    <row r="280" spans="1:82">
      <c r="A280" s="461" t="str">
        <f t="shared" si="4"/>
        <v>1803302264075000</v>
      </c>
      <c r="B280" s="367" t="s">
        <v>1588</v>
      </c>
      <c r="C280" s="367" t="s">
        <v>559</v>
      </c>
      <c r="D280" s="367" t="s">
        <v>576</v>
      </c>
      <c r="E280" s="367" t="s">
        <v>561</v>
      </c>
      <c r="F280" s="367" t="s">
        <v>591</v>
      </c>
      <c r="G280" s="367" t="s">
        <v>592</v>
      </c>
      <c r="H280" s="367" t="s">
        <v>562</v>
      </c>
      <c r="J280" s="367" t="s">
        <v>742</v>
      </c>
      <c r="K280" s="367" t="s">
        <v>566</v>
      </c>
      <c r="L280" s="367" t="s">
        <v>735</v>
      </c>
      <c r="M280" s="367" t="s">
        <v>738</v>
      </c>
      <c r="N280" s="367" t="s">
        <v>733</v>
      </c>
      <c r="O280" s="367" t="s">
        <v>749</v>
      </c>
      <c r="P280" s="367" t="s">
        <v>733</v>
      </c>
      <c r="Q280" s="367" t="s">
        <v>734</v>
      </c>
      <c r="R280" s="367" t="s">
        <v>737</v>
      </c>
      <c r="S280" s="367" t="s">
        <v>733</v>
      </c>
      <c r="T280" s="368">
        <v>0</v>
      </c>
      <c r="U280" s="368">
        <v>0</v>
      </c>
      <c r="V280" s="368">
        <v>0</v>
      </c>
      <c r="W280" s="368">
        <v>0</v>
      </c>
      <c r="X280" s="368">
        <v>0</v>
      </c>
    </row>
    <row r="281" spans="1:82">
      <c r="A281" s="461" t="str">
        <f t="shared" si="4"/>
        <v>1744001264075000</v>
      </c>
      <c r="B281" s="367" t="s">
        <v>1588</v>
      </c>
      <c r="C281" s="367" t="s">
        <v>559</v>
      </c>
      <c r="D281" s="367" t="s">
        <v>575</v>
      </c>
      <c r="E281" s="367" t="s">
        <v>738</v>
      </c>
      <c r="F281" s="367" t="s">
        <v>591</v>
      </c>
      <c r="G281" s="367" t="s">
        <v>592</v>
      </c>
      <c r="H281" s="367" t="s">
        <v>562</v>
      </c>
      <c r="J281" s="367" t="s">
        <v>578</v>
      </c>
      <c r="K281" s="367" t="s">
        <v>564</v>
      </c>
      <c r="L281" s="367" t="s">
        <v>735</v>
      </c>
      <c r="M281" s="367" t="s">
        <v>738</v>
      </c>
      <c r="N281" s="367" t="s">
        <v>733</v>
      </c>
      <c r="O281" s="367" t="s">
        <v>738</v>
      </c>
      <c r="P281" s="367" t="s">
        <v>733</v>
      </c>
      <c r="Q281" s="367" t="s">
        <v>734</v>
      </c>
      <c r="R281" s="367" t="s">
        <v>735</v>
      </c>
      <c r="S281" s="367" t="s">
        <v>733</v>
      </c>
      <c r="T281" s="368">
        <v>0</v>
      </c>
      <c r="U281" s="368">
        <v>0</v>
      </c>
      <c r="V281" s="368">
        <v>191593</v>
      </c>
      <c r="W281" s="368">
        <v>204914</v>
      </c>
      <c r="X281" s="368">
        <v>0</v>
      </c>
      <c r="Y281" s="368">
        <v>0</v>
      </c>
      <c r="Z281" s="368">
        <v>0</v>
      </c>
      <c r="AA281" s="368">
        <v>0</v>
      </c>
      <c r="AB281" s="368">
        <v>0</v>
      </c>
      <c r="AC281" s="368">
        <v>0</v>
      </c>
      <c r="AD281" s="368">
        <v>0</v>
      </c>
      <c r="AE281" s="368">
        <v>0</v>
      </c>
      <c r="AF281" s="368">
        <v>0</v>
      </c>
      <c r="AG281" s="368">
        <v>0</v>
      </c>
      <c r="AH281" s="368">
        <v>0</v>
      </c>
      <c r="AI281" s="368">
        <v>0</v>
      </c>
      <c r="AJ281" s="368">
        <v>419</v>
      </c>
      <c r="AK281" s="368">
        <v>419</v>
      </c>
      <c r="AL281" s="368">
        <v>0</v>
      </c>
      <c r="AM281" s="368">
        <v>0</v>
      </c>
      <c r="AN281" s="368">
        <v>1256</v>
      </c>
      <c r="AO281" s="368">
        <v>1256</v>
      </c>
      <c r="AP281" s="368">
        <v>189880</v>
      </c>
      <c r="AQ281" s="368">
        <v>189880</v>
      </c>
      <c r="AR281" s="368">
        <v>0</v>
      </c>
      <c r="AS281" s="368">
        <v>0</v>
      </c>
      <c r="AT281" s="368">
        <v>38</v>
      </c>
      <c r="AU281" s="368">
        <v>13359</v>
      </c>
      <c r="AV281" s="368">
        <v>0</v>
      </c>
      <c r="AW281" s="368">
        <v>0</v>
      </c>
      <c r="AX281" s="368">
        <v>15784</v>
      </c>
      <c r="AY281" s="368">
        <v>18574</v>
      </c>
      <c r="AZ281" s="368">
        <v>0</v>
      </c>
      <c r="BA281" s="368">
        <v>0</v>
      </c>
      <c r="BB281" s="368">
        <v>11062</v>
      </c>
      <c r="BC281" s="368">
        <v>11062</v>
      </c>
      <c r="BD281" s="368">
        <v>0</v>
      </c>
      <c r="BE281" s="368">
        <v>0</v>
      </c>
      <c r="BF281" s="368">
        <v>4722</v>
      </c>
      <c r="BG281" s="368">
        <v>4722</v>
      </c>
      <c r="BH281" s="368">
        <v>2790</v>
      </c>
      <c r="BI281" s="368">
        <v>207377</v>
      </c>
      <c r="BJ281" s="368">
        <v>223488</v>
      </c>
      <c r="BK281" s="368">
        <v>0</v>
      </c>
      <c r="BL281" s="368">
        <v>13321</v>
      </c>
      <c r="BM281" s="368">
        <v>0</v>
      </c>
      <c r="BN281" s="368">
        <v>2790</v>
      </c>
      <c r="BO281" s="368">
        <v>16111</v>
      </c>
      <c r="BP281" s="368">
        <v>0</v>
      </c>
      <c r="BQ281" s="368">
        <v>0</v>
      </c>
      <c r="BR281" s="368">
        <v>0</v>
      </c>
      <c r="BS281" s="368">
        <v>0</v>
      </c>
      <c r="BT281" s="368">
        <v>16111</v>
      </c>
      <c r="BU281" s="368">
        <v>0</v>
      </c>
      <c r="BV281" s="368">
        <v>0</v>
      </c>
      <c r="BW281" s="368">
        <v>0</v>
      </c>
      <c r="BX281" s="368">
        <v>0</v>
      </c>
      <c r="BY281" s="368">
        <v>0</v>
      </c>
      <c r="BZ281" s="368">
        <v>0</v>
      </c>
      <c r="CA281" s="368">
        <v>0</v>
      </c>
      <c r="CB281" s="368">
        <v>0</v>
      </c>
      <c r="CC281" s="368">
        <v>0</v>
      </c>
      <c r="CD281" s="368">
        <v>0</v>
      </c>
    </row>
    <row r="282" spans="1:82">
      <c r="A282" s="461" t="str">
        <f t="shared" si="4"/>
        <v>1754001264075000</v>
      </c>
      <c r="B282" s="367" t="s">
        <v>1588</v>
      </c>
      <c r="C282" s="367" t="s">
        <v>559</v>
      </c>
      <c r="D282" s="367" t="s">
        <v>575</v>
      </c>
      <c r="E282" s="367" t="s">
        <v>737</v>
      </c>
      <c r="F282" s="367" t="s">
        <v>591</v>
      </c>
      <c r="G282" s="367" t="s">
        <v>592</v>
      </c>
      <c r="H282" s="367" t="s">
        <v>562</v>
      </c>
      <c r="J282" s="367" t="s">
        <v>578</v>
      </c>
      <c r="K282" s="367" t="s">
        <v>564</v>
      </c>
      <c r="L282" s="367" t="s">
        <v>735</v>
      </c>
      <c r="M282" s="367" t="s">
        <v>738</v>
      </c>
      <c r="N282" s="367" t="s">
        <v>733</v>
      </c>
      <c r="O282" s="367" t="s">
        <v>732</v>
      </c>
      <c r="P282" s="367" t="s">
        <v>733</v>
      </c>
      <c r="Q282" s="367" t="s">
        <v>734</v>
      </c>
      <c r="R282" s="367" t="s">
        <v>735</v>
      </c>
      <c r="S282" s="367" t="s">
        <v>733</v>
      </c>
      <c r="T282" s="368">
        <v>0</v>
      </c>
      <c r="U282" s="368">
        <v>0</v>
      </c>
      <c r="V282" s="368">
        <v>125597</v>
      </c>
      <c r="W282" s="368">
        <v>128996</v>
      </c>
      <c r="X282" s="368">
        <v>0</v>
      </c>
      <c r="Y282" s="368">
        <v>0</v>
      </c>
      <c r="Z282" s="368">
        <v>0</v>
      </c>
      <c r="AA282" s="368">
        <v>0</v>
      </c>
      <c r="AB282" s="368">
        <v>0</v>
      </c>
      <c r="AC282" s="368">
        <v>0</v>
      </c>
      <c r="AD282" s="368">
        <v>0</v>
      </c>
      <c r="AE282" s="368">
        <v>0</v>
      </c>
      <c r="AF282" s="368">
        <v>0</v>
      </c>
      <c r="AG282" s="368">
        <v>0</v>
      </c>
      <c r="AH282" s="368">
        <v>0</v>
      </c>
      <c r="AI282" s="368">
        <v>0</v>
      </c>
      <c r="AJ282" s="368">
        <v>4829</v>
      </c>
      <c r="AK282" s="368">
        <v>4829</v>
      </c>
      <c r="AL282" s="368">
        <v>0</v>
      </c>
      <c r="AM282" s="368">
        <v>0</v>
      </c>
      <c r="AN282" s="368">
        <v>2832</v>
      </c>
      <c r="AO282" s="368">
        <v>2832</v>
      </c>
      <c r="AP282" s="368">
        <v>117919</v>
      </c>
      <c r="AQ282" s="368">
        <v>117919</v>
      </c>
      <c r="AR282" s="368">
        <v>0</v>
      </c>
      <c r="AS282" s="368">
        <v>0</v>
      </c>
      <c r="AT282" s="368">
        <v>17</v>
      </c>
      <c r="AU282" s="368">
        <v>3416</v>
      </c>
      <c r="AV282" s="368">
        <v>0</v>
      </c>
      <c r="AW282" s="368">
        <v>0</v>
      </c>
      <c r="AX282" s="368">
        <v>55191</v>
      </c>
      <c r="AY282" s="368">
        <v>61127</v>
      </c>
      <c r="AZ282" s="368">
        <v>0</v>
      </c>
      <c r="BA282" s="368">
        <v>0</v>
      </c>
      <c r="BB282" s="368">
        <v>20275</v>
      </c>
      <c r="BC282" s="368">
        <v>20275</v>
      </c>
      <c r="BD282" s="368">
        <v>0</v>
      </c>
      <c r="BE282" s="368">
        <v>0</v>
      </c>
      <c r="BF282" s="368">
        <v>34916</v>
      </c>
      <c r="BG282" s="368">
        <v>34916</v>
      </c>
      <c r="BH282" s="368">
        <v>5936</v>
      </c>
      <c r="BI282" s="368">
        <v>180788</v>
      </c>
      <c r="BJ282" s="368">
        <v>190123</v>
      </c>
      <c r="BK282" s="368">
        <v>0</v>
      </c>
      <c r="BL282" s="368">
        <v>3399</v>
      </c>
      <c r="BM282" s="368">
        <v>0</v>
      </c>
      <c r="BN282" s="368">
        <v>5936</v>
      </c>
      <c r="BO282" s="368">
        <v>9335</v>
      </c>
      <c r="BP282" s="368">
        <v>0</v>
      </c>
      <c r="BQ282" s="368">
        <v>0</v>
      </c>
      <c r="BR282" s="368">
        <v>0</v>
      </c>
      <c r="BS282" s="368">
        <v>0</v>
      </c>
      <c r="BT282" s="368">
        <v>9335</v>
      </c>
      <c r="BU282" s="368">
        <v>0</v>
      </c>
      <c r="BV282" s="368">
        <v>0</v>
      </c>
      <c r="BW282" s="368">
        <v>0</v>
      </c>
      <c r="BX282" s="368">
        <v>0</v>
      </c>
      <c r="BY282" s="368">
        <v>0</v>
      </c>
      <c r="BZ282" s="368">
        <v>0</v>
      </c>
      <c r="CA282" s="368">
        <v>0</v>
      </c>
      <c r="CB282" s="368">
        <v>0</v>
      </c>
      <c r="CC282" s="368">
        <v>0</v>
      </c>
      <c r="CD282" s="368">
        <v>0</v>
      </c>
    </row>
    <row r="283" spans="1:82">
      <c r="A283" s="461" t="str">
        <f t="shared" si="4"/>
        <v>1774001264075000</v>
      </c>
      <c r="B283" s="367" t="s">
        <v>1588</v>
      </c>
      <c r="C283" s="367" t="s">
        <v>559</v>
      </c>
      <c r="D283" s="367" t="s">
        <v>575</v>
      </c>
      <c r="E283" s="367" t="s">
        <v>735</v>
      </c>
      <c r="F283" s="367" t="s">
        <v>591</v>
      </c>
      <c r="G283" s="367" t="s">
        <v>592</v>
      </c>
      <c r="H283" s="367" t="s">
        <v>562</v>
      </c>
      <c r="J283" s="367" t="s">
        <v>578</v>
      </c>
      <c r="K283" s="367" t="s">
        <v>564</v>
      </c>
      <c r="L283" s="367" t="s">
        <v>735</v>
      </c>
      <c r="M283" s="367" t="s">
        <v>738</v>
      </c>
      <c r="N283" s="367" t="s">
        <v>733</v>
      </c>
      <c r="O283" s="367" t="s">
        <v>735</v>
      </c>
      <c r="P283" s="367" t="s">
        <v>733</v>
      </c>
      <c r="Q283" s="367" t="s">
        <v>734</v>
      </c>
      <c r="R283" s="367" t="s">
        <v>736</v>
      </c>
      <c r="S283" s="367" t="s">
        <v>733</v>
      </c>
      <c r="T283" s="368">
        <v>0</v>
      </c>
      <c r="U283" s="368">
        <v>0</v>
      </c>
      <c r="V283" s="368">
        <v>3357</v>
      </c>
      <c r="W283" s="368">
        <v>5215</v>
      </c>
      <c r="X283" s="368">
        <v>0</v>
      </c>
      <c r="Y283" s="368">
        <v>0</v>
      </c>
      <c r="Z283" s="368">
        <v>0</v>
      </c>
      <c r="AA283" s="368">
        <v>0</v>
      </c>
      <c r="AB283" s="368">
        <v>0</v>
      </c>
      <c r="AC283" s="368">
        <v>0</v>
      </c>
      <c r="AD283" s="368">
        <v>0</v>
      </c>
      <c r="AE283" s="368">
        <v>0</v>
      </c>
      <c r="AF283" s="368">
        <v>988</v>
      </c>
      <c r="AG283" s="368">
        <v>988</v>
      </c>
      <c r="AH283" s="368">
        <v>0</v>
      </c>
      <c r="AI283" s="368">
        <v>0</v>
      </c>
      <c r="AJ283" s="368">
        <v>0</v>
      </c>
      <c r="AK283" s="368">
        <v>0</v>
      </c>
      <c r="AL283" s="368">
        <v>0</v>
      </c>
      <c r="AM283" s="368">
        <v>0</v>
      </c>
      <c r="AN283" s="368">
        <v>0</v>
      </c>
      <c r="AO283" s="368">
        <v>0</v>
      </c>
      <c r="AP283" s="368">
        <v>2369</v>
      </c>
      <c r="AQ283" s="368">
        <v>2369</v>
      </c>
      <c r="AR283" s="368">
        <v>0</v>
      </c>
      <c r="AS283" s="368">
        <v>0</v>
      </c>
      <c r="AT283" s="368">
        <v>0</v>
      </c>
      <c r="AU283" s="368">
        <v>1858</v>
      </c>
      <c r="AV283" s="368">
        <v>0</v>
      </c>
      <c r="AW283" s="368">
        <v>0</v>
      </c>
      <c r="AX283" s="368">
        <v>0</v>
      </c>
      <c r="AY283" s="368">
        <v>0</v>
      </c>
      <c r="AZ283" s="368">
        <v>0</v>
      </c>
      <c r="BA283" s="368">
        <v>0</v>
      </c>
      <c r="BB283" s="368">
        <v>0</v>
      </c>
      <c r="BC283" s="368">
        <v>0</v>
      </c>
      <c r="BD283" s="368">
        <v>0</v>
      </c>
      <c r="BE283" s="368">
        <v>0</v>
      </c>
      <c r="BF283" s="368">
        <v>0</v>
      </c>
      <c r="BG283" s="368">
        <v>0</v>
      </c>
      <c r="BH283" s="368">
        <v>0</v>
      </c>
      <c r="BI283" s="368">
        <v>3357</v>
      </c>
      <c r="BJ283" s="368">
        <v>5215</v>
      </c>
      <c r="BK283" s="368">
        <v>0</v>
      </c>
      <c r="BL283" s="368">
        <v>1858</v>
      </c>
      <c r="BM283" s="368">
        <v>0</v>
      </c>
      <c r="BN283" s="368">
        <v>0</v>
      </c>
      <c r="BO283" s="368">
        <v>1858</v>
      </c>
      <c r="BP283" s="368">
        <v>0</v>
      </c>
      <c r="BQ283" s="368">
        <v>0</v>
      </c>
      <c r="BR283" s="368">
        <v>0</v>
      </c>
      <c r="BS283" s="368">
        <v>0</v>
      </c>
      <c r="BT283" s="368">
        <v>1858</v>
      </c>
      <c r="BU283" s="368">
        <v>0</v>
      </c>
      <c r="BV283" s="368">
        <v>0</v>
      </c>
      <c r="BW283" s="368">
        <v>0</v>
      </c>
      <c r="BX283" s="368">
        <v>0</v>
      </c>
      <c r="BY283" s="368">
        <v>0</v>
      </c>
      <c r="BZ283" s="368">
        <v>0</v>
      </c>
      <c r="CA283" s="368">
        <v>0</v>
      </c>
      <c r="CB283" s="368">
        <v>0</v>
      </c>
      <c r="CC283" s="368">
        <v>0</v>
      </c>
      <c r="CD283" s="368">
        <v>0</v>
      </c>
    </row>
    <row r="284" spans="1:82">
      <c r="A284" s="461" t="str">
        <f t="shared" si="4"/>
        <v>1784001264075000</v>
      </c>
      <c r="B284" s="367" t="s">
        <v>1588</v>
      </c>
      <c r="C284" s="367" t="s">
        <v>559</v>
      </c>
      <c r="D284" s="367" t="s">
        <v>575</v>
      </c>
      <c r="E284" s="367" t="s">
        <v>747</v>
      </c>
      <c r="F284" s="367" t="s">
        <v>591</v>
      </c>
      <c r="G284" s="367" t="s">
        <v>592</v>
      </c>
      <c r="H284" s="367" t="s">
        <v>562</v>
      </c>
      <c r="J284" s="367" t="s">
        <v>578</v>
      </c>
      <c r="K284" s="367" t="s">
        <v>564</v>
      </c>
      <c r="L284" s="367" t="s">
        <v>735</v>
      </c>
      <c r="M284" s="367" t="s">
        <v>738</v>
      </c>
      <c r="N284" s="367" t="s">
        <v>733</v>
      </c>
      <c r="O284" s="367" t="s">
        <v>749</v>
      </c>
      <c r="P284" s="367" t="s">
        <v>733</v>
      </c>
      <c r="Q284" s="367" t="s">
        <v>734</v>
      </c>
      <c r="R284" s="367" t="s">
        <v>736</v>
      </c>
      <c r="S284" s="367" t="s">
        <v>733</v>
      </c>
      <c r="T284" s="368">
        <v>0</v>
      </c>
      <c r="U284" s="368">
        <v>0</v>
      </c>
      <c r="V284" s="368">
        <v>0</v>
      </c>
      <c r="W284" s="368">
        <v>1067</v>
      </c>
      <c r="X284" s="368">
        <v>0</v>
      </c>
      <c r="Y284" s="368">
        <v>0</v>
      </c>
      <c r="Z284" s="368">
        <v>0</v>
      </c>
      <c r="AA284" s="368">
        <v>0</v>
      </c>
      <c r="AB284" s="368">
        <v>0</v>
      </c>
      <c r="AC284" s="368">
        <v>0</v>
      </c>
      <c r="AD284" s="368">
        <v>0</v>
      </c>
      <c r="AE284" s="368">
        <v>0</v>
      </c>
      <c r="AF284" s="368">
        <v>0</v>
      </c>
      <c r="AG284" s="368">
        <v>0</v>
      </c>
      <c r="AH284" s="368">
        <v>0</v>
      </c>
      <c r="AI284" s="368">
        <v>0</v>
      </c>
      <c r="AJ284" s="368">
        <v>0</v>
      </c>
      <c r="AK284" s="368">
        <v>0</v>
      </c>
      <c r="AL284" s="368">
        <v>0</v>
      </c>
      <c r="AM284" s="368">
        <v>0</v>
      </c>
      <c r="AN284" s="368">
        <v>0</v>
      </c>
      <c r="AO284" s="368">
        <v>0</v>
      </c>
      <c r="AP284" s="368">
        <v>0</v>
      </c>
      <c r="AQ284" s="368">
        <v>0</v>
      </c>
      <c r="AR284" s="368">
        <v>0</v>
      </c>
      <c r="AS284" s="368">
        <v>0</v>
      </c>
      <c r="AT284" s="368">
        <v>0</v>
      </c>
      <c r="AU284" s="368">
        <v>1067</v>
      </c>
      <c r="AV284" s="368">
        <v>0</v>
      </c>
      <c r="AW284" s="368">
        <v>0</v>
      </c>
      <c r="AX284" s="368">
        <v>0</v>
      </c>
      <c r="AY284" s="368">
        <v>0</v>
      </c>
      <c r="AZ284" s="368">
        <v>0</v>
      </c>
      <c r="BA284" s="368">
        <v>0</v>
      </c>
      <c r="BB284" s="368">
        <v>0</v>
      </c>
      <c r="BC284" s="368">
        <v>0</v>
      </c>
      <c r="BD284" s="368">
        <v>0</v>
      </c>
      <c r="BE284" s="368">
        <v>0</v>
      </c>
      <c r="BF284" s="368">
        <v>0</v>
      </c>
      <c r="BG284" s="368">
        <v>0</v>
      </c>
      <c r="BH284" s="368">
        <v>0</v>
      </c>
      <c r="BI284" s="368">
        <v>0</v>
      </c>
      <c r="BJ284" s="368">
        <v>1067</v>
      </c>
      <c r="BK284" s="368">
        <v>0</v>
      </c>
      <c r="BL284" s="368">
        <v>1067</v>
      </c>
      <c r="BM284" s="368">
        <v>0</v>
      </c>
      <c r="BN284" s="368">
        <v>0</v>
      </c>
      <c r="BO284" s="368">
        <v>1067</v>
      </c>
      <c r="BP284" s="368">
        <v>0</v>
      </c>
      <c r="BQ284" s="368">
        <v>0</v>
      </c>
      <c r="BR284" s="368">
        <v>0</v>
      </c>
      <c r="BS284" s="368">
        <v>0</v>
      </c>
      <c r="BT284" s="368">
        <v>1067</v>
      </c>
      <c r="BU284" s="368">
        <v>0</v>
      </c>
      <c r="BV284" s="368">
        <v>0</v>
      </c>
      <c r="BW284" s="368">
        <v>0</v>
      </c>
      <c r="BX284" s="368">
        <v>0</v>
      </c>
      <c r="BY284" s="368">
        <v>0</v>
      </c>
      <c r="BZ284" s="368">
        <v>0</v>
      </c>
      <c r="CA284" s="368">
        <v>0</v>
      </c>
      <c r="CB284" s="368">
        <v>0</v>
      </c>
      <c r="CC284" s="368">
        <v>0</v>
      </c>
      <c r="CD284" s="368">
        <v>0</v>
      </c>
    </row>
    <row r="285" spans="1:82">
      <c r="A285" s="461" t="str">
        <f t="shared" si="4"/>
        <v>1804001264075000</v>
      </c>
      <c r="B285" s="367" t="s">
        <v>1588</v>
      </c>
      <c r="C285" s="367" t="s">
        <v>559</v>
      </c>
      <c r="D285" s="367" t="s">
        <v>576</v>
      </c>
      <c r="E285" s="367" t="s">
        <v>561</v>
      </c>
      <c r="F285" s="367" t="s">
        <v>591</v>
      </c>
      <c r="G285" s="367" t="s">
        <v>592</v>
      </c>
      <c r="H285" s="367" t="s">
        <v>562</v>
      </c>
      <c r="J285" s="367" t="s">
        <v>578</v>
      </c>
      <c r="K285" s="367" t="s">
        <v>564</v>
      </c>
      <c r="L285" s="367" t="s">
        <v>735</v>
      </c>
      <c r="M285" s="367" t="s">
        <v>738</v>
      </c>
      <c r="N285" s="367" t="s">
        <v>733</v>
      </c>
      <c r="O285" s="367" t="s">
        <v>749</v>
      </c>
      <c r="P285" s="367" t="s">
        <v>733</v>
      </c>
      <c r="Q285" s="367" t="s">
        <v>734</v>
      </c>
      <c r="R285" s="367" t="s">
        <v>737</v>
      </c>
      <c r="S285" s="367" t="s">
        <v>733</v>
      </c>
      <c r="T285" s="368">
        <v>0</v>
      </c>
      <c r="U285" s="368">
        <v>0</v>
      </c>
      <c r="V285" s="368">
        <v>6704</v>
      </c>
      <c r="W285" s="368">
        <v>51078</v>
      </c>
      <c r="X285" s="368">
        <v>0</v>
      </c>
      <c r="Y285" s="368">
        <v>0</v>
      </c>
      <c r="Z285" s="368">
        <v>0</v>
      </c>
      <c r="AA285" s="368">
        <v>0</v>
      </c>
      <c r="AB285" s="368">
        <v>0</v>
      </c>
      <c r="AC285" s="368">
        <v>0</v>
      </c>
      <c r="AD285" s="368">
        <v>0</v>
      </c>
      <c r="AE285" s="368">
        <v>0</v>
      </c>
      <c r="AF285" s="368">
        <v>0</v>
      </c>
      <c r="AG285" s="368">
        <v>0</v>
      </c>
      <c r="AH285" s="368">
        <v>0</v>
      </c>
      <c r="AI285" s="368">
        <v>0</v>
      </c>
      <c r="AJ285" s="368">
        <v>0</v>
      </c>
      <c r="AK285" s="368">
        <v>0</v>
      </c>
      <c r="AL285" s="368">
        <v>0</v>
      </c>
      <c r="AM285" s="368">
        <v>0</v>
      </c>
      <c r="AN285" s="368">
        <v>0</v>
      </c>
      <c r="AO285" s="368">
        <v>0</v>
      </c>
      <c r="AP285" s="368">
        <v>6704</v>
      </c>
      <c r="AQ285" s="368">
        <v>6704</v>
      </c>
      <c r="AR285" s="368">
        <v>0</v>
      </c>
      <c r="AS285" s="368">
        <v>0</v>
      </c>
      <c r="AT285" s="368">
        <v>0</v>
      </c>
      <c r="AU285" s="368">
        <v>44374</v>
      </c>
      <c r="AV285" s="368">
        <v>0</v>
      </c>
      <c r="AW285" s="368">
        <v>0</v>
      </c>
      <c r="AX285" s="368">
        <v>0</v>
      </c>
      <c r="AY285" s="368">
        <v>0</v>
      </c>
      <c r="AZ285" s="368">
        <v>0</v>
      </c>
      <c r="BA285" s="368">
        <v>0</v>
      </c>
      <c r="BB285" s="368">
        <v>0</v>
      </c>
      <c r="BC285" s="368">
        <v>0</v>
      </c>
      <c r="BD285" s="368">
        <v>0</v>
      </c>
      <c r="BE285" s="368">
        <v>0</v>
      </c>
      <c r="BF285" s="368">
        <v>0</v>
      </c>
      <c r="BG285" s="368">
        <v>0</v>
      </c>
      <c r="BH285" s="368">
        <v>0</v>
      </c>
      <c r="BI285" s="368">
        <v>6704</v>
      </c>
      <c r="BJ285" s="368">
        <v>51078</v>
      </c>
      <c r="BK285" s="368">
        <v>0</v>
      </c>
      <c r="BL285" s="368">
        <v>44374</v>
      </c>
      <c r="BM285" s="368">
        <v>0</v>
      </c>
      <c r="BN285" s="368">
        <v>0</v>
      </c>
      <c r="BO285" s="368">
        <v>44374</v>
      </c>
      <c r="BP285" s="368">
        <v>0</v>
      </c>
      <c r="BQ285" s="368">
        <v>0</v>
      </c>
      <c r="BR285" s="368">
        <v>0</v>
      </c>
      <c r="BS285" s="368">
        <v>0</v>
      </c>
      <c r="BT285" s="368">
        <v>44374</v>
      </c>
      <c r="BU285" s="368">
        <v>0</v>
      </c>
      <c r="BV285" s="368">
        <v>0</v>
      </c>
      <c r="BW285" s="368">
        <v>0</v>
      </c>
      <c r="BX285" s="368">
        <v>0</v>
      </c>
      <c r="BY285" s="368">
        <v>0</v>
      </c>
      <c r="BZ285" s="368">
        <v>0</v>
      </c>
      <c r="CA285" s="368">
        <v>0</v>
      </c>
      <c r="CB285" s="368">
        <v>0</v>
      </c>
      <c r="CC285" s="368">
        <v>0</v>
      </c>
      <c r="CD285" s="368">
        <v>0</v>
      </c>
    </row>
    <row r="286" spans="1:82">
      <c r="A286" s="461" t="str">
        <f t="shared" si="4"/>
        <v>1744002264075000</v>
      </c>
      <c r="B286" s="367" t="s">
        <v>1588</v>
      </c>
      <c r="C286" s="367" t="s">
        <v>559</v>
      </c>
      <c r="D286" s="367" t="s">
        <v>575</v>
      </c>
      <c r="E286" s="367" t="s">
        <v>738</v>
      </c>
      <c r="F286" s="367" t="s">
        <v>591</v>
      </c>
      <c r="G286" s="367" t="s">
        <v>592</v>
      </c>
      <c r="H286" s="367" t="s">
        <v>562</v>
      </c>
      <c r="J286" s="367" t="s">
        <v>578</v>
      </c>
      <c r="K286" s="367" t="s">
        <v>566</v>
      </c>
      <c r="L286" s="367" t="s">
        <v>735</v>
      </c>
      <c r="M286" s="367" t="s">
        <v>738</v>
      </c>
      <c r="N286" s="367" t="s">
        <v>733</v>
      </c>
      <c r="O286" s="367" t="s">
        <v>738</v>
      </c>
      <c r="P286" s="367" t="s">
        <v>733</v>
      </c>
      <c r="Q286" s="367" t="s">
        <v>734</v>
      </c>
      <c r="R286" s="367" t="s">
        <v>735</v>
      </c>
      <c r="S286" s="367" t="s">
        <v>733</v>
      </c>
      <c r="T286" s="368">
        <v>0</v>
      </c>
      <c r="U286" s="368">
        <v>0</v>
      </c>
      <c r="V286" s="368">
        <v>0</v>
      </c>
      <c r="W286" s="368">
        <v>0</v>
      </c>
      <c r="X286" s="368">
        <v>0</v>
      </c>
      <c r="Y286" s="368">
        <v>0</v>
      </c>
      <c r="Z286" s="368">
        <v>0</v>
      </c>
      <c r="AA286" s="368">
        <v>0</v>
      </c>
      <c r="AB286" s="368">
        <v>0</v>
      </c>
      <c r="AC286" s="368">
        <v>0</v>
      </c>
      <c r="AD286" s="368">
        <v>11062</v>
      </c>
      <c r="AE286" s="368">
        <v>11062</v>
      </c>
      <c r="AF286" s="368">
        <v>0</v>
      </c>
      <c r="AG286" s="368">
        <v>0</v>
      </c>
      <c r="AH286" s="368">
        <v>0</v>
      </c>
      <c r="AI286" s="368">
        <v>0</v>
      </c>
      <c r="AJ286" s="368">
        <v>0</v>
      </c>
      <c r="AK286" s="368">
        <v>0</v>
      </c>
      <c r="AL286" s="368">
        <v>0</v>
      </c>
      <c r="AM286" s="368">
        <v>0</v>
      </c>
      <c r="AN286" s="368">
        <v>0</v>
      </c>
      <c r="AO286" s="368">
        <v>0</v>
      </c>
      <c r="AP286" s="368">
        <v>0</v>
      </c>
      <c r="AQ286" s="368">
        <v>0</v>
      </c>
      <c r="AR286" s="368">
        <v>0</v>
      </c>
      <c r="AS286" s="368">
        <v>0</v>
      </c>
      <c r="AT286" s="368">
        <v>0</v>
      </c>
      <c r="AU286" s="368">
        <v>0</v>
      </c>
      <c r="AV286" s="368">
        <v>0</v>
      </c>
      <c r="AW286" s="368">
        <v>0</v>
      </c>
      <c r="AX286" s="368">
        <v>38</v>
      </c>
      <c r="AY286" s="368">
        <v>38</v>
      </c>
      <c r="AZ286" s="368">
        <v>0</v>
      </c>
      <c r="BA286" s="368">
        <v>0</v>
      </c>
      <c r="BB286" s="368">
        <v>0</v>
      </c>
      <c r="BC286" s="368">
        <v>0</v>
      </c>
      <c r="BD286" s="368">
        <v>0</v>
      </c>
      <c r="BE286" s="368">
        <v>0</v>
      </c>
      <c r="BF286" s="368">
        <v>0</v>
      </c>
      <c r="BG286" s="368">
        <v>0</v>
      </c>
      <c r="BH286" s="368">
        <v>0</v>
      </c>
      <c r="BI286" s="368">
        <v>13321</v>
      </c>
    </row>
    <row r="287" spans="1:82">
      <c r="A287" s="461" t="str">
        <f t="shared" si="4"/>
        <v>1754002264075000</v>
      </c>
      <c r="B287" s="367" t="s">
        <v>1588</v>
      </c>
      <c r="C287" s="367" t="s">
        <v>559</v>
      </c>
      <c r="D287" s="367" t="s">
        <v>575</v>
      </c>
      <c r="E287" s="367" t="s">
        <v>737</v>
      </c>
      <c r="F287" s="367" t="s">
        <v>591</v>
      </c>
      <c r="G287" s="367" t="s">
        <v>592</v>
      </c>
      <c r="H287" s="367" t="s">
        <v>562</v>
      </c>
      <c r="J287" s="367" t="s">
        <v>578</v>
      </c>
      <c r="K287" s="367" t="s">
        <v>566</v>
      </c>
      <c r="L287" s="367" t="s">
        <v>735</v>
      </c>
      <c r="M287" s="367" t="s">
        <v>738</v>
      </c>
      <c r="N287" s="367" t="s">
        <v>733</v>
      </c>
      <c r="O287" s="367" t="s">
        <v>732</v>
      </c>
      <c r="P287" s="367" t="s">
        <v>733</v>
      </c>
      <c r="Q287" s="367" t="s">
        <v>734</v>
      </c>
      <c r="R287" s="367" t="s">
        <v>735</v>
      </c>
      <c r="S287" s="367" t="s">
        <v>733</v>
      </c>
      <c r="T287" s="368">
        <v>0</v>
      </c>
      <c r="U287" s="368">
        <v>0</v>
      </c>
      <c r="V287" s="368">
        <v>0</v>
      </c>
      <c r="W287" s="368">
        <v>0</v>
      </c>
      <c r="X287" s="368">
        <v>0</v>
      </c>
      <c r="Y287" s="368">
        <v>0</v>
      </c>
      <c r="Z287" s="368">
        <v>0</v>
      </c>
      <c r="AA287" s="368">
        <v>0</v>
      </c>
      <c r="AB287" s="368">
        <v>0</v>
      </c>
      <c r="AC287" s="368">
        <v>0</v>
      </c>
      <c r="AD287" s="368">
        <v>20275</v>
      </c>
      <c r="AE287" s="368">
        <v>20275</v>
      </c>
      <c r="AF287" s="368">
        <v>0</v>
      </c>
      <c r="AG287" s="368">
        <v>0</v>
      </c>
      <c r="AH287" s="368">
        <v>0</v>
      </c>
      <c r="AI287" s="368">
        <v>0</v>
      </c>
      <c r="AJ287" s="368">
        <v>0</v>
      </c>
      <c r="AK287" s="368">
        <v>0</v>
      </c>
      <c r="AL287" s="368">
        <v>0</v>
      </c>
      <c r="AM287" s="368">
        <v>0</v>
      </c>
      <c r="AN287" s="368">
        <v>0</v>
      </c>
      <c r="AO287" s="368">
        <v>0</v>
      </c>
      <c r="AP287" s="368">
        <v>0</v>
      </c>
      <c r="AQ287" s="368">
        <v>0</v>
      </c>
      <c r="AR287" s="368">
        <v>0</v>
      </c>
      <c r="AS287" s="368">
        <v>0</v>
      </c>
      <c r="AT287" s="368">
        <v>0</v>
      </c>
      <c r="AU287" s="368">
        <v>0</v>
      </c>
      <c r="AV287" s="368">
        <v>0</v>
      </c>
      <c r="AW287" s="368">
        <v>0</v>
      </c>
      <c r="AX287" s="368">
        <v>17</v>
      </c>
      <c r="AY287" s="368">
        <v>17</v>
      </c>
      <c r="AZ287" s="368">
        <v>0</v>
      </c>
      <c r="BA287" s="368">
        <v>0</v>
      </c>
      <c r="BB287" s="368">
        <v>0</v>
      </c>
      <c r="BC287" s="368">
        <v>0</v>
      </c>
      <c r="BD287" s="368">
        <v>0</v>
      </c>
      <c r="BE287" s="368">
        <v>0</v>
      </c>
      <c r="BF287" s="368">
        <v>0</v>
      </c>
      <c r="BG287" s="368">
        <v>0</v>
      </c>
      <c r="BH287" s="368">
        <v>0</v>
      </c>
      <c r="BI287" s="368">
        <v>3399</v>
      </c>
    </row>
    <row r="288" spans="1:82">
      <c r="A288" s="461" t="str">
        <f t="shared" si="4"/>
        <v>1774002264075000</v>
      </c>
      <c r="B288" s="367" t="s">
        <v>1588</v>
      </c>
      <c r="C288" s="367" t="s">
        <v>559</v>
      </c>
      <c r="D288" s="367" t="s">
        <v>575</v>
      </c>
      <c r="E288" s="367" t="s">
        <v>735</v>
      </c>
      <c r="F288" s="367" t="s">
        <v>591</v>
      </c>
      <c r="G288" s="367" t="s">
        <v>592</v>
      </c>
      <c r="H288" s="367" t="s">
        <v>562</v>
      </c>
      <c r="J288" s="367" t="s">
        <v>578</v>
      </c>
      <c r="K288" s="367" t="s">
        <v>566</v>
      </c>
      <c r="L288" s="367" t="s">
        <v>735</v>
      </c>
      <c r="M288" s="367" t="s">
        <v>738</v>
      </c>
      <c r="N288" s="367" t="s">
        <v>733</v>
      </c>
      <c r="O288" s="367" t="s">
        <v>735</v>
      </c>
      <c r="P288" s="367" t="s">
        <v>733</v>
      </c>
      <c r="Q288" s="367" t="s">
        <v>734</v>
      </c>
      <c r="R288" s="367" t="s">
        <v>736</v>
      </c>
      <c r="S288" s="367" t="s">
        <v>733</v>
      </c>
      <c r="T288" s="368">
        <v>0</v>
      </c>
      <c r="U288" s="368">
        <v>0</v>
      </c>
      <c r="V288" s="368">
        <v>0</v>
      </c>
      <c r="W288" s="368">
        <v>0</v>
      </c>
      <c r="X288" s="368">
        <v>0</v>
      </c>
      <c r="Y288" s="368">
        <v>0</v>
      </c>
      <c r="Z288" s="368">
        <v>0</v>
      </c>
      <c r="AA288" s="368">
        <v>0</v>
      </c>
      <c r="AB288" s="368">
        <v>0</v>
      </c>
      <c r="AC288" s="368">
        <v>0</v>
      </c>
      <c r="AD288" s="368">
        <v>0</v>
      </c>
      <c r="AE288" s="368">
        <v>0</v>
      </c>
      <c r="AF288" s="368">
        <v>0</v>
      </c>
      <c r="AG288" s="368">
        <v>0</v>
      </c>
      <c r="AH288" s="368">
        <v>0</v>
      </c>
      <c r="AI288" s="368">
        <v>0</v>
      </c>
      <c r="AJ288" s="368">
        <v>0</v>
      </c>
      <c r="AK288" s="368">
        <v>0</v>
      </c>
      <c r="AL288" s="368">
        <v>0</v>
      </c>
      <c r="AM288" s="368">
        <v>0</v>
      </c>
      <c r="AN288" s="368">
        <v>0</v>
      </c>
      <c r="AO288" s="368">
        <v>0</v>
      </c>
      <c r="AP288" s="368">
        <v>0</v>
      </c>
      <c r="AQ288" s="368">
        <v>0</v>
      </c>
      <c r="AR288" s="368">
        <v>0</v>
      </c>
      <c r="AS288" s="368">
        <v>0</v>
      </c>
      <c r="AT288" s="368">
        <v>0</v>
      </c>
      <c r="AU288" s="368">
        <v>0</v>
      </c>
      <c r="AV288" s="368">
        <v>0</v>
      </c>
      <c r="AW288" s="368">
        <v>0</v>
      </c>
      <c r="AX288" s="368">
        <v>0</v>
      </c>
      <c r="AY288" s="368">
        <v>0</v>
      </c>
      <c r="AZ288" s="368">
        <v>0</v>
      </c>
      <c r="BA288" s="368">
        <v>0</v>
      </c>
      <c r="BB288" s="368">
        <v>0</v>
      </c>
      <c r="BC288" s="368">
        <v>0</v>
      </c>
      <c r="BD288" s="368">
        <v>0</v>
      </c>
      <c r="BE288" s="368">
        <v>0</v>
      </c>
      <c r="BF288" s="368">
        <v>0</v>
      </c>
      <c r="BG288" s="368">
        <v>0</v>
      </c>
      <c r="BH288" s="368">
        <v>0</v>
      </c>
      <c r="BI288" s="368">
        <v>1858</v>
      </c>
    </row>
    <row r="289" spans="1:98">
      <c r="A289" s="461" t="str">
        <f t="shared" si="4"/>
        <v>1784002264075000</v>
      </c>
      <c r="B289" s="367" t="s">
        <v>1588</v>
      </c>
      <c r="C289" s="367" t="s">
        <v>559</v>
      </c>
      <c r="D289" s="367" t="s">
        <v>575</v>
      </c>
      <c r="E289" s="367" t="s">
        <v>747</v>
      </c>
      <c r="F289" s="367" t="s">
        <v>591</v>
      </c>
      <c r="G289" s="367" t="s">
        <v>592</v>
      </c>
      <c r="H289" s="367" t="s">
        <v>562</v>
      </c>
      <c r="J289" s="367" t="s">
        <v>578</v>
      </c>
      <c r="K289" s="367" t="s">
        <v>566</v>
      </c>
      <c r="L289" s="367" t="s">
        <v>735</v>
      </c>
      <c r="M289" s="367" t="s">
        <v>738</v>
      </c>
      <c r="N289" s="367" t="s">
        <v>733</v>
      </c>
      <c r="O289" s="367" t="s">
        <v>749</v>
      </c>
      <c r="P289" s="367" t="s">
        <v>733</v>
      </c>
      <c r="Q289" s="367" t="s">
        <v>734</v>
      </c>
      <c r="R289" s="367" t="s">
        <v>736</v>
      </c>
      <c r="S289" s="367" t="s">
        <v>733</v>
      </c>
      <c r="T289" s="368">
        <v>0</v>
      </c>
      <c r="U289" s="368">
        <v>0</v>
      </c>
      <c r="V289" s="368">
        <v>0</v>
      </c>
      <c r="W289" s="368">
        <v>0</v>
      </c>
      <c r="X289" s="368">
        <v>0</v>
      </c>
      <c r="Y289" s="368">
        <v>0</v>
      </c>
      <c r="Z289" s="368">
        <v>0</v>
      </c>
      <c r="AA289" s="368">
        <v>0</v>
      </c>
      <c r="AB289" s="368">
        <v>0</v>
      </c>
      <c r="AC289" s="368">
        <v>0</v>
      </c>
      <c r="AD289" s="368">
        <v>0</v>
      </c>
      <c r="AE289" s="368">
        <v>0</v>
      </c>
      <c r="AF289" s="368">
        <v>0</v>
      </c>
      <c r="AG289" s="368">
        <v>0</v>
      </c>
      <c r="AH289" s="368">
        <v>0</v>
      </c>
      <c r="AI289" s="368">
        <v>0</v>
      </c>
      <c r="AJ289" s="368">
        <v>0</v>
      </c>
      <c r="AK289" s="368">
        <v>0</v>
      </c>
      <c r="AL289" s="368">
        <v>0</v>
      </c>
      <c r="AM289" s="368">
        <v>0</v>
      </c>
      <c r="AN289" s="368">
        <v>0</v>
      </c>
      <c r="AO289" s="368">
        <v>0</v>
      </c>
      <c r="AP289" s="368">
        <v>0</v>
      </c>
      <c r="AQ289" s="368">
        <v>0</v>
      </c>
      <c r="AR289" s="368">
        <v>0</v>
      </c>
      <c r="AS289" s="368">
        <v>0</v>
      </c>
      <c r="AT289" s="368">
        <v>0</v>
      </c>
      <c r="AU289" s="368">
        <v>0</v>
      </c>
      <c r="AV289" s="368">
        <v>0</v>
      </c>
      <c r="AW289" s="368">
        <v>0</v>
      </c>
      <c r="AX289" s="368">
        <v>0</v>
      </c>
      <c r="AY289" s="368">
        <v>0</v>
      </c>
      <c r="AZ289" s="368">
        <v>0</v>
      </c>
      <c r="BA289" s="368">
        <v>0</v>
      </c>
      <c r="BB289" s="368">
        <v>0</v>
      </c>
      <c r="BC289" s="368">
        <v>0</v>
      </c>
      <c r="BD289" s="368">
        <v>0</v>
      </c>
      <c r="BE289" s="368">
        <v>0</v>
      </c>
      <c r="BF289" s="368">
        <v>0</v>
      </c>
      <c r="BG289" s="368">
        <v>0</v>
      </c>
      <c r="BH289" s="368">
        <v>0</v>
      </c>
      <c r="BI289" s="368">
        <v>1067</v>
      </c>
    </row>
    <row r="290" spans="1:98">
      <c r="A290" s="461" t="str">
        <f t="shared" si="4"/>
        <v>1804002264075000</v>
      </c>
      <c r="B290" s="367" t="s">
        <v>1588</v>
      </c>
      <c r="C290" s="367" t="s">
        <v>559</v>
      </c>
      <c r="D290" s="367" t="s">
        <v>576</v>
      </c>
      <c r="E290" s="367" t="s">
        <v>561</v>
      </c>
      <c r="F290" s="367" t="s">
        <v>591</v>
      </c>
      <c r="G290" s="367" t="s">
        <v>592</v>
      </c>
      <c r="H290" s="367" t="s">
        <v>562</v>
      </c>
      <c r="J290" s="367" t="s">
        <v>578</v>
      </c>
      <c r="K290" s="367" t="s">
        <v>566</v>
      </c>
      <c r="L290" s="367" t="s">
        <v>735</v>
      </c>
      <c r="M290" s="367" t="s">
        <v>738</v>
      </c>
      <c r="N290" s="367" t="s">
        <v>733</v>
      </c>
      <c r="O290" s="367" t="s">
        <v>749</v>
      </c>
      <c r="P290" s="367" t="s">
        <v>733</v>
      </c>
      <c r="Q290" s="367" t="s">
        <v>734</v>
      </c>
      <c r="R290" s="367" t="s">
        <v>737</v>
      </c>
      <c r="S290" s="367" t="s">
        <v>733</v>
      </c>
      <c r="T290" s="368">
        <v>0</v>
      </c>
      <c r="U290" s="368">
        <v>0</v>
      </c>
      <c r="V290" s="368">
        <v>0</v>
      </c>
      <c r="W290" s="368">
        <v>0</v>
      </c>
      <c r="X290" s="368">
        <v>0</v>
      </c>
      <c r="Y290" s="368">
        <v>0</v>
      </c>
      <c r="Z290" s="368">
        <v>0</v>
      </c>
      <c r="AA290" s="368">
        <v>0</v>
      </c>
      <c r="AB290" s="368">
        <v>0</v>
      </c>
      <c r="AC290" s="368">
        <v>0</v>
      </c>
      <c r="AD290" s="368">
        <v>0</v>
      </c>
      <c r="AE290" s="368">
        <v>0</v>
      </c>
      <c r="AF290" s="368">
        <v>0</v>
      </c>
      <c r="AG290" s="368">
        <v>0</v>
      </c>
      <c r="AH290" s="368">
        <v>0</v>
      </c>
      <c r="AI290" s="368">
        <v>0</v>
      </c>
      <c r="AJ290" s="368">
        <v>0</v>
      </c>
      <c r="AK290" s="368">
        <v>0</v>
      </c>
      <c r="AL290" s="368">
        <v>0</v>
      </c>
      <c r="AM290" s="368">
        <v>0</v>
      </c>
      <c r="AN290" s="368">
        <v>0</v>
      </c>
      <c r="AO290" s="368">
        <v>0</v>
      </c>
      <c r="AP290" s="368">
        <v>0</v>
      </c>
      <c r="AQ290" s="368">
        <v>0</v>
      </c>
      <c r="AR290" s="368">
        <v>0</v>
      </c>
      <c r="AS290" s="368">
        <v>0</v>
      </c>
      <c r="AT290" s="368">
        <v>0</v>
      </c>
      <c r="AU290" s="368">
        <v>0</v>
      </c>
      <c r="AV290" s="368">
        <v>0</v>
      </c>
      <c r="AW290" s="368">
        <v>0</v>
      </c>
      <c r="AX290" s="368">
        <v>0</v>
      </c>
      <c r="AY290" s="368">
        <v>0</v>
      </c>
      <c r="AZ290" s="368">
        <v>0</v>
      </c>
      <c r="BA290" s="368">
        <v>0</v>
      </c>
      <c r="BB290" s="368">
        <v>0</v>
      </c>
      <c r="BC290" s="368">
        <v>0</v>
      </c>
      <c r="BD290" s="368">
        <v>0</v>
      </c>
      <c r="BE290" s="368">
        <v>0</v>
      </c>
      <c r="BF290" s="368">
        <v>0</v>
      </c>
      <c r="BG290" s="368">
        <v>0</v>
      </c>
      <c r="BH290" s="368">
        <v>0</v>
      </c>
      <c r="BI290" s="368">
        <v>44374</v>
      </c>
    </row>
    <row r="291" spans="1:98">
      <c r="A291" s="461" t="str">
        <f t="shared" si="4"/>
        <v>1625101264075001</v>
      </c>
      <c r="B291" s="367" t="s">
        <v>1588</v>
      </c>
      <c r="C291" s="367" t="s">
        <v>559</v>
      </c>
      <c r="D291" s="367" t="s">
        <v>574</v>
      </c>
      <c r="E291" s="367" t="s">
        <v>734</v>
      </c>
      <c r="F291" s="367" t="s">
        <v>591</v>
      </c>
      <c r="G291" s="367" t="s">
        <v>592</v>
      </c>
      <c r="H291" s="367" t="s">
        <v>746</v>
      </c>
      <c r="I291" s="368" t="s">
        <v>361</v>
      </c>
      <c r="J291" s="367" t="s">
        <v>740</v>
      </c>
      <c r="K291" s="367" t="s">
        <v>564</v>
      </c>
      <c r="L291" s="367" t="s">
        <v>736</v>
      </c>
      <c r="M291" s="367" t="s">
        <v>738</v>
      </c>
      <c r="N291" s="367" t="s">
        <v>734</v>
      </c>
      <c r="O291" s="367" t="s">
        <v>732</v>
      </c>
      <c r="P291" s="367" t="s">
        <v>733</v>
      </c>
      <c r="Q291" s="367" t="s">
        <v>561</v>
      </c>
      <c r="R291" s="367" t="s">
        <v>561</v>
      </c>
      <c r="S291" s="367" t="s">
        <v>561</v>
      </c>
      <c r="T291" s="368">
        <v>4211001</v>
      </c>
      <c r="U291" s="368">
        <v>3</v>
      </c>
      <c r="V291" s="368">
        <v>1</v>
      </c>
      <c r="W291" s="368">
        <v>0</v>
      </c>
      <c r="X291" s="368">
        <v>19</v>
      </c>
      <c r="Y291" s="368">
        <v>0</v>
      </c>
      <c r="Z291" s="368">
        <v>0</v>
      </c>
      <c r="AA291" s="368">
        <v>0</v>
      </c>
      <c r="AB291" s="368">
        <v>0</v>
      </c>
      <c r="AC291" s="368">
        <v>660</v>
      </c>
      <c r="AD291" s="368">
        <v>184</v>
      </c>
      <c r="AE291" s="368">
        <v>365</v>
      </c>
      <c r="AF291" s="368">
        <v>4631</v>
      </c>
      <c r="AG291" s="368">
        <v>6935</v>
      </c>
      <c r="AH291" s="368">
        <v>0</v>
      </c>
      <c r="AI291" s="368">
        <v>0</v>
      </c>
      <c r="AJ291" s="368">
        <v>0</v>
      </c>
      <c r="AK291" s="368">
        <v>0</v>
      </c>
      <c r="AL291" s="368">
        <v>0</v>
      </c>
      <c r="AM291" s="368">
        <v>0</v>
      </c>
      <c r="AN291" s="368">
        <v>0</v>
      </c>
      <c r="AO291" s="368">
        <v>0</v>
      </c>
      <c r="AP291" s="368">
        <v>0</v>
      </c>
      <c r="AQ291" s="368">
        <v>0</v>
      </c>
      <c r="AR291" s="368">
        <v>0</v>
      </c>
      <c r="AS291" s="368">
        <v>0</v>
      </c>
      <c r="AT291" s="368">
        <v>0</v>
      </c>
      <c r="AU291" s="368">
        <v>0</v>
      </c>
      <c r="AV291" s="368">
        <v>0</v>
      </c>
      <c r="AW291" s="368">
        <v>0</v>
      </c>
      <c r="AX291" s="368">
        <v>365</v>
      </c>
      <c r="AY291" s="368">
        <v>928</v>
      </c>
      <c r="AZ291" s="368">
        <v>0</v>
      </c>
      <c r="BA291" s="368">
        <v>0</v>
      </c>
      <c r="BB291" s="368">
        <v>0</v>
      </c>
      <c r="BC291" s="368">
        <v>0</v>
      </c>
      <c r="BD291" s="368">
        <v>0</v>
      </c>
      <c r="BE291" s="368">
        <v>0</v>
      </c>
      <c r="BF291" s="368">
        <v>0</v>
      </c>
      <c r="BG291" s="368">
        <v>0</v>
      </c>
      <c r="BH291" s="368">
        <v>0</v>
      </c>
      <c r="BI291" s="368">
        <v>7</v>
      </c>
      <c r="BJ291" s="368">
        <v>8</v>
      </c>
      <c r="BK291" s="368">
        <v>1</v>
      </c>
      <c r="BL291" s="368">
        <v>0</v>
      </c>
      <c r="BM291" s="368">
        <v>5</v>
      </c>
      <c r="BN291" s="368">
        <v>0</v>
      </c>
      <c r="BO291" s="368">
        <v>21</v>
      </c>
      <c r="BP291" s="368">
        <v>21</v>
      </c>
      <c r="BQ291" s="368">
        <v>21</v>
      </c>
      <c r="BR291" s="368">
        <v>0</v>
      </c>
      <c r="BS291" s="368">
        <v>1</v>
      </c>
      <c r="BT291" s="368">
        <v>0</v>
      </c>
      <c r="BU291" s="368">
        <v>0</v>
      </c>
      <c r="BV291" s="368">
        <v>0</v>
      </c>
      <c r="BW291" s="368">
        <v>5</v>
      </c>
      <c r="BX291" s="368">
        <v>1</v>
      </c>
      <c r="BY291" s="368">
        <v>1</v>
      </c>
      <c r="BZ291" s="368">
        <v>0</v>
      </c>
      <c r="CA291" s="368">
        <v>7</v>
      </c>
      <c r="CB291" s="368">
        <v>1</v>
      </c>
      <c r="CC291" s="368">
        <v>1</v>
      </c>
      <c r="CD291" s="368">
        <v>0</v>
      </c>
      <c r="CE291" s="368">
        <v>0</v>
      </c>
      <c r="CF291" s="368">
        <v>0</v>
      </c>
      <c r="CG291" s="368">
        <v>0</v>
      </c>
      <c r="CH291" s="368">
        <v>0</v>
      </c>
      <c r="CI291" s="368">
        <v>1</v>
      </c>
      <c r="CJ291" s="368">
        <v>0</v>
      </c>
      <c r="CK291" s="368">
        <v>4</v>
      </c>
      <c r="CL291" s="368">
        <v>0</v>
      </c>
      <c r="CM291" s="368">
        <v>0</v>
      </c>
      <c r="CN291" s="368">
        <v>0</v>
      </c>
      <c r="CO291" s="368">
        <v>7</v>
      </c>
      <c r="CP291" s="368">
        <v>8</v>
      </c>
      <c r="CQ291" s="368">
        <v>6</v>
      </c>
      <c r="CR291" s="368">
        <v>0</v>
      </c>
      <c r="CS291" s="368">
        <v>0</v>
      </c>
      <c r="CT291" s="368">
        <v>0</v>
      </c>
    </row>
    <row r="292" spans="1:98">
      <c r="A292" s="461" t="str">
        <f t="shared" si="4"/>
        <v>1745201264075000</v>
      </c>
      <c r="B292" s="367" t="s">
        <v>1588</v>
      </c>
      <c r="C292" s="367" t="s">
        <v>559</v>
      </c>
      <c r="D292" s="367" t="s">
        <v>575</v>
      </c>
      <c r="E292" s="367" t="s">
        <v>738</v>
      </c>
      <c r="F292" s="367" t="s">
        <v>591</v>
      </c>
      <c r="G292" s="367" t="s">
        <v>592</v>
      </c>
      <c r="H292" s="367" t="s">
        <v>562</v>
      </c>
      <c r="J292" s="367" t="s">
        <v>739</v>
      </c>
      <c r="K292" s="367" t="s">
        <v>564</v>
      </c>
      <c r="L292" s="367" t="s">
        <v>735</v>
      </c>
      <c r="M292" s="367" t="s">
        <v>738</v>
      </c>
      <c r="N292" s="367" t="s">
        <v>733</v>
      </c>
      <c r="O292" s="367" t="s">
        <v>738</v>
      </c>
      <c r="P292" s="367" t="s">
        <v>733</v>
      </c>
      <c r="Q292" s="367" t="s">
        <v>734</v>
      </c>
      <c r="R292" s="367" t="s">
        <v>735</v>
      </c>
      <c r="S292" s="367" t="s">
        <v>733</v>
      </c>
      <c r="T292" s="368">
        <v>233928</v>
      </c>
      <c r="U292" s="368">
        <v>0</v>
      </c>
      <c r="V292" s="368">
        <v>0</v>
      </c>
      <c r="W292" s="368">
        <v>0</v>
      </c>
      <c r="X292" s="368">
        <v>11062</v>
      </c>
      <c r="Y292" s="368">
        <v>0</v>
      </c>
      <c r="Z292" s="368">
        <v>0</v>
      </c>
      <c r="AA292" s="368">
        <v>4722</v>
      </c>
      <c r="AB292" s="368">
        <v>0</v>
      </c>
      <c r="AC292" s="368">
        <v>66321</v>
      </c>
      <c r="AD292" s="368">
        <v>0</v>
      </c>
      <c r="AE292" s="368">
        <v>0</v>
      </c>
      <c r="AF292" s="368">
        <v>0</v>
      </c>
      <c r="AG292" s="368">
        <v>0</v>
      </c>
      <c r="AH292" s="368">
        <v>28849</v>
      </c>
      <c r="AI292" s="368">
        <v>0</v>
      </c>
      <c r="AJ292" s="368">
        <v>0</v>
      </c>
      <c r="AK292" s="368">
        <v>0</v>
      </c>
      <c r="AL292" s="368">
        <v>1256</v>
      </c>
      <c r="AM292" s="368">
        <v>0</v>
      </c>
      <c r="AN292" s="368">
        <v>419</v>
      </c>
      <c r="AO292" s="368">
        <v>0</v>
      </c>
      <c r="AP292" s="368">
        <v>4960</v>
      </c>
      <c r="AQ292" s="368">
        <v>0</v>
      </c>
      <c r="AR292" s="368">
        <v>0</v>
      </c>
      <c r="AS292" s="368">
        <v>151823</v>
      </c>
      <c r="AT292" s="368">
        <v>22214</v>
      </c>
      <c r="AU292" s="368">
        <v>0</v>
      </c>
      <c r="AV292" s="368">
        <v>0</v>
      </c>
      <c r="AW292" s="368">
        <v>55400</v>
      </c>
      <c r="AX292" s="368">
        <v>0</v>
      </c>
      <c r="AY292" s="368">
        <v>0</v>
      </c>
      <c r="AZ292" s="368">
        <v>233928</v>
      </c>
      <c r="BA292" s="368">
        <v>11062</v>
      </c>
      <c r="BB292" s="368">
        <v>55400</v>
      </c>
      <c r="BC292" s="368">
        <v>0</v>
      </c>
      <c r="BD292" s="368">
        <v>0</v>
      </c>
      <c r="BE292" s="368">
        <v>4722</v>
      </c>
      <c r="BF292" s="368">
        <v>0</v>
      </c>
      <c r="BG292" s="368">
        <v>0</v>
      </c>
      <c r="BH292" s="368">
        <v>28849</v>
      </c>
      <c r="BI292" s="368">
        <v>1256</v>
      </c>
      <c r="BJ292" s="368">
        <v>0</v>
      </c>
      <c r="BK292" s="368">
        <v>0</v>
      </c>
      <c r="BL292" s="368">
        <v>419</v>
      </c>
      <c r="BM292" s="368">
        <v>0</v>
      </c>
      <c r="BN292" s="368">
        <v>0</v>
      </c>
      <c r="BO292" s="368">
        <v>0</v>
      </c>
      <c r="BP292" s="368">
        <v>0</v>
      </c>
      <c r="BQ292" s="368">
        <v>0</v>
      </c>
    </row>
    <row r="293" spans="1:98">
      <c r="A293" s="461" t="str">
        <f t="shared" si="4"/>
        <v>1755201264075000</v>
      </c>
      <c r="B293" s="367" t="s">
        <v>1588</v>
      </c>
      <c r="C293" s="367" t="s">
        <v>559</v>
      </c>
      <c r="D293" s="367" t="s">
        <v>575</v>
      </c>
      <c r="E293" s="367" t="s">
        <v>737</v>
      </c>
      <c r="F293" s="367" t="s">
        <v>591</v>
      </c>
      <c r="G293" s="367" t="s">
        <v>592</v>
      </c>
      <c r="H293" s="367" t="s">
        <v>562</v>
      </c>
      <c r="J293" s="367" t="s">
        <v>739</v>
      </c>
      <c r="K293" s="367" t="s">
        <v>564</v>
      </c>
      <c r="L293" s="367" t="s">
        <v>735</v>
      </c>
      <c r="M293" s="367" t="s">
        <v>738</v>
      </c>
      <c r="N293" s="367" t="s">
        <v>733</v>
      </c>
      <c r="O293" s="367" t="s">
        <v>732</v>
      </c>
      <c r="P293" s="367" t="s">
        <v>733</v>
      </c>
      <c r="Q293" s="367" t="s">
        <v>734</v>
      </c>
      <c r="R293" s="367" t="s">
        <v>735</v>
      </c>
      <c r="S293" s="367" t="s">
        <v>733</v>
      </c>
      <c r="T293" s="368">
        <v>218819</v>
      </c>
      <c r="U293" s="368">
        <v>0</v>
      </c>
      <c r="V293" s="368">
        <v>8495</v>
      </c>
      <c r="W293" s="368">
        <v>0</v>
      </c>
      <c r="X293" s="368">
        <v>20275</v>
      </c>
      <c r="Y293" s="368">
        <v>0</v>
      </c>
      <c r="Z293" s="368">
        <v>0</v>
      </c>
      <c r="AA293" s="368">
        <v>34916</v>
      </c>
      <c r="AB293" s="368">
        <v>0</v>
      </c>
      <c r="AC293" s="368">
        <v>57070</v>
      </c>
      <c r="AD293" s="368">
        <v>0</v>
      </c>
      <c r="AE293" s="368">
        <v>0</v>
      </c>
      <c r="AF293" s="368">
        <v>0</v>
      </c>
      <c r="AG293" s="368">
        <v>0</v>
      </c>
      <c r="AH293" s="368">
        <v>26769</v>
      </c>
      <c r="AI293" s="368">
        <v>0</v>
      </c>
      <c r="AJ293" s="368">
        <v>1653</v>
      </c>
      <c r="AK293" s="368">
        <v>0</v>
      </c>
      <c r="AL293" s="368">
        <v>2832</v>
      </c>
      <c r="AM293" s="368">
        <v>0</v>
      </c>
      <c r="AN293" s="368">
        <v>4829</v>
      </c>
      <c r="AO293" s="368">
        <v>0</v>
      </c>
      <c r="AP293" s="368">
        <v>4387</v>
      </c>
      <c r="AQ293" s="368">
        <v>0</v>
      </c>
      <c r="AR293" s="368">
        <v>0</v>
      </c>
      <c r="AS293" s="368">
        <v>98063</v>
      </c>
      <c r="AT293" s="368">
        <v>13068</v>
      </c>
      <c r="AU293" s="368">
        <v>0</v>
      </c>
      <c r="AV293" s="368">
        <v>0</v>
      </c>
      <c r="AW293" s="368">
        <v>64800</v>
      </c>
      <c r="AX293" s="368">
        <v>0</v>
      </c>
      <c r="AY293" s="368">
        <v>0</v>
      </c>
      <c r="AZ293" s="368">
        <v>218819</v>
      </c>
      <c r="BA293" s="368">
        <v>20275</v>
      </c>
      <c r="BB293" s="368">
        <v>64800</v>
      </c>
      <c r="BC293" s="368">
        <v>0</v>
      </c>
      <c r="BD293" s="368">
        <v>0</v>
      </c>
      <c r="BE293" s="368">
        <v>34916</v>
      </c>
      <c r="BF293" s="368">
        <v>0</v>
      </c>
      <c r="BG293" s="368">
        <v>0</v>
      </c>
      <c r="BH293" s="368">
        <v>26769</v>
      </c>
      <c r="BI293" s="368">
        <v>2832</v>
      </c>
      <c r="BJ293" s="368">
        <v>0</v>
      </c>
      <c r="BK293" s="368">
        <v>0</v>
      </c>
      <c r="BL293" s="368">
        <v>4829</v>
      </c>
      <c r="BM293" s="368">
        <v>0</v>
      </c>
      <c r="BN293" s="368">
        <v>0</v>
      </c>
      <c r="BO293" s="368">
        <v>0</v>
      </c>
      <c r="BP293" s="368">
        <v>0</v>
      </c>
      <c r="BQ293" s="368">
        <v>0</v>
      </c>
    </row>
    <row r="294" spans="1:98">
      <c r="A294" s="461" t="str">
        <f t="shared" si="4"/>
        <v>1775201264075000</v>
      </c>
      <c r="B294" s="367" t="s">
        <v>1588</v>
      </c>
      <c r="C294" s="367" t="s">
        <v>559</v>
      </c>
      <c r="D294" s="367" t="s">
        <v>575</v>
      </c>
      <c r="E294" s="367" t="s">
        <v>735</v>
      </c>
      <c r="F294" s="367" t="s">
        <v>591</v>
      </c>
      <c r="G294" s="367" t="s">
        <v>592</v>
      </c>
      <c r="H294" s="367" t="s">
        <v>562</v>
      </c>
      <c r="J294" s="367" t="s">
        <v>739</v>
      </c>
      <c r="K294" s="367" t="s">
        <v>564</v>
      </c>
      <c r="L294" s="367" t="s">
        <v>735</v>
      </c>
      <c r="M294" s="367" t="s">
        <v>738</v>
      </c>
      <c r="N294" s="367" t="s">
        <v>733</v>
      </c>
      <c r="O294" s="367" t="s">
        <v>735</v>
      </c>
      <c r="P294" s="367" t="s">
        <v>733</v>
      </c>
      <c r="Q294" s="367" t="s">
        <v>734</v>
      </c>
      <c r="R294" s="367" t="s">
        <v>736</v>
      </c>
      <c r="S294" s="367" t="s">
        <v>733</v>
      </c>
      <c r="T294" s="368">
        <v>4865</v>
      </c>
      <c r="U294" s="368">
        <v>0</v>
      </c>
      <c r="V294" s="368">
        <v>0</v>
      </c>
      <c r="W294" s="368">
        <v>0</v>
      </c>
      <c r="X294" s="368">
        <v>0</v>
      </c>
      <c r="Y294" s="368">
        <v>0</v>
      </c>
      <c r="Z294" s="368">
        <v>0</v>
      </c>
      <c r="AA294" s="368">
        <v>0</v>
      </c>
      <c r="AB294" s="368">
        <v>0</v>
      </c>
      <c r="AC294" s="368">
        <v>266</v>
      </c>
      <c r="AD294" s="368">
        <v>0</v>
      </c>
      <c r="AE294" s="368">
        <v>0</v>
      </c>
      <c r="AF294" s="368">
        <v>0</v>
      </c>
      <c r="AG294" s="368">
        <v>0</v>
      </c>
      <c r="AH294" s="368">
        <v>692</v>
      </c>
      <c r="AI294" s="368">
        <v>0</v>
      </c>
      <c r="AJ294" s="368">
        <v>0</v>
      </c>
      <c r="AK294" s="368">
        <v>0</v>
      </c>
      <c r="AL294" s="368">
        <v>0</v>
      </c>
      <c r="AM294" s="368">
        <v>0</v>
      </c>
      <c r="AN294" s="368">
        <v>0</v>
      </c>
      <c r="AO294" s="368">
        <v>0</v>
      </c>
      <c r="AP294" s="368">
        <v>44</v>
      </c>
      <c r="AQ294" s="368">
        <v>0</v>
      </c>
      <c r="AR294" s="368">
        <v>0</v>
      </c>
      <c r="AS294" s="368">
        <v>4599</v>
      </c>
      <c r="AT294" s="368">
        <v>648</v>
      </c>
      <c r="AU294" s="368">
        <v>0</v>
      </c>
      <c r="AV294" s="368">
        <v>0</v>
      </c>
      <c r="AW294" s="368">
        <v>2200</v>
      </c>
      <c r="AX294" s="368">
        <v>0</v>
      </c>
      <c r="AY294" s="368">
        <v>0</v>
      </c>
      <c r="AZ294" s="368">
        <v>4865</v>
      </c>
      <c r="BA294" s="368">
        <v>0</v>
      </c>
      <c r="BB294" s="368">
        <v>2200</v>
      </c>
      <c r="BC294" s="368">
        <v>0</v>
      </c>
      <c r="BD294" s="368">
        <v>0</v>
      </c>
      <c r="BE294" s="368">
        <v>0</v>
      </c>
      <c r="BF294" s="368">
        <v>0</v>
      </c>
      <c r="BG294" s="368">
        <v>0</v>
      </c>
      <c r="BH294" s="368">
        <v>692</v>
      </c>
      <c r="BI294" s="368">
        <v>0</v>
      </c>
      <c r="BJ294" s="368">
        <v>0</v>
      </c>
      <c r="BK294" s="368">
        <v>0</v>
      </c>
      <c r="BL294" s="368">
        <v>0</v>
      </c>
      <c r="BM294" s="368">
        <v>0</v>
      </c>
      <c r="BN294" s="368">
        <v>0</v>
      </c>
      <c r="BO294" s="368">
        <v>0</v>
      </c>
      <c r="BP294" s="368">
        <v>0</v>
      </c>
      <c r="BQ294" s="368">
        <v>0</v>
      </c>
    </row>
    <row r="295" spans="1:98">
      <c r="A295" s="461" t="str">
        <f t="shared" si="4"/>
        <v>1785201264075000</v>
      </c>
      <c r="B295" s="367" t="s">
        <v>1588</v>
      </c>
      <c r="C295" s="367" t="s">
        <v>559</v>
      </c>
      <c r="D295" s="367" t="s">
        <v>575</v>
      </c>
      <c r="E295" s="367" t="s">
        <v>747</v>
      </c>
      <c r="F295" s="367" t="s">
        <v>591</v>
      </c>
      <c r="G295" s="367" t="s">
        <v>592</v>
      </c>
      <c r="H295" s="367" t="s">
        <v>562</v>
      </c>
      <c r="J295" s="367" t="s">
        <v>739</v>
      </c>
      <c r="K295" s="367" t="s">
        <v>564</v>
      </c>
      <c r="L295" s="367" t="s">
        <v>735</v>
      </c>
      <c r="M295" s="367" t="s">
        <v>738</v>
      </c>
      <c r="N295" s="367" t="s">
        <v>733</v>
      </c>
      <c r="O295" s="367" t="s">
        <v>749</v>
      </c>
      <c r="P295" s="367" t="s">
        <v>733</v>
      </c>
      <c r="Q295" s="367" t="s">
        <v>734</v>
      </c>
      <c r="R295" s="367" t="s">
        <v>736</v>
      </c>
      <c r="S295" s="367" t="s">
        <v>733</v>
      </c>
      <c r="T295" s="368">
        <v>0</v>
      </c>
      <c r="U295" s="368">
        <v>0</v>
      </c>
      <c r="V295" s="368">
        <v>0</v>
      </c>
      <c r="W295" s="368">
        <v>0</v>
      </c>
      <c r="X295" s="368">
        <v>0</v>
      </c>
      <c r="Y295" s="368">
        <v>0</v>
      </c>
      <c r="Z295" s="368">
        <v>0</v>
      </c>
      <c r="AA295" s="368">
        <v>0</v>
      </c>
      <c r="AB295" s="368">
        <v>0</v>
      </c>
      <c r="AC295" s="368">
        <v>0</v>
      </c>
      <c r="AD295" s="368">
        <v>0</v>
      </c>
      <c r="AE295" s="368">
        <v>0</v>
      </c>
      <c r="AF295" s="368">
        <v>0</v>
      </c>
      <c r="AG295" s="368">
        <v>0</v>
      </c>
      <c r="AH295" s="368">
        <v>0</v>
      </c>
      <c r="AI295" s="368">
        <v>0</v>
      </c>
      <c r="AJ295" s="368">
        <v>0</v>
      </c>
      <c r="AK295" s="368">
        <v>0</v>
      </c>
      <c r="AL295" s="368">
        <v>0</v>
      </c>
      <c r="AM295" s="368">
        <v>0</v>
      </c>
      <c r="AN295" s="368">
        <v>0</v>
      </c>
      <c r="AO295" s="368">
        <v>0</v>
      </c>
      <c r="AP295" s="368">
        <v>0</v>
      </c>
      <c r="AQ295" s="368">
        <v>0</v>
      </c>
      <c r="AR295" s="368">
        <v>0</v>
      </c>
      <c r="AS295" s="368">
        <v>0</v>
      </c>
      <c r="AT295" s="368">
        <v>0</v>
      </c>
      <c r="AU295" s="368">
        <v>0</v>
      </c>
      <c r="AV295" s="368">
        <v>0</v>
      </c>
      <c r="AW295" s="368">
        <v>0</v>
      </c>
      <c r="AX295" s="368">
        <v>0</v>
      </c>
      <c r="AY295" s="368">
        <v>0</v>
      </c>
      <c r="AZ295" s="368">
        <v>0</v>
      </c>
      <c r="BA295" s="368">
        <v>0</v>
      </c>
      <c r="BB295" s="368">
        <v>0</v>
      </c>
      <c r="BC295" s="368">
        <v>0</v>
      </c>
      <c r="BD295" s="368">
        <v>0</v>
      </c>
      <c r="BE295" s="368">
        <v>0</v>
      </c>
      <c r="BF295" s="368">
        <v>0</v>
      </c>
      <c r="BG295" s="368">
        <v>0</v>
      </c>
      <c r="BH295" s="368">
        <v>0</v>
      </c>
      <c r="BI295" s="368">
        <v>0</v>
      </c>
      <c r="BJ295" s="368">
        <v>0</v>
      </c>
      <c r="BK295" s="368">
        <v>0</v>
      </c>
      <c r="BL295" s="368">
        <v>0</v>
      </c>
      <c r="BM295" s="368">
        <v>0</v>
      </c>
      <c r="BN295" s="368">
        <v>0</v>
      </c>
      <c r="BO295" s="368">
        <v>0</v>
      </c>
      <c r="BP295" s="368">
        <v>0</v>
      </c>
      <c r="BQ295" s="368">
        <v>0</v>
      </c>
    </row>
    <row r="296" spans="1:98">
      <c r="A296" s="461" t="str">
        <f t="shared" si="4"/>
        <v>1805201264075000</v>
      </c>
      <c r="B296" s="367" t="s">
        <v>1588</v>
      </c>
      <c r="C296" s="367" t="s">
        <v>559</v>
      </c>
      <c r="D296" s="367" t="s">
        <v>576</v>
      </c>
      <c r="E296" s="367" t="s">
        <v>561</v>
      </c>
      <c r="F296" s="367" t="s">
        <v>591</v>
      </c>
      <c r="G296" s="367" t="s">
        <v>592</v>
      </c>
      <c r="H296" s="367" t="s">
        <v>562</v>
      </c>
      <c r="J296" s="367" t="s">
        <v>739</v>
      </c>
      <c r="K296" s="367" t="s">
        <v>564</v>
      </c>
      <c r="L296" s="367" t="s">
        <v>735</v>
      </c>
      <c r="M296" s="367" t="s">
        <v>738</v>
      </c>
      <c r="N296" s="367" t="s">
        <v>733</v>
      </c>
      <c r="O296" s="367" t="s">
        <v>749</v>
      </c>
      <c r="P296" s="367" t="s">
        <v>733</v>
      </c>
      <c r="Q296" s="367" t="s">
        <v>734</v>
      </c>
      <c r="R296" s="367" t="s">
        <v>737</v>
      </c>
      <c r="S296" s="367" t="s">
        <v>733</v>
      </c>
      <c r="T296" s="368">
        <v>5117</v>
      </c>
      <c r="U296" s="368">
        <v>0</v>
      </c>
      <c r="V296" s="368">
        <v>0</v>
      </c>
      <c r="W296" s="368">
        <v>0</v>
      </c>
      <c r="X296" s="368">
        <v>0</v>
      </c>
      <c r="Y296" s="368">
        <v>0</v>
      </c>
      <c r="Z296" s="368">
        <v>0</v>
      </c>
      <c r="AA296" s="368">
        <v>0</v>
      </c>
      <c r="AB296" s="368">
        <v>0</v>
      </c>
      <c r="AC296" s="368">
        <v>64</v>
      </c>
      <c r="AD296" s="368">
        <v>0</v>
      </c>
      <c r="AE296" s="368">
        <v>0</v>
      </c>
      <c r="AF296" s="368">
        <v>0</v>
      </c>
      <c r="AG296" s="368">
        <v>0</v>
      </c>
      <c r="AH296" s="368">
        <v>1587</v>
      </c>
      <c r="AI296" s="368">
        <v>0</v>
      </c>
      <c r="AJ296" s="368">
        <v>0</v>
      </c>
      <c r="AK296" s="368">
        <v>0</v>
      </c>
      <c r="AL296" s="368">
        <v>0</v>
      </c>
      <c r="AM296" s="368">
        <v>0</v>
      </c>
      <c r="AN296" s="368">
        <v>0</v>
      </c>
      <c r="AO296" s="368">
        <v>0</v>
      </c>
      <c r="AP296" s="368">
        <v>7</v>
      </c>
      <c r="AQ296" s="368">
        <v>0</v>
      </c>
      <c r="AR296" s="368">
        <v>0</v>
      </c>
      <c r="AS296" s="368">
        <v>5053</v>
      </c>
      <c r="AT296" s="368">
        <v>1580</v>
      </c>
      <c r="AU296" s="368">
        <v>0</v>
      </c>
      <c r="AV296" s="368">
        <v>0</v>
      </c>
      <c r="AW296" s="368">
        <v>0</v>
      </c>
      <c r="AX296" s="368">
        <v>0</v>
      </c>
      <c r="AY296" s="368">
        <v>0</v>
      </c>
      <c r="AZ296" s="368">
        <v>5117</v>
      </c>
      <c r="BA296" s="368">
        <v>0</v>
      </c>
      <c r="BB296" s="368">
        <v>0</v>
      </c>
      <c r="BC296" s="368">
        <v>0</v>
      </c>
      <c r="BD296" s="368">
        <v>0</v>
      </c>
      <c r="BE296" s="368">
        <v>0</v>
      </c>
      <c r="BF296" s="368">
        <v>0</v>
      </c>
      <c r="BG296" s="368">
        <v>0</v>
      </c>
      <c r="BH296" s="368">
        <v>1587</v>
      </c>
      <c r="BI296" s="368">
        <v>0</v>
      </c>
      <c r="BJ296" s="368">
        <v>0</v>
      </c>
      <c r="BK296" s="368">
        <v>0</v>
      </c>
      <c r="BL296" s="368">
        <v>0</v>
      </c>
      <c r="BM296" s="368">
        <v>0</v>
      </c>
      <c r="BN296" s="368">
        <v>0</v>
      </c>
      <c r="BO296" s="368">
        <v>0</v>
      </c>
      <c r="BP296" s="368">
        <v>0</v>
      </c>
      <c r="BQ296" s="368">
        <v>0</v>
      </c>
    </row>
    <row r="297" spans="1:98">
      <c r="A297" s="461" t="str">
        <f t="shared" si="4"/>
        <v>1745202264075000</v>
      </c>
      <c r="B297" s="367" t="s">
        <v>1588</v>
      </c>
      <c r="C297" s="367" t="s">
        <v>559</v>
      </c>
      <c r="D297" s="367" t="s">
        <v>575</v>
      </c>
      <c r="E297" s="367" t="s">
        <v>738</v>
      </c>
      <c r="F297" s="367" t="s">
        <v>591</v>
      </c>
      <c r="G297" s="367" t="s">
        <v>592</v>
      </c>
      <c r="H297" s="367" t="s">
        <v>562</v>
      </c>
      <c r="J297" s="367" t="s">
        <v>739</v>
      </c>
      <c r="K297" s="367" t="s">
        <v>566</v>
      </c>
      <c r="L297" s="367" t="s">
        <v>735</v>
      </c>
      <c r="M297" s="367" t="s">
        <v>738</v>
      </c>
      <c r="N297" s="367" t="s">
        <v>733</v>
      </c>
      <c r="O297" s="367" t="s">
        <v>738</v>
      </c>
      <c r="P297" s="367" t="s">
        <v>733</v>
      </c>
      <c r="Q297" s="367" t="s">
        <v>734</v>
      </c>
      <c r="R297" s="367" t="s">
        <v>735</v>
      </c>
      <c r="S297" s="367" t="s">
        <v>733</v>
      </c>
      <c r="T297" s="368">
        <v>233928</v>
      </c>
      <c r="U297" s="368">
        <v>0</v>
      </c>
      <c r="V297" s="368">
        <v>0</v>
      </c>
      <c r="W297" s="368">
        <v>0</v>
      </c>
      <c r="X297" s="368">
        <v>11062</v>
      </c>
      <c r="Y297" s="368">
        <v>0</v>
      </c>
      <c r="Z297" s="368">
        <v>0</v>
      </c>
      <c r="AA297" s="368">
        <v>4722</v>
      </c>
      <c r="AB297" s="368">
        <v>0</v>
      </c>
      <c r="AC297" s="368">
        <v>66321</v>
      </c>
      <c r="AD297" s="368">
        <v>0</v>
      </c>
      <c r="AE297" s="368">
        <v>0</v>
      </c>
      <c r="AF297" s="368">
        <v>0</v>
      </c>
      <c r="AG297" s="368">
        <v>0</v>
      </c>
      <c r="AH297" s="368">
        <v>28849</v>
      </c>
      <c r="AI297" s="368">
        <v>0</v>
      </c>
      <c r="AJ297" s="368">
        <v>0</v>
      </c>
      <c r="AK297" s="368">
        <v>0</v>
      </c>
      <c r="AL297" s="368">
        <v>1256</v>
      </c>
      <c r="AM297" s="368">
        <v>0</v>
      </c>
      <c r="AN297" s="368">
        <v>419</v>
      </c>
      <c r="AO297" s="368">
        <v>0</v>
      </c>
      <c r="AP297" s="368">
        <v>4960</v>
      </c>
      <c r="AQ297" s="368">
        <v>0</v>
      </c>
      <c r="AR297" s="368">
        <v>0</v>
      </c>
      <c r="AS297" s="368">
        <v>151823</v>
      </c>
      <c r="AT297" s="368">
        <v>22214</v>
      </c>
      <c r="AU297" s="368">
        <v>0</v>
      </c>
      <c r="AV297" s="368">
        <v>0</v>
      </c>
      <c r="AW297" s="368">
        <v>55400</v>
      </c>
      <c r="AX297" s="368">
        <v>0</v>
      </c>
      <c r="AY297" s="368">
        <v>0</v>
      </c>
      <c r="AZ297" s="368">
        <v>233928</v>
      </c>
      <c r="BA297" s="368">
        <v>11062</v>
      </c>
      <c r="BB297" s="368">
        <v>55400</v>
      </c>
      <c r="BC297" s="368">
        <v>0</v>
      </c>
      <c r="BD297" s="368">
        <v>0</v>
      </c>
      <c r="BE297" s="368">
        <v>4722</v>
      </c>
      <c r="BF297" s="368">
        <v>0</v>
      </c>
      <c r="BG297" s="368">
        <v>0</v>
      </c>
      <c r="BH297" s="368">
        <v>28849</v>
      </c>
      <c r="BI297" s="368">
        <v>1256</v>
      </c>
      <c r="BJ297" s="368">
        <v>0</v>
      </c>
      <c r="BK297" s="368">
        <v>0</v>
      </c>
      <c r="BL297" s="368">
        <v>419</v>
      </c>
      <c r="BM297" s="368">
        <v>0</v>
      </c>
      <c r="BN297" s="368">
        <v>0</v>
      </c>
      <c r="BO297" s="368">
        <v>0</v>
      </c>
      <c r="BP297" s="368">
        <v>0</v>
      </c>
      <c r="BQ297" s="368">
        <v>0</v>
      </c>
    </row>
    <row r="298" spans="1:98">
      <c r="A298" s="461" t="str">
        <f t="shared" si="4"/>
        <v>1755202264075000</v>
      </c>
      <c r="B298" s="367" t="s">
        <v>1588</v>
      </c>
      <c r="C298" s="367" t="s">
        <v>559</v>
      </c>
      <c r="D298" s="367" t="s">
        <v>575</v>
      </c>
      <c r="E298" s="367" t="s">
        <v>737</v>
      </c>
      <c r="F298" s="367" t="s">
        <v>591</v>
      </c>
      <c r="G298" s="367" t="s">
        <v>592</v>
      </c>
      <c r="H298" s="367" t="s">
        <v>562</v>
      </c>
      <c r="J298" s="367" t="s">
        <v>739</v>
      </c>
      <c r="K298" s="367" t="s">
        <v>566</v>
      </c>
      <c r="L298" s="367" t="s">
        <v>735</v>
      </c>
      <c r="M298" s="367" t="s">
        <v>738</v>
      </c>
      <c r="N298" s="367" t="s">
        <v>733</v>
      </c>
      <c r="O298" s="367" t="s">
        <v>732</v>
      </c>
      <c r="P298" s="367" t="s">
        <v>733</v>
      </c>
      <c r="Q298" s="367" t="s">
        <v>734</v>
      </c>
      <c r="R298" s="367" t="s">
        <v>735</v>
      </c>
      <c r="S298" s="367" t="s">
        <v>733</v>
      </c>
      <c r="T298" s="368">
        <v>218819</v>
      </c>
      <c r="U298" s="368">
        <v>0</v>
      </c>
      <c r="V298" s="368">
        <v>8495</v>
      </c>
      <c r="W298" s="368">
        <v>0</v>
      </c>
      <c r="X298" s="368">
        <v>20275</v>
      </c>
      <c r="Y298" s="368">
        <v>0</v>
      </c>
      <c r="Z298" s="368">
        <v>0</v>
      </c>
      <c r="AA298" s="368">
        <v>34916</v>
      </c>
      <c r="AB298" s="368">
        <v>0</v>
      </c>
      <c r="AC298" s="368">
        <v>57070</v>
      </c>
      <c r="AD298" s="368">
        <v>0</v>
      </c>
      <c r="AE298" s="368">
        <v>0</v>
      </c>
      <c r="AF298" s="368">
        <v>0</v>
      </c>
      <c r="AG298" s="368">
        <v>0</v>
      </c>
      <c r="AH298" s="368">
        <v>26769</v>
      </c>
      <c r="AI298" s="368">
        <v>0</v>
      </c>
      <c r="AJ298" s="368">
        <v>1653</v>
      </c>
      <c r="AK298" s="368">
        <v>0</v>
      </c>
      <c r="AL298" s="368">
        <v>2832</v>
      </c>
      <c r="AM298" s="368">
        <v>0</v>
      </c>
      <c r="AN298" s="368">
        <v>4829</v>
      </c>
      <c r="AO298" s="368">
        <v>0</v>
      </c>
      <c r="AP298" s="368">
        <v>4387</v>
      </c>
      <c r="AQ298" s="368">
        <v>0</v>
      </c>
      <c r="AR298" s="368">
        <v>0</v>
      </c>
      <c r="AS298" s="368">
        <v>98063</v>
      </c>
      <c r="AT298" s="368">
        <v>13068</v>
      </c>
      <c r="AU298" s="368">
        <v>0</v>
      </c>
      <c r="AV298" s="368">
        <v>0</v>
      </c>
      <c r="AW298" s="368">
        <v>64800</v>
      </c>
      <c r="AX298" s="368">
        <v>0</v>
      </c>
      <c r="AY298" s="368">
        <v>0</v>
      </c>
      <c r="AZ298" s="368">
        <v>218819</v>
      </c>
      <c r="BA298" s="368">
        <v>20275</v>
      </c>
      <c r="BB298" s="368">
        <v>64800</v>
      </c>
      <c r="BC298" s="368">
        <v>0</v>
      </c>
      <c r="BD298" s="368">
        <v>0</v>
      </c>
      <c r="BE298" s="368">
        <v>34916</v>
      </c>
      <c r="BF298" s="368">
        <v>0</v>
      </c>
      <c r="BG298" s="368">
        <v>0</v>
      </c>
      <c r="BH298" s="368">
        <v>26769</v>
      </c>
      <c r="BI298" s="368">
        <v>2832</v>
      </c>
      <c r="BJ298" s="368">
        <v>0</v>
      </c>
      <c r="BK298" s="368">
        <v>0</v>
      </c>
      <c r="BL298" s="368">
        <v>4829</v>
      </c>
      <c r="BM298" s="368">
        <v>0</v>
      </c>
      <c r="BN298" s="368">
        <v>0</v>
      </c>
      <c r="BO298" s="368">
        <v>0</v>
      </c>
      <c r="BP298" s="368">
        <v>0</v>
      </c>
      <c r="BQ298" s="368">
        <v>0</v>
      </c>
    </row>
    <row r="299" spans="1:98">
      <c r="A299" s="461" t="str">
        <f t="shared" si="4"/>
        <v>1775202264075000</v>
      </c>
      <c r="B299" s="368" t="s">
        <v>1588</v>
      </c>
      <c r="C299" s="368" t="s">
        <v>559</v>
      </c>
      <c r="D299" s="368" t="s">
        <v>575</v>
      </c>
      <c r="E299" s="368" t="s">
        <v>735</v>
      </c>
      <c r="F299" s="368" t="s">
        <v>591</v>
      </c>
      <c r="G299" s="368" t="s">
        <v>592</v>
      </c>
      <c r="H299" s="368" t="s">
        <v>562</v>
      </c>
      <c r="J299" s="368" t="s">
        <v>739</v>
      </c>
      <c r="K299" s="368" t="s">
        <v>566</v>
      </c>
      <c r="L299" s="368" t="s">
        <v>735</v>
      </c>
      <c r="M299" s="368" t="s">
        <v>738</v>
      </c>
      <c r="N299" s="368" t="s">
        <v>733</v>
      </c>
      <c r="O299" s="368" t="s">
        <v>735</v>
      </c>
      <c r="P299" s="368" t="s">
        <v>733</v>
      </c>
      <c r="Q299" s="368" t="s">
        <v>734</v>
      </c>
      <c r="R299" s="368" t="s">
        <v>736</v>
      </c>
      <c r="S299" s="368" t="s">
        <v>733</v>
      </c>
      <c r="T299" s="368">
        <v>4865</v>
      </c>
      <c r="U299" s="368">
        <v>0</v>
      </c>
      <c r="V299" s="368">
        <v>0</v>
      </c>
      <c r="W299" s="368">
        <v>0</v>
      </c>
      <c r="X299" s="368">
        <v>0</v>
      </c>
      <c r="Y299" s="368">
        <v>0</v>
      </c>
      <c r="Z299" s="368">
        <v>0</v>
      </c>
      <c r="AA299" s="368">
        <v>0</v>
      </c>
      <c r="AB299" s="368">
        <v>0</v>
      </c>
      <c r="AC299" s="368">
        <v>266</v>
      </c>
      <c r="AD299" s="368">
        <v>0</v>
      </c>
      <c r="AE299" s="368">
        <v>0</v>
      </c>
      <c r="AF299" s="368">
        <v>0</v>
      </c>
      <c r="AG299" s="368">
        <v>0</v>
      </c>
      <c r="AH299" s="368">
        <v>692</v>
      </c>
      <c r="AI299" s="368">
        <v>0</v>
      </c>
      <c r="AJ299" s="368">
        <v>0</v>
      </c>
      <c r="AK299" s="368">
        <v>0</v>
      </c>
      <c r="AL299" s="368">
        <v>0</v>
      </c>
      <c r="AM299" s="368">
        <v>0</v>
      </c>
      <c r="AN299" s="368">
        <v>0</v>
      </c>
      <c r="AO299" s="368">
        <v>0</v>
      </c>
      <c r="AP299" s="368">
        <v>44</v>
      </c>
      <c r="AQ299" s="368">
        <v>0</v>
      </c>
      <c r="AR299" s="368">
        <v>0</v>
      </c>
      <c r="AS299" s="368">
        <v>4599</v>
      </c>
      <c r="AT299" s="368">
        <v>648</v>
      </c>
      <c r="AU299" s="368">
        <v>0</v>
      </c>
      <c r="AV299" s="368">
        <v>0</v>
      </c>
      <c r="AW299" s="368">
        <v>2200</v>
      </c>
      <c r="AX299" s="368">
        <v>0</v>
      </c>
      <c r="AY299" s="368">
        <v>0</v>
      </c>
      <c r="AZ299" s="368">
        <v>4865</v>
      </c>
      <c r="BA299" s="368">
        <v>0</v>
      </c>
      <c r="BB299" s="368">
        <v>2200</v>
      </c>
      <c r="BC299" s="368">
        <v>0</v>
      </c>
      <c r="BD299" s="368">
        <v>0</v>
      </c>
      <c r="BE299" s="368">
        <v>0</v>
      </c>
      <c r="BF299" s="368">
        <v>0</v>
      </c>
      <c r="BG299" s="368">
        <v>0</v>
      </c>
      <c r="BH299" s="368">
        <v>692</v>
      </c>
      <c r="BI299" s="368">
        <v>0</v>
      </c>
      <c r="BJ299" s="368">
        <v>0</v>
      </c>
      <c r="BK299" s="368">
        <v>0</v>
      </c>
      <c r="BL299" s="368">
        <v>0</v>
      </c>
      <c r="BM299" s="368">
        <v>0</v>
      </c>
      <c r="BN299" s="368">
        <v>0</v>
      </c>
      <c r="BO299" s="368">
        <v>0</v>
      </c>
      <c r="BP299" s="368">
        <v>0</v>
      </c>
      <c r="BQ299" s="368">
        <v>0</v>
      </c>
    </row>
    <row r="300" spans="1:98">
      <c r="A300" s="461" t="str">
        <f t="shared" si="4"/>
        <v>1785202264075000</v>
      </c>
      <c r="B300" s="368" t="s">
        <v>1588</v>
      </c>
      <c r="C300" s="368" t="s">
        <v>559</v>
      </c>
      <c r="D300" s="368" t="s">
        <v>575</v>
      </c>
      <c r="E300" s="368" t="s">
        <v>747</v>
      </c>
      <c r="F300" s="368" t="s">
        <v>591</v>
      </c>
      <c r="G300" s="368" t="s">
        <v>592</v>
      </c>
      <c r="H300" s="368" t="s">
        <v>562</v>
      </c>
      <c r="J300" s="368" t="s">
        <v>739</v>
      </c>
      <c r="K300" s="368" t="s">
        <v>566</v>
      </c>
      <c r="L300" s="368" t="s">
        <v>735</v>
      </c>
      <c r="M300" s="368" t="s">
        <v>738</v>
      </c>
      <c r="N300" s="368" t="s">
        <v>733</v>
      </c>
      <c r="O300" s="368" t="s">
        <v>749</v>
      </c>
      <c r="P300" s="368" t="s">
        <v>733</v>
      </c>
      <c r="Q300" s="368" t="s">
        <v>734</v>
      </c>
      <c r="R300" s="368" t="s">
        <v>736</v>
      </c>
      <c r="S300" s="368" t="s">
        <v>733</v>
      </c>
      <c r="T300" s="368">
        <v>0</v>
      </c>
      <c r="U300" s="368">
        <v>0</v>
      </c>
      <c r="V300" s="368">
        <v>0</v>
      </c>
      <c r="W300" s="368">
        <v>0</v>
      </c>
      <c r="X300" s="368">
        <v>0</v>
      </c>
      <c r="Y300" s="368">
        <v>0</v>
      </c>
      <c r="Z300" s="368">
        <v>0</v>
      </c>
      <c r="AA300" s="368">
        <v>0</v>
      </c>
      <c r="AB300" s="368">
        <v>0</v>
      </c>
      <c r="AC300" s="368">
        <v>0</v>
      </c>
      <c r="AD300" s="368">
        <v>0</v>
      </c>
      <c r="AE300" s="368">
        <v>0</v>
      </c>
      <c r="AF300" s="368">
        <v>0</v>
      </c>
      <c r="AG300" s="368">
        <v>0</v>
      </c>
      <c r="AH300" s="368">
        <v>0</v>
      </c>
      <c r="AI300" s="368">
        <v>0</v>
      </c>
      <c r="AJ300" s="368">
        <v>0</v>
      </c>
      <c r="AK300" s="368">
        <v>0</v>
      </c>
      <c r="AL300" s="368">
        <v>0</v>
      </c>
      <c r="AM300" s="368">
        <v>0</v>
      </c>
      <c r="AN300" s="368">
        <v>0</v>
      </c>
      <c r="AO300" s="368">
        <v>0</v>
      </c>
      <c r="AP300" s="368">
        <v>0</v>
      </c>
      <c r="AQ300" s="368">
        <v>0</v>
      </c>
      <c r="AR300" s="368">
        <v>0</v>
      </c>
      <c r="AS300" s="368">
        <v>0</v>
      </c>
      <c r="AT300" s="368">
        <v>0</v>
      </c>
      <c r="AU300" s="368">
        <v>0</v>
      </c>
      <c r="AV300" s="368">
        <v>0</v>
      </c>
      <c r="AW300" s="368">
        <v>0</v>
      </c>
      <c r="AX300" s="368">
        <v>0</v>
      </c>
      <c r="AY300" s="368">
        <v>0</v>
      </c>
      <c r="AZ300" s="368">
        <v>0</v>
      </c>
      <c r="BA300" s="368">
        <v>0</v>
      </c>
      <c r="BB300" s="368">
        <v>0</v>
      </c>
      <c r="BC300" s="368">
        <v>0</v>
      </c>
      <c r="BD300" s="368">
        <v>0</v>
      </c>
      <c r="BE300" s="368">
        <v>0</v>
      </c>
      <c r="BF300" s="368">
        <v>0</v>
      </c>
      <c r="BG300" s="368">
        <v>0</v>
      </c>
      <c r="BH300" s="368">
        <v>0</v>
      </c>
      <c r="BI300" s="368">
        <v>0</v>
      </c>
      <c r="BJ300" s="368">
        <v>0</v>
      </c>
      <c r="BK300" s="368">
        <v>0</v>
      </c>
      <c r="BL300" s="368">
        <v>0</v>
      </c>
      <c r="BM300" s="368">
        <v>0</v>
      </c>
      <c r="BN300" s="368">
        <v>0</v>
      </c>
      <c r="BO300" s="368">
        <v>0</v>
      </c>
      <c r="BP300" s="368">
        <v>0</v>
      </c>
      <c r="BQ300" s="368">
        <v>0</v>
      </c>
    </row>
    <row r="301" spans="1:98">
      <c r="A301" s="461" t="str">
        <f t="shared" si="4"/>
        <v>1805202264075000</v>
      </c>
      <c r="B301" s="368" t="s">
        <v>1588</v>
      </c>
      <c r="C301" s="368" t="s">
        <v>559</v>
      </c>
      <c r="D301" s="368" t="s">
        <v>576</v>
      </c>
      <c r="E301" s="368" t="s">
        <v>561</v>
      </c>
      <c r="F301" s="368" t="s">
        <v>591</v>
      </c>
      <c r="G301" s="368" t="s">
        <v>592</v>
      </c>
      <c r="H301" s="368" t="s">
        <v>562</v>
      </c>
      <c r="J301" s="368" t="s">
        <v>739</v>
      </c>
      <c r="K301" s="368" t="s">
        <v>566</v>
      </c>
      <c r="L301" s="368" t="s">
        <v>735</v>
      </c>
      <c r="M301" s="368" t="s">
        <v>738</v>
      </c>
      <c r="N301" s="368" t="s">
        <v>733</v>
      </c>
      <c r="O301" s="368" t="s">
        <v>749</v>
      </c>
      <c r="P301" s="368" t="s">
        <v>733</v>
      </c>
      <c r="Q301" s="368" t="s">
        <v>734</v>
      </c>
      <c r="R301" s="368" t="s">
        <v>737</v>
      </c>
      <c r="S301" s="368" t="s">
        <v>733</v>
      </c>
      <c r="T301" s="368">
        <v>5117</v>
      </c>
      <c r="U301" s="368">
        <v>0</v>
      </c>
      <c r="V301" s="368">
        <v>0</v>
      </c>
      <c r="W301" s="368">
        <v>0</v>
      </c>
      <c r="X301" s="368">
        <v>0</v>
      </c>
      <c r="Y301" s="368">
        <v>0</v>
      </c>
      <c r="Z301" s="368">
        <v>0</v>
      </c>
      <c r="AA301" s="368">
        <v>0</v>
      </c>
      <c r="AB301" s="368">
        <v>0</v>
      </c>
      <c r="AC301" s="368">
        <v>64</v>
      </c>
      <c r="AD301" s="368">
        <v>0</v>
      </c>
      <c r="AE301" s="368">
        <v>0</v>
      </c>
      <c r="AF301" s="368">
        <v>0</v>
      </c>
      <c r="AG301" s="368">
        <v>0</v>
      </c>
      <c r="AH301" s="368">
        <v>1587</v>
      </c>
      <c r="AI301" s="368">
        <v>0</v>
      </c>
      <c r="AJ301" s="368">
        <v>0</v>
      </c>
      <c r="AK301" s="368">
        <v>0</v>
      </c>
      <c r="AL301" s="368">
        <v>0</v>
      </c>
      <c r="AM301" s="368">
        <v>0</v>
      </c>
      <c r="AN301" s="368">
        <v>0</v>
      </c>
      <c r="AO301" s="368">
        <v>0</v>
      </c>
      <c r="AP301" s="368">
        <v>7</v>
      </c>
      <c r="AQ301" s="368">
        <v>0</v>
      </c>
      <c r="AR301" s="368">
        <v>0</v>
      </c>
      <c r="AS301" s="368">
        <v>5053</v>
      </c>
      <c r="AT301" s="368">
        <v>1580</v>
      </c>
      <c r="AU301" s="368">
        <v>0</v>
      </c>
      <c r="AV301" s="368">
        <v>0</v>
      </c>
      <c r="AW301" s="368">
        <v>0</v>
      </c>
      <c r="AX301" s="368">
        <v>0</v>
      </c>
      <c r="AY301" s="368">
        <v>0</v>
      </c>
      <c r="AZ301" s="368">
        <v>5117</v>
      </c>
      <c r="BA301" s="368">
        <v>0</v>
      </c>
      <c r="BB301" s="368">
        <v>0</v>
      </c>
      <c r="BC301" s="368">
        <v>0</v>
      </c>
      <c r="BD301" s="368">
        <v>0</v>
      </c>
      <c r="BE301" s="368">
        <v>0</v>
      </c>
      <c r="BF301" s="368">
        <v>0</v>
      </c>
      <c r="BG301" s="368">
        <v>0</v>
      </c>
      <c r="BH301" s="368">
        <v>1587</v>
      </c>
      <c r="BI301" s="368">
        <v>0</v>
      </c>
      <c r="BJ301" s="368">
        <v>0</v>
      </c>
      <c r="BK301" s="368">
        <v>0</v>
      </c>
      <c r="BL301" s="368">
        <v>0</v>
      </c>
      <c r="BM301" s="368">
        <v>0</v>
      </c>
      <c r="BN301" s="368">
        <v>0</v>
      </c>
      <c r="BO301" s="368">
        <v>0</v>
      </c>
      <c r="BP301" s="368">
        <v>0</v>
      </c>
      <c r="BQ301" s="368">
        <v>0</v>
      </c>
    </row>
    <row r="302" spans="1:98">
      <c r="A302" s="461" t="str">
        <f t="shared" si="4"/>
        <v>1761001264636000</v>
      </c>
      <c r="B302" s="367" t="s">
        <v>1588</v>
      </c>
      <c r="C302" s="367" t="s">
        <v>559</v>
      </c>
      <c r="D302" s="367" t="s">
        <v>575</v>
      </c>
      <c r="E302" s="367" t="s">
        <v>736</v>
      </c>
      <c r="F302" s="367" t="s">
        <v>593</v>
      </c>
      <c r="G302" s="367" t="s">
        <v>478</v>
      </c>
      <c r="H302" s="367" t="s">
        <v>562</v>
      </c>
      <c r="J302" s="367" t="s">
        <v>570</v>
      </c>
      <c r="K302" s="367" t="s">
        <v>564</v>
      </c>
      <c r="L302" s="367" t="s">
        <v>747</v>
      </c>
      <c r="M302" s="367" t="s">
        <v>738</v>
      </c>
      <c r="N302" s="367" t="s">
        <v>733</v>
      </c>
      <c r="O302" s="367" t="s">
        <v>737</v>
      </c>
      <c r="P302" s="367" t="s">
        <v>733</v>
      </c>
      <c r="Q302" s="367" t="s">
        <v>734</v>
      </c>
      <c r="R302" s="367" t="s">
        <v>737</v>
      </c>
      <c r="S302" s="367" t="s">
        <v>733</v>
      </c>
      <c r="T302" s="368">
        <v>4090224</v>
      </c>
      <c r="U302" s="368">
        <v>4110701</v>
      </c>
      <c r="V302" s="368">
        <v>4080401</v>
      </c>
      <c r="W302" s="368">
        <v>1</v>
      </c>
      <c r="X302" s="368">
        <v>0</v>
      </c>
      <c r="Y302" s="368">
        <v>0</v>
      </c>
      <c r="Z302" s="368">
        <v>1935</v>
      </c>
      <c r="AA302" s="368">
        <v>0</v>
      </c>
      <c r="AB302" s="368">
        <v>2670</v>
      </c>
      <c r="AC302" s="368">
        <v>1089</v>
      </c>
      <c r="AD302" s="368">
        <v>1089</v>
      </c>
      <c r="AE302" s="368">
        <v>951</v>
      </c>
      <c r="AF302" s="368">
        <v>6199</v>
      </c>
      <c r="AG302" s="368">
        <v>0</v>
      </c>
      <c r="AH302" s="368">
        <v>75</v>
      </c>
      <c r="AI302" s="368">
        <v>75</v>
      </c>
      <c r="AJ302" s="368">
        <v>75</v>
      </c>
      <c r="AK302" s="368">
        <v>12295485</v>
      </c>
      <c r="AL302" s="368">
        <v>2716742</v>
      </c>
      <c r="AM302" s="368">
        <v>1244135</v>
      </c>
      <c r="AN302" s="368">
        <v>1262790</v>
      </c>
      <c r="AO302" s="368">
        <v>111245</v>
      </c>
      <c r="AP302" s="368">
        <v>0</v>
      </c>
      <c r="AQ302" s="368">
        <v>98572</v>
      </c>
      <c r="AR302" s="368">
        <v>1671591</v>
      </c>
      <c r="AS302" s="368">
        <v>0</v>
      </c>
      <c r="AT302" s="368">
        <v>817914</v>
      </c>
      <c r="AU302" s="368">
        <v>0</v>
      </c>
      <c r="AV302" s="368">
        <v>227237</v>
      </c>
      <c r="AW302" s="368">
        <v>2411495</v>
      </c>
      <c r="AX302" s="368">
        <v>14</v>
      </c>
      <c r="AY302" s="368">
        <v>13</v>
      </c>
      <c r="AZ302" s="368">
        <v>1</v>
      </c>
      <c r="BA302" s="368">
        <v>0</v>
      </c>
      <c r="BB302" s="368">
        <v>0</v>
      </c>
      <c r="BC302" s="368">
        <v>0</v>
      </c>
      <c r="BD302" s="368">
        <v>0</v>
      </c>
      <c r="BE302" s="368">
        <v>4</v>
      </c>
      <c r="BF302" s="368">
        <v>0</v>
      </c>
      <c r="BG302" s="368">
        <v>4</v>
      </c>
      <c r="BH302" s="368">
        <v>0</v>
      </c>
      <c r="BI302" s="368">
        <v>0</v>
      </c>
      <c r="BJ302" s="368">
        <v>764</v>
      </c>
      <c r="BK302" s="368">
        <v>764</v>
      </c>
      <c r="BL302" s="368">
        <v>0</v>
      </c>
      <c r="BM302" s="368">
        <v>423</v>
      </c>
      <c r="BN302" s="368">
        <v>0</v>
      </c>
      <c r="BO302" s="368">
        <v>295</v>
      </c>
      <c r="BP302" s="368">
        <v>102463</v>
      </c>
      <c r="BQ302" s="368">
        <v>102463</v>
      </c>
      <c r="BR302" s="368">
        <v>0</v>
      </c>
      <c r="BS302" s="368">
        <v>99716</v>
      </c>
      <c r="BT302" s="368">
        <v>0</v>
      </c>
      <c r="BU302" s="368">
        <v>0</v>
      </c>
      <c r="BV302" s="368">
        <v>72</v>
      </c>
      <c r="BW302" s="368">
        <v>0</v>
      </c>
      <c r="BX302" s="368">
        <v>0</v>
      </c>
      <c r="BY302" s="368">
        <v>0</v>
      </c>
      <c r="BZ302" s="368">
        <v>0</v>
      </c>
      <c r="CA302" s="368">
        <v>0</v>
      </c>
    </row>
    <row r="303" spans="1:98">
      <c r="A303" s="461" t="str">
        <f t="shared" si="4"/>
        <v>1761002264636000</v>
      </c>
      <c r="B303" s="367" t="s">
        <v>1588</v>
      </c>
      <c r="C303" s="367" t="s">
        <v>559</v>
      </c>
      <c r="D303" s="367" t="s">
        <v>575</v>
      </c>
      <c r="E303" s="367" t="s">
        <v>736</v>
      </c>
      <c r="F303" s="367" t="s">
        <v>593</v>
      </c>
      <c r="G303" s="367" t="s">
        <v>478</v>
      </c>
      <c r="H303" s="367" t="s">
        <v>562</v>
      </c>
      <c r="J303" s="367" t="s">
        <v>570</v>
      </c>
      <c r="K303" s="367" t="s">
        <v>566</v>
      </c>
      <c r="L303" s="367" t="s">
        <v>747</v>
      </c>
      <c r="M303" s="367" t="s">
        <v>738</v>
      </c>
      <c r="N303" s="367" t="s">
        <v>733</v>
      </c>
      <c r="O303" s="367" t="s">
        <v>737</v>
      </c>
      <c r="P303" s="367" t="s">
        <v>733</v>
      </c>
      <c r="Q303" s="367" t="s">
        <v>734</v>
      </c>
      <c r="R303" s="367" t="s">
        <v>737</v>
      </c>
      <c r="S303" s="367" t="s">
        <v>733</v>
      </c>
      <c r="T303" s="368">
        <v>0</v>
      </c>
      <c r="U303" s="368">
        <v>0</v>
      </c>
      <c r="V303" s="368">
        <v>0</v>
      </c>
      <c r="W303" s="368">
        <v>0</v>
      </c>
      <c r="X303" s="368">
        <v>0</v>
      </c>
      <c r="Y303" s="368">
        <v>0</v>
      </c>
      <c r="Z303" s="368">
        <v>145</v>
      </c>
      <c r="AA303" s="368">
        <v>0</v>
      </c>
      <c r="AB303" s="368">
        <v>0</v>
      </c>
      <c r="AC303" s="368">
        <v>0</v>
      </c>
      <c r="AD303" s="368">
        <v>0</v>
      </c>
      <c r="AE303" s="368">
        <v>0</v>
      </c>
      <c r="AF303" s="368">
        <v>0</v>
      </c>
      <c r="AG303" s="368">
        <v>0</v>
      </c>
      <c r="AH303" s="368">
        <v>0</v>
      </c>
      <c r="AI303" s="368">
        <v>0</v>
      </c>
      <c r="AJ303" s="368">
        <v>0</v>
      </c>
      <c r="AK303" s="368">
        <v>0</v>
      </c>
      <c r="AL303" s="368">
        <v>0</v>
      </c>
      <c r="AM303" s="368">
        <v>0</v>
      </c>
    </row>
    <row r="304" spans="1:98">
      <c r="A304" s="461" t="str">
        <f t="shared" si="4"/>
        <v>0102101264636000</v>
      </c>
      <c r="B304" s="367" t="s">
        <v>1588</v>
      </c>
      <c r="C304" s="367" t="s">
        <v>559</v>
      </c>
      <c r="D304" s="367" t="s">
        <v>564</v>
      </c>
      <c r="E304" s="367" t="s">
        <v>561</v>
      </c>
      <c r="F304" s="367" t="s">
        <v>593</v>
      </c>
      <c r="G304" s="367" t="s">
        <v>478</v>
      </c>
      <c r="H304" s="367" t="s">
        <v>562</v>
      </c>
      <c r="J304" s="367" t="s">
        <v>565</v>
      </c>
      <c r="K304" s="367" t="s">
        <v>564</v>
      </c>
      <c r="L304" s="367" t="s">
        <v>736</v>
      </c>
      <c r="M304" s="367" t="s">
        <v>738</v>
      </c>
      <c r="N304" s="367" t="s">
        <v>733</v>
      </c>
      <c r="O304" s="367" t="s">
        <v>561</v>
      </c>
      <c r="P304" s="367" t="s">
        <v>561</v>
      </c>
      <c r="Q304" s="367" t="s">
        <v>561</v>
      </c>
      <c r="R304" s="367" t="s">
        <v>561</v>
      </c>
      <c r="S304" s="367" t="s">
        <v>561</v>
      </c>
      <c r="T304" s="368">
        <v>2246</v>
      </c>
      <c r="U304" s="368">
        <v>1463</v>
      </c>
      <c r="V304" s="368">
        <v>0</v>
      </c>
      <c r="W304" s="368">
        <v>270</v>
      </c>
      <c r="X304" s="368">
        <v>773</v>
      </c>
      <c r="Y304" s="368">
        <v>4752</v>
      </c>
      <c r="Z304" s="368">
        <v>7152</v>
      </c>
      <c r="AA304" s="368">
        <v>7152</v>
      </c>
      <c r="AB304" s="368">
        <v>0</v>
      </c>
      <c r="AC304" s="368">
        <v>0</v>
      </c>
      <c r="AD304" s="368">
        <v>0</v>
      </c>
      <c r="AE304" s="368">
        <v>7509</v>
      </c>
      <c r="AF304" s="368">
        <v>0</v>
      </c>
      <c r="AG304" s="368">
        <v>925</v>
      </c>
      <c r="AH304" s="368">
        <v>2545</v>
      </c>
      <c r="AI304" s="368">
        <v>1328</v>
      </c>
      <c r="AJ304" s="368">
        <v>2084</v>
      </c>
      <c r="AK304" s="368">
        <v>0</v>
      </c>
      <c r="AL304" s="368">
        <v>8562</v>
      </c>
      <c r="AM304" s="368">
        <v>2727</v>
      </c>
      <c r="AN304" s="368">
        <v>0</v>
      </c>
      <c r="AO304" s="368">
        <v>0</v>
      </c>
      <c r="AP304" s="368">
        <v>0</v>
      </c>
      <c r="AQ304" s="368">
        <v>0</v>
      </c>
      <c r="AR304" s="368">
        <v>0</v>
      </c>
      <c r="AS304" s="368">
        <v>0</v>
      </c>
      <c r="AT304" s="368">
        <v>0</v>
      </c>
      <c r="AU304" s="368">
        <v>1772</v>
      </c>
      <c r="AV304" s="368">
        <v>36629</v>
      </c>
      <c r="AW304" s="368">
        <v>0</v>
      </c>
      <c r="AX304" s="368">
        <v>0</v>
      </c>
      <c r="AY304" s="368">
        <v>36629</v>
      </c>
    </row>
    <row r="305" spans="1:109">
      <c r="A305" s="461" t="str">
        <f t="shared" si="4"/>
        <v>1622101264636001</v>
      </c>
      <c r="B305" s="367" t="s">
        <v>1588</v>
      </c>
      <c r="C305" s="367" t="s">
        <v>559</v>
      </c>
      <c r="D305" s="367" t="s">
        <v>574</v>
      </c>
      <c r="E305" s="470" t="s">
        <v>1593</v>
      </c>
      <c r="F305" s="367" t="s">
        <v>593</v>
      </c>
      <c r="G305" s="367" t="s">
        <v>478</v>
      </c>
      <c r="H305" s="367" t="s">
        <v>746</v>
      </c>
      <c r="I305" s="368" t="s">
        <v>748</v>
      </c>
      <c r="J305" s="367" t="s">
        <v>565</v>
      </c>
      <c r="K305" s="367" t="s">
        <v>564</v>
      </c>
      <c r="L305" s="367" t="s">
        <v>735</v>
      </c>
      <c r="M305" s="367" t="s">
        <v>738</v>
      </c>
      <c r="N305" s="367" t="s">
        <v>734</v>
      </c>
      <c r="O305" s="367" t="s">
        <v>732</v>
      </c>
      <c r="P305" s="367" t="s">
        <v>733</v>
      </c>
      <c r="Q305" s="367" t="s">
        <v>561</v>
      </c>
      <c r="R305" s="367" t="s">
        <v>561</v>
      </c>
      <c r="S305" s="367" t="s">
        <v>561</v>
      </c>
      <c r="T305" s="368">
        <v>11290</v>
      </c>
      <c r="U305" s="368">
        <v>4292</v>
      </c>
      <c r="V305" s="368">
        <v>1418</v>
      </c>
      <c r="W305" s="368">
        <v>0</v>
      </c>
      <c r="X305" s="368">
        <v>3116</v>
      </c>
      <c r="Y305" s="368">
        <v>20116</v>
      </c>
      <c r="Z305" s="368">
        <v>0</v>
      </c>
      <c r="AA305" s="368">
        <v>0</v>
      </c>
      <c r="AB305" s="368">
        <v>0</v>
      </c>
      <c r="AC305" s="368">
        <v>0</v>
      </c>
      <c r="AD305" s="368">
        <v>0</v>
      </c>
      <c r="AE305" s="368">
        <v>0</v>
      </c>
      <c r="AF305" s="368">
        <v>170</v>
      </c>
      <c r="AG305" s="368">
        <v>250</v>
      </c>
      <c r="AH305" s="368">
        <v>279</v>
      </c>
      <c r="AI305" s="368">
        <v>0</v>
      </c>
      <c r="AJ305" s="368">
        <v>0</v>
      </c>
      <c r="AK305" s="368">
        <v>6</v>
      </c>
      <c r="AL305" s="368">
        <v>0</v>
      </c>
      <c r="AM305" s="368">
        <v>0</v>
      </c>
      <c r="AN305" s="368">
        <v>0</v>
      </c>
      <c r="AO305" s="368">
        <v>5</v>
      </c>
      <c r="AP305" s="368">
        <v>0</v>
      </c>
      <c r="AQ305" s="368">
        <v>5</v>
      </c>
      <c r="AR305" s="368">
        <v>0</v>
      </c>
      <c r="AS305" s="368">
        <v>0</v>
      </c>
      <c r="AT305" s="368">
        <v>0</v>
      </c>
      <c r="AU305" s="368">
        <v>2513</v>
      </c>
      <c r="AV305" s="368">
        <v>23339</v>
      </c>
      <c r="AW305" s="368">
        <v>48</v>
      </c>
      <c r="AX305" s="368">
        <v>4</v>
      </c>
      <c r="AY305" s="368">
        <v>243</v>
      </c>
      <c r="AZ305" s="368">
        <v>86</v>
      </c>
    </row>
    <row r="306" spans="1:109">
      <c r="A306" s="461" t="str">
        <f t="shared" si="4"/>
        <v>1762101264636000</v>
      </c>
      <c r="B306" s="367" t="s">
        <v>1588</v>
      </c>
      <c r="C306" s="367" t="s">
        <v>559</v>
      </c>
      <c r="D306" s="367" t="s">
        <v>575</v>
      </c>
      <c r="E306" s="367" t="s">
        <v>736</v>
      </c>
      <c r="F306" s="367" t="s">
        <v>593</v>
      </c>
      <c r="G306" s="367" t="s">
        <v>478</v>
      </c>
      <c r="H306" s="367" t="s">
        <v>562</v>
      </c>
      <c r="J306" s="367" t="s">
        <v>565</v>
      </c>
      <c r="K306" s="367" t="s">
        <v>564</v>
      </c>
      <c r="L306" s="367" t="s">
        <v>747</v>
      </c>
      <c r="M306" s="367" t="s">
        <v>738</v>
      </c>
      <c r="N306" s="367" t="s">
        <v>733</v>
      </c>
      <c r="O306" s="367" t="s">
        <v>737</v>
      </c>
      <c r="P306" s="367" t="s">
        <v>733</v>
      </c>
      <c r="Q306" s="367" t="s">
        <v>734</v>
      </c>
      <c r="R306" s="367" t="s">
        <v>737</v>
      </c>
      <c r="S306" s="367" t="s">
        <v>733</v>
      </c>
      <c r="T306" s="368">
        <v>1662</v>
      </c>
      <c r="U306" s="368">
        <v>125</v>
      </c>
      <c r="V306" s="368">
        <v>0</v>
      </c>
      <c r="W306" s="368">
        <v>199</v>
      </c>
      <c r="X306" s="368">
        <v>367</v>
      </c>
      <c r="Y306" s="368">
        <v>2353</v>
      </c>
      <c r="Z306" s="368">
        <v>6728</v>
      </c>
      <c r="AA306" s="368">
        <v>6728</v>
      </c>
      <c r="AB306" s="368">
        <v>0</v>
      </c>
      <c r="AC306" s="368">
        <v>0</v>
      </c>
      <c r="AD306" s="368">
        <v>0</v>
      </c>
      <c r="AE306" s="368">
        <v>7969</v>
      </c>
      <c r="AF306" s="368">
        <v>75</v>
      </c>
      <c r="AG306" s="368">
        <v>519</v>
      </c>
      <c r="AH306" s="368">
        <v>983</v>
      </c>
      <c r="AI306" s="368">
        <v>122</v>
      </c>
      <c r="AJ306" s="368">
        <v>0</v>
      </c>
      <c r="AK306" s="368">
        <v>0</v>
      </c>
      <c r="AL306" s="368">
        <v>12315</v>
      </c>
      <c r="AM306" s="368">
        <v>0</v>
      </c>
      <c r="AN306" s="368">
        <v>0</v>
      </c>
      <c r="AO306" s="368">
        <v>0</v>
      </c>
      <c r="AP306" s="368">
        <v>0</v>
      </c>
      <c r="AQ306" s="368">
        <v>0</v>
      </c>
      <c r="AR306" s="368">
        <v>0</v>
      </c>
      <c r="AS306" s="368">
        <v>0</v>
      </c>
      <c r="AT306" s="368">
        <v>0</v>
      </c>
      <c r="AU306" s="368">
        <v>687</v>
      </c>
      <c r="AV306" s="368">
        <v>31751</v>
      </c>
      <c r="AW306" s="368">
        <v>0</v>
      </c>
      <c r="AX306" s="368">
        <v>0</v>
      </c>
      <c r="AY306" s="368">
        <v>31751</v>
      </c>
    </row>
    <row r="307" spans="1:109">
      <c r="A307" s="461" t="str">
        <f t="shared" si="4"/>
        <v>0102102264636000</v>
      </c>
      <c r="B307" s="367" t="s">
        <v>1588</v>
      </c>
      <c r="C307" s="367" t="s">
        <v>559</v>
      </c>
      <c r="D307" s="367" t="s">
        <v>564</v>
      </c>
      <c r="E307" s="367" t="s">
        <v>561</v>
      </c>
      <c r="F307" s="367" t="s">
        <v>593</v>
      </c>
      <c r="G307" s="367" t="s">
        <v>478</v>
      </c>
      <c r="H307" s="367" t="s">
        <v>562</v>
      </c>
      <c r="J307" s="367" t="s">
        <v>565</v>
      </c>
      <c r="K307" s="367" t="s">
        <v>566</v>
      </c>
      <c r="L307" s="367" t="s">
        <v>736</v>
      </c>
      <c r="M307" s="367" t="s">
        <v>738</v>
      </c>
      <c r="N307" s="367" t="s">
        <v>733</v>
      </c>
      <c r="O307" s="367" t="s">
        <v>561</v>
      </c>
      <c r="P307" s="367" t="s">
        <v>561</v>
      </c>
      <c r="Q307" s="367" t="s">
        <v>561</v>
      </c>
      <c r="R307" s="367" t="s">
        <v>561</v>
      </c>
      <c r="S307" s="367" t="s">
        <v>561</v>
      </c>
      <c r="T307" s="368">
        <v>2246</v>
      </c>
      <c r="U307" s="368">
        <v>0</v>
      </c>
      <c r="V307" s="368">
        <v>1463</v>
      </c>
      <c r="W307" s="368">
        <v>0</v>
      </c>
      <c r="X307" s="368">
        <v>0</v>
      </c>
      <c r="Y307" s="368">
        <v>0</v>
      </c>
      <c r="Z307" s="368">
        <v>270</v>
      </c>
      <c r="AA307" s="368">
        <v>0</v>
      </c>
      <c r="AB307" s="368">
        <v>773</v>
      </c>
      <c r="AC307" s="368">
        <v>0</v>
      </c>
      <c r="AD307" s="368">
        <v>0</v>
      </c>
      <c r="AE307" s="368">
        <v>4752</v>
      </c>
      <c r="AF307" s="368">
        <v>0</v>
      </c>
      <c r="AG307" s="368">
        <v>0</v>
      </c>
    </row>
    <row r="308" spans="1:109">
      <c r="A308" s="461" t="str">
        <f t="shared" si="4"/>
        <v>1622102264636001</v>
      </c>
      <c r="B308" s="367" t="s">
        <v>1588</v>
      </c>
      <c r="C308" s="367" t="s">
        <v>559</v>
      </c>
      <c r="D308" s="367" t="s">
        <v>574</v>
      </c>
      <c r="E308" s="470" t="s">
        <v>1593</v>
      </c>
      <c r="F308" s="367" t="s">
        <v>593</v>
      </c>
      <c r="G308" s="367" t="s">
        <v>478</v>
      </c>
      <c r="H308" s="367" t="s">
        <v>746</v>
      </c>
      <c r="I308" s="368" t="s">
        <v>748</v>
      </c>
      <c r="J308" s="367" t="s">
        <v>565</v>
      </c>
      <c r="K308" s="367" t="s">
        <v>566</v>
      </c>
      <c r="L308" s="367" t="s">
        <v>735</v>
      </c>
      <c r="M308" s="367" t="s">
        <v>738</v>
      </c>
      <c r="N308" s="367" t="s">
        <v>734</v>
      </c>
      <c r="O308" s="367" t="s">
        <v>732</v>
      </c>
      <c r="P308" s="367" t="s">
        <v>733</v>
      </c>
      <c r="Q308" s="367" t="s">
        <v>561</v>
      </c>
      <c r="R308" s="367" t="s">
        <v>561</v>
      </c>
      <c r="S308" s="367" t="s">
        <v>561</v>
      </c>
      <c r="T308" s="368">
        <v>7893</v>
      </c>
      <c r="U308" s="368">
        <v>3397</v>
      </c>
      <c r="V308" s="368">
        <v>3244</v>
      </c>
      <c r="W308" s="368">
        <v>723</v>
      </c>
      <c r="X308" s="368">
        <v>325</v>
      </c>
      <c r="Y308" s="368">
        <v>1418</v>
      </c>
      <c r="Z308" s="368">
        <v>0</v>
      </c>
      <c r="AA308" s="368">
        <v>0</v>
      </c>
      <c r="AB308" s="368">
        <v>2273</v>
      </c>
      <c r="AC308" s="368">
        <v>794</v>
      </c>
      <c r="AD308" s="368">
        <v>49</v>
      </c>
      <c r="AE308" s="368">
        <v>24</v>
      </c>
      <c r="AF308" s="368">
        <v>12</v>
      </c>
      <c r="AG308" s="368">
        <v>12</v>
      </c>
      <c r="AH308" s="368">
        <v>2</v>
      </c>
      <c r="AI308" s="368">
        <v>1</v>
      </c>
      <c r="AJ308" s="368">
        <v>1</v>
      </c>
    </row>
    <row r="309" spans="1:109">
      <c r="A309" s="461" t="str">
        <f t="shared" si="4"/>
        <v>1762102264636000</v>
      </c>
      <c r="B309" s="367" t="s">
        <v>1588</v>
      </c>
      <c r="C309" s="367" t="s">
        <v>559</v>
      </c>
      <c r="D309" s="367" t="s">
        <v>575</v>
      </c>
      <c r="E309" s="367" t="s">
        <v>736</v>
      </c>
      <c r="F309" s="367" t="s">
        <v>593</v>
      </c>
      <c r="G309" s="367" t="s">
        <v>478</v>
      </c>
      <c r="H309" s="367" t="s">
        <v>562</v>
      </c>
      <c r="J309" s="367" t="s">
        <v>565</v>
      </c>
      <c r="K309" s="367" t="s">
        <v>566</v>
      </c>
      <c r="L309" s="367" t="s">
        <v>747</v>
      </c>
      <c r="M309" s="367" t="s">
        <v>738</v>
      </c>
      <c r="N309" s="367" t="s">
        <v>733</v>
      </c>
      <c r="O309" s="367" t="s">
        <v>737</v>
      </c>
      <c r="P309" s="367" t="s">
        <v>733</v>
      </c>
      <c r="Q309" s="367" t="s">
        <v>734</v>
      </c>
      <c r="R309" s="367" t="s">
        <v>737</v>
      </c>
      <c r="S309" s="367" t="s">
        <v>733</v>
      </c>
      <c r="T309" s="368">
        <v>1662</v>
      </c>
      <c r="U309" s="368">
        <v>0</v>
      </c>
      <c r="V309" s="368">
        <v>125</v>
      </c>
      <c r="W309" s="368">
        <v>0</v>
      </c>
      <c r="X309" s="368">
        <v>0</v>
      </c>
      <c r="Y309" s="368">
        <v>0</v>
      </c>
      <c r="Z309" s="368">
        <v>199</v>
      </c>
      <c r="AA309" s="368">
        <v>0</v>
      </c>
      <c r="AB309" s="368">
        <v>367</v>
      </c>
      <c r="AC309" s="368">
        <v>0</v>
      </c>
      <c r="AD309" s="368">
        <v>0</v>
      </c>
      <c r="AE309" s="368">
        <v>2353</v>
      </c>
      <c r="AF309" s="368">
        <v>0</v>
      </c>
      <c r="AG309" s="368">
        <v>0</v>
      </c>
    </row>
    <row r="310" spans="1:109">
      <c r="A310" s="461" t="str">
        <f t="shared" si="4"/>
        <v>0102601264636000</v>
      </c>
      <c r="B310" s="367" t="s">
        <v>1588</v>
      </c>
      <c r="C310" s="367" t="s">
        <v>559</v>
      </c>
      <c r="D310" s="367" t="s">
        <v>564</v>
      </c>
      <c r="E310" s="367" t="s">
        <v>561</v>
      </c>
      <c r="F310" s="367" t="s">
        <v>593</v>
      </c>
      <c r="G310" s="367" t="s">
        <v>478</v>
      </c>
      <c r="H310" s="367" t="s">
        <v>562</v>
      </c>
      <c r="J310" s="367" t="s">
        <v>571</v>
      </c>
      <c r="K310" s="367" t="s">
        <v>564</v>
      </c>
      <c r="L310" s="367" t="s">
        <v>736</v>
      </c>
      <c r="M310" s="367" t="s">
        <v>738</v>
      </c>
      <c r="N310" s="367" t="s">
        <v>733</v>
      </c>
      <c r="O310" s="367" t="s">
        <v>561</v>
      </c>
      <c r="P310" s="367" t="s">
        <v>561</v>
      </c>
      <c r="Q310" s="367" t="s">
        <v>561</v>
      </c>
      <c r="R310" s="367" t="s">
        <v>561</v>
      </c>
      <c r="S310" s="367" t="s">
        <v>561</v>
      </c>
      <c r="T310" s="368">
        <v>64783</v>
      </c>
      <c r="U310" s="368">
        <v>50127</v>
      </c>
      <c r="V310" s="368">
        <v>50019</v>
      </c>
      <c r="W310" s="368">
        <v>0</v>
      </c>
      <c r="X310" s="368">
        <v>0</v>
      </c>
      <c r="Y310" s="368">
        <v>108</v>
      </c>
      <c r="Z310" s="368">
        <v>14656</v>
      </c>
      <c r="AA310" s="368">
        <v>0</v>
      </c>
      <c r="AB310" s="368">
        <v>0</v>
      </c>
      <c r="AC310" s="368">
        <v>14656</v>
      </c>
      <c r="AD310" s="368">
        <v>0</v>
      </c>
      <c r="AE310" s="368">
        <v>36629</v>
      </c>
      <c r="AF310" s="368">
        <v>28183</v>
      </c>
      <c r="AG310" s="368">
        <v>4752</v>
      </c>
      <c r="AH310" s="368">
        <v>0</v>
      </c>
      <c r="AI310" s="368">
        <v>23431</v>
      </c>
      <c r="AJ310" s="368">
        <v>8446</v>
      </c>
      <c r="AK310" s="368">
        <v>7152</v>
      </c>
      <c r="AL310" s="368">
        <v>7152</v>
      </c>
      <c r="AM310" s="368">
        <v>0</v>
      </c>
      <c r="AN310" s="368">
        <v>1294</v>
      </c>
      <c r="AO310" s="368">
        <v>28154</v>
      </c>
      <c r="AP310" s="368">
        <v>60211</v>
      </c>
      <c r="AQ310" s="368">
        <v>19700</v>
      </c>
      <c r="AR310" s="368">
        <v>0</v>
      </c>
      <c r="AS310" s="368">
        <v>22670</v>
      </c>
      <c r="AT310" s="368">
        <v>0</v>
      </c>
      <c r="AU310" s="368">
        <v>0</v>
      </c>
      <c r="AV310" s="368">
        <v>0</v>
      </c>
      <c r="AW310" s="368">
        <v>17841</v>
      </c>
      <c r="AX310" s="368">
        <v>0</v>
      </c>
      <c r="AY310" s="368">
        <v>0</v>
      </c>
      <c r="AZ310" s="368">
        <v>85841</v>
      </c>
      <c r="BA310" s="368">
        <v>38232</v>
      </c>
      <c r="BB310" s="368">
        <v>3691</v>
      </c>
      <c r="BC310" s="368">
        <v>0</v>
      </c>
      <c r="BD310" s="368">
        <v>27448</v>
      </c>
      <c r="BE310" s="368">
        <v>9600</v>
      </c>
      <c r="BF310" s="368">
        <v>10784</v>
      </c>
      <c r="BG310" s="368">
        <v>10100</v>
      </c>
      <c r="BH310" s="368">
        <v>0</v>
      </c>
      <c r="BI310" s="368">
        <v>19700</v>
      </c>
      <c r="BJ310" s="368">
        <v>0</v>
      </c>
      <c r="BK310" s="368">
        <v>0</v>
      </c>
      <c r="BL310" s="368">
        <v>17841</v>
      </c>
      <c r="BM310" s="368">
        <v>0</v>
      </c>
      <c r="BN310" s="368">
        <v>0</v>
      </c>
      <c r="BO310" s="368">
        <v>691</v>
      </c>
      <c r="BP310" s="368">
        <v>47609</v>
      </c>
      <c r="BQ310" s="368">
        <v>0</v>
      </c>
      <c r="BR310" s="368">
        <v>0</v>
      </c>
      <c r="BS310" s="368">
        <v>0</v>
      </c>
      <c r="BT310" s="368">
        <v>0</v>
      </c>
      <c r="BU310" s="368">
        <v>0</v>
      </c>
      <c r="BV310" s="368">
        <v>0</v>
      </c>
      <c r="BW310" s="368">
        <v>-25630</v>
      </c>
      <c r="BX310" s="368">
        <v>2524</v>
      </c>
      <c r="BY310" s="368">
        <v>3618</v>
      </c>
      <c r="BZ310" s="368">
        <v>3818</v>
      </c>
      <c r="CA310" s="368">
        <v>0</v>
      </c>
      <c r="CB310" s="368">
        <v>0</v>
      </c>
      <c r="CC310" s="368">
        <v>127</v>
      </c>
      <c r="CD310" s="368">
        <v>0</v>
      </c>
      <c r="CE310" s="368">
        <v>0</v>
      </c>
      <c r="CF310" s="368">
        <v>0</v>
      </c>
      <c r="CG310" s="368">
        <v>0</v>
      </c>
      <c r="CH310" s="368">
        <v>0</v>
      </c>
      <c r="CI310" s="368">
        <v>867</v>
      </c>
      <c r="CJ310" s="368">
        <v>0</v>
      </c>
      <c r="CK310" s="368">
        <v>0</v>
      </c>
      <c r="CL310" s="368">
        <v>0</v>
      </c>
      <c r="CM310" s="368">
        <v>0</v>
      </c>
    </row>
    <row r="311" spans="1:109">
      <c r="A311" s="461" t="str">
        <f t="shared" si="4"/>
        <v>1622601264636001</v>
      </c>
      <c r="B311" s="367" t="s">
        <v>1588</v>
      </c>
      <c r="C311" s="367" t="s">
        <v>559</v>
      </c>
      <c r="D311" s="367" t="s">
        <v>574</v>
      </c>
      <c r="E311" s="470" t="s">
        <v>1593</v>
      </c>
      <c r="F311" s="367" t="s">
        <v>593</v>
      </c>
      <c r="G311" s="367" t="s">
        <v>478</v>
      </c>
      <c r="H311" s="367" t="s">
        <v>746</v>
      </c>
      <c r="I311" s="368" t="s">
        <v>748</v>
      </c>
      <c r="J311" s="367" t="s">
        <v>571</v>
      </c>
      <c r="K311" s="367" t="s">
        <v>564</v>
      </c>
      <c r="L311" s="367" t="s">
        <v>735</v>
      </c>
      <c r="M311" s="367" t="s">
        <v>738</v>
      </c>
      <c r="N311" s="367" t="s">
        <v>734</v>
      </c>
      <c r="O311" s="367" t="s">
        <v>732</v>
      </c>
      <c r="P311" s="367" t="s">
        <v>733</v>
      </c>
      <c r="Q311" s="367" t="s">
        <v>561</v>
      </c>
      <c r="R311" s="367" t="s">
        <v>561</v>
      </c>
      <c r="S311" s="367" t="s">
        <v>561</v>
      </c>
      <c r="T311" s="368">
        <v>19266</v>
      </c>
      <c r="U311" s="368">
        <v>19232</v>
      </c>
      <c r="V311" s="368">
        <v>19232</v>
      </c>
      <c r="W311" s="368">
        <v>0</v>
      </c>
      <c r="X311" s="368">
        <v>0</v>
      </c>
      <c r="Y311" s="368">
        <v>0</v>
      </c>
      <c r="Z311" s="368">
        <v>34</v>
      </c>
      <c r="AA311" s="368">
        <v>0</v>
      </c>
      <c r="AB311" s="368">
        <v>0</v>
      </c>
      <c r="AC311" s="368">
        <v>0</v>
      </c>
      <c r="AD311" s="368">
        <v>34</v>
      </c>
      <c r="AE311" s="368">
        <v>23339</v>
      </c>
      <c r="AF311" s="368">
        <v>23339</v>
      </c>
      <c r="AG311" s="368">
        <v>20116</v>
      </c>
      <c r="AH311" s="368">
        <v>5</v>
      </c>
      <c r="AI311" s="368">
        <v>3218</v>
      </c>
      <c r="AJ311" s="368">
        <v>0</v>
      </c>
      <c r="AK311" s="368">
        <v>0</v>
      </c>
      <c r="AL311" s="368">
        <v>0</v>
      </c>
      <c r="AM311" s="368">
        <v>0</v>
      </c>
      <c r="AN311" s="368">
        <v>0</v>
      </c>
      <c r="AO311" s="368">
        <v>-4073</v>
      </c>
      <c r="AP311" s="368">
        <v>4500</v>
      </c>
      <c r="AQ311" s="368">
        <v>0</v>
      </c>
      <c r="AR311" s="368">
        <v>0</v>
      </c>
      <c r="AS311" s="368">
        <v>0</v>
      </c>
      <c r="AT311" s="368">
        <v>0</v>
      </c>
      <c r="AU311" s="368">
        <v>0</v>
      </c>
      <c r="AV311" s="368">
        <v>0</v>
      </c>
      <c r="AW311" s="368">
        <v>0</v>
      </c>
      <c r="AX311" s="368">
        <v>0</v>
      </c>
      <c r="AY311" s="368">
        <v>4500</v>
      </c>
      <c r="AZ311" s="368">
        <v>0</v>
      </c>
      <c r="BA311" s="368">
        <v>0</v>
      </c>
      <c r="BB311" s="368">
        <v>0</v>
      </c>
      <c r="BC311" s="368">
        <v>0</v>
      </c>
      <c r="BD311" s="368">
        <v>0</v>
      </c>
      <c r="BE311" s="368">
        <v>0</v>
      </c>
      <c r="BF311" s="368">
        <v>0</v>
      </c>
      <c r="BG311" s="368">
        <v>0</v>
      </c>
      <c r="BH311" s="368">
        <v>0</v>
      </c>
      <c r="BI311" s="368">
        <v>0</v>
      </c>
      <c r="BJ311" s="368">
        <v>0</v>
      </c>
      <c r="BK311" s="368">
        <v>0</v>
      </c>
      <c r="BL311" s="368">
        <v>0</v>
      </c>
      <c r="BM311" s="368">
        <v>0</v>
      </c>
      <c r="BN311" s="368">
        <v>0</v>
      </c>
      <c r="BO311" s="368">
        <v>0</v>
      </c>
      <c r="BP311" s="368">
        <v>0</v>
      </c>
      <c r="BQ311" s="368">
        <v>0</v>
      </c>
      <c r="BR311" s="368">
        <v>0</v>
      </c>
      <c r="BS311" s="368">
        <v>0</v>
      </c>
      <c r="BT311" s="368">
        <v>0</v>
      </c>
      <c r="BU311" s="368">
        <v>0</v>
      </c>
      <c r="BV311" s="368">
        <v>0</v>
      </c>
      <c r="BW311" s="368">
        <v>4500</v>
      </c>
      <c r="BX311" s="368">
        <v>427</v>
      </c>
      <c r="BY311" s="368">
        <v>33</v>
      </c>
      <c r="BZ311" s="368">
        <v>23</v>
      </c>
      <c r="CA311" s="368">
        <v>0</v>
      </c>
    </row>
    <row r="312" spans="1:109">
      <c r="A312" s="461" t="str">
        <f t="shared" si="4"/>
        <v>1762601264636000</v>
      </c>
      <c r="B312" s="367" t="s">
        <v>1588</v>
      </c>
      <c r="C312" s="367" t="s">
        <v>559</v>
      </c>
      <c r="D312" s="367" t="s">
        <v>575</v>
      </c>
      <c r="E312" s="367" t="s">
        <v>736</v>
      </c>
      <c r="F312" s="367" t="s">
        <v>593</v>
      </c>
      <c r="G312" s="367" t="s">
        <v>478</v>
      </c>
      <c r="H312" s="367" t="s">
        <v>562</v>
      </c>
      <c r="J312" s="367" t="s">
        <v>571</v>
      </c>
      <c r="K312" s="367" t="s">
        <v>564</v>
      </c>
      <c r="L312" s="367" t="s">
        <v>747</v>
      </c>
      <c r="M312" s="367" t="s">
        <v>738</v>
      </c>
      <c r="N312" s="367" t="s">
        <v>733</v>
      </c>
      <c r="O312" s="367" t="s">
        <v>737</v>
      </c>
      <c r="P312" s="367" t="s">
        <v>733</v>
      </c>
      <c r="Q312" s="367" t="s">
        <v>734</v>
      </c>
      <c r="R312" s="367" t="s">
        <v>737</v>
      </c>
      <c r="S312" s="367" t="s">
        <v>733</v>
      </c>
      <c r="T312" s="368">
        <v>46383</v>
      </c>
      <c r="U312" s="368">
        <v>19736</v>
      </c>
      <c r="V312" s="368">
        <v>19635</v>
      </c>
      <c r="W312" s="368">
        <v>101</v>
      </c>
      <c r="X312" s="368">
        <v>0</v>
      </c>
      <c r="Y312" s="368">
        <v>0</v>
      </c>
      <c r="Z312" s="368">
        <v>26647</v>
      </c>
      <c r="AA312" s="368">
        <v>0</v>
      </c>
      <c r="AB312" s="368">
        <v>0</v>
      </c>
      <c r="AC312" s="368">
        <v>26550</v>
      </c>
      <c r="AD312" s="368">
        <v>97</v>
      </c>
      <c r="AE312" s="368">
        <v>31751</v>
      </c>
      <c r="AF312" s="368">
        <v>24509</v>
      </c>
      <c r="AG312" s="368">
        <v>2353</v>
      </c>
      <c r="AH312" s="368">
        <v>0</v>
      </c>
      <c r="AI312" s="368">
        <v>22156</v>
      </c>
      <c r="AJ312" s="368">
        <v>7242</v>
      </c>
      <c r="AK312" s="368">
        <v>6728</v>
      </c>
      <c r="AL312" s="368">
        <v>6728</v>
      </c>
      <c r="AM312" s="368">
        <v>0</v>
      </c>
      <c r="AN312" s="368">
        <v>514</v>
      </c>
      <c r="AO312" s="368">
        <v>14632</v>
      </c>
      <c r="AP312" s="368">
        <v>103733</v>
      </c>
      <c r="AQ312" s="368">
        <v>21600</v>
      </c>
      <c r="AR312" s="368">
        <v>0</v>
      </c>
      <c r="AS312" s="368">
        <v>42664</v>
      </c>
      <c r="AT312" s="368">
        <v>0</v>
      </c>
      <c r="AU312" s="368">
        <v>0</v>
      </c>
      <c r="AV312" s="368">
        <v>0</v>
      </c>
      <c r="AW312" s="368">
        <v>19880</v>
      </c>
      <c r="AX312" s="368">
        <v>2513</v>
      </c>
      <c r="AY312" s="368">
        <v>17076</v>
      </c>
      <c r="AZ312" s="368">
        <v>112160</v>
      </c>
      <c r="BA312" s="368">
        <v>40895</v>
      </c>
      <c r="BB312" s="368">
        <v>1527</v>
      </c>
      <c r="BC312" s="368">
        <v>0</v>
      </c>
      <c r="BD312" s="368">
        <v>37600</v>
      </c>
      <c r="BE312" s="368">
        <v>18800</v>
      </c>
      <c r="BF312" s="368">
        <v>3295</v>
      </c>
      <c r="BG312" s="368">
        <v>2800</v>
      </c>
      <c r="BH312" s="368">
        <v>0</v>
      </c>
      <c r="BI312" s="368">
        <v>21600</v>
      </c>
      <c r="BJ312" s="368">
        <v>0</v>
      </c>
      <c r="BK312" s="368">
        <v>0</v>
      </c>
      <c r="BL312" s="368">
        <v>18800</v>
      </c>
      <c r="BM312" s="368">
        <v>0</v>
      </c>
      <c r="BN312" s="368">
        <v>0</v>
      </c>
      <c r="BO312" s="368">
        <v>495</v>
      </c>
      <c r="BP312" s="368">
        <v>71265</v>
      </c>
      <c r="BQ312" s="368">
        <v>0</v>
      </c>
      <c r="BR312" s="368">
        <v>0</v>
      </c>
      <c r="BS312" s="368">
        <v>0</v>
      </c>
      <c r="BT312" s="368">
        <v>0</v>
      </c>
      <c r="BU312" s="368">
        <v>0</v>
      </c>
      <c r="BV312" s="368">
        <v>0</v>
      </c>
      <c r="BW312" s="368">
        <v>-8427</v>
      </c>
      <c r="BX312" s="368">
        <v>6205</v>
      </c>
      <c r="BY312" s="368">
        <v>3930</v>
      </c>
      <c r="BZ312" s="368">
        <v>429</v>
      </c>
      <c r="CA312" s="368">
        <v>0</v>
      </c>
    </row>
    <row r="313" spans="1:109">
      <c r="A313" s="461" t="str">
        <f t="shared" si="4"/>
        <v>0102602264636000</v>
      </c>
      <c r="B313" s="367" t="s">
        <v>1588</v>
      </c>
      <c r="C313" s="367" t="s">
        <v>559</v>
      </c>
      <c r="D313" s="367" t="s">
        <v>564</v>
      </c>
      <c r="E313" s="367" t="s">
        <v>561</v>
      </c>
      <c r="F313" s="367" t="s">
        <v>593</v>
      </c>
      <c r="G313" s="367" t="s">
        <v>478</v>
      </c>
      <c r="H313" s="367" t="s">
        <v>562</v>
      </c>
      <c r="J313" s="367" t="s">
        <v>571</v>
      </c>
      <c r="K313" s="367" t="s">
        <v>566</v>
      </c>
      <c r="L313" s="367" t="s">
        <v>736</v>
      </c>
      <c r="M313" s="367" t="s">
        <v>738</v>
      </c>
      <c r="N313" s="367" t="s">
        <v>733</v>
      </c>
      <c r="O313" s="367" t="s">
        <v>561</v>
      </c>
      <c r="P313" s="367" t="s">
        <v>561</v>
      </c>
      <c r="Q313" s="367" t="s">
        <v>561</v>
      </c>
      <c r="R313" s="367" t="s">
        <v>561</v>
      </c>
      <c r="S313" s="367" t="s">
        <v>561</v>
      </c>
      <c r="T313" s="368">
        <v>0</v>
      </c>
      <c r="U313" s="368">
        <v>7324</v>
      </c>
      <c r="V313" s="368">
        <v>24409</v>
      </c>
      <c r="W313" s="368">
        <v>11409</v>
      </c>
      <c r="X313" s="368">
        <v>13000</v>
      </c>
      <c r="Y313" s="368">
        <v>0</v>
      </c>
      <c r="Z313" s="368">
        <v>143</v>
      </c>
      <c r="AA313" s="368">
        <v>7181</v>
      </c>
      <c r="AB313" s="368">
        <v>0</v>
      </c>
      <c r="AC313" s="368">
        <v>40777</v>
      </c>
      <c r="AD313" s="368">
        <v>0</v>
      </c>
      <c r="AE313" s="368">
        <v>17841</v>
      </c>
      <c r="AF313" s="368">
        <v>22936</v>
      </c>
      <c r="AG313" s="368">
        <v>0</v>
      </c>
      <c r="AH313" s="368">
        <v>0</v>
      </c>
      <c r="AI313" s="368">
        <v>0</v>
      </c>
      <c r="AJ313" s="368">
        <v>0</v>
      </c>
      <c r="AK313" s="368">
        <v>0</v>
      </c>
      <c r="AL313" s="368">
        <v>0</v>
      </c>
      <c r="AM313" s="368">
        <v>8443</v>
      </c>
      <c r="AN313" s="368">
        <v>4600</v>
      </c>
      <c r="AO313" s="368">
        <v>0</v>
      </c>
      <c r="AP313" s="368">
        <v>0</v>
      </c>
      <c r="AQ313" s="368">
        <v>0</v>
      </c>
      <c r="AU313" s="368">
        <v>0</v>
      </c>
      <c r="AV313" s="368">
        <v>0</v>
      </c>
      <c r="AW313" s="368">
        <v>0</v>
      </c>
      <c r="AX313" s="368">
        <v>0</v>
      </c>
      <c r="AY313" s="368">
        <v>0</v>
      </c>
      <c r="AZ313" s="368">
        <v>0</v>
      </c>
      <c r="BA313" s="368">
        <v>0</v>
      </c>
      <c r="BB313" s="368">
        <v>0</v>
      </c>
      <c r="BC313" s="368">
        <v>0</v>
      </c>
      <c r="BD313" s="368">
        <v>24552</v>
      </c>
      <c r="BE313" s="368">
        <v>11409</v>
      </c>
      <c r="BF313" s="368">
        <v>13143</v>
      </c>
      <c r="BG313" s="368">
        <v>0</v>
      </c>
      <c r="BH313" s="368">
        <v>24552</v>
      </c>
      <c r="BI313" s="368">
        <v>0</v>
      </c>
      <c r="BJ313" s="368">
        <v>0</v>
      </c>
      <c r="BK313" s="368">
        <v>0</v>
      </c>
      <c r="BL313" s="368">
        <v>50019</v>
      </c>
      <c r="BM313" s="368">
        <v>0</v>
      </c>
      <c r="BN313" s="368">
        <v>0</v>
      </c>
      <c r="BO313" s="368">
        <v>0</v>
      </c>
      <c r="BP313" s="368">
        <v>3266</v>
      </c>
      <c r="BQ313" s="368">
        <v>34966</v>
      </c>
      <c r="BR313" s="368">
        <v>14656</v>
      </c>
      <c r="BS313" s="368">
        <v>0</v>
      </c>
      <c r="BT313" s="368">
        <v>22670</v>
      </c>
      <c r="BU313" s="368">
        <v>0</v>
      </c>
      <c r="BV313" s="368">
        <v>23804</v>
      </c>
      <c r="BW313" s="368">
        <v>22670</v>
      </c>
      <c r="BX313" s="368">
        <v>3584</v>
      </c>
      <c r="BY313" s="368">
        <v>3584</v>
      </c>
      <c r="BZ313" s="368">
        <v>27388</v>
      </c>
      <c r="CA313" s="368">
        <v>26254</v>
      </c>
      <c r="CB313" s="368">
        <v>0</v>
      </c>
      <c r="CC313" s="368">
        <v>0</v>
      </c>
      <c r="CD313" s="368">
        <v>0</v>
      </c>
      <c r="CE313" s="368">
        <v>0</v>
      </c>
      <c r="CF313" s="368">
        <v>0</v>
      </c>
      <c r="CG313" s="368">
        <v>0</v>
      </c>
      <c r="CH313" s="368">
        <v>0</v>
      </c>
      <c r="CI313" s="368">
        <v>0</v>
      </c>
      <c r="CJ313" s="368">
        <v>0</v>
      </c>
      <c r="CK313" s="368">
        <v>0</v>
      </c>
      <c r="CL313" s="368">
        <v>0</v>
      </c>
      <c r="CM313" s="368">
        <v>3691</v>
      </c>
      <c r="CN313" s="368">
        <v>0</v>
      </c>
      <c r="CO313" s="368">
        <v>0</v>
      </c>
      <c r="CP313" s="368">
        <v>0</v>
      </c>
      <c r="CQ313" s="368">
        <v>0</v>
      </c>
      <c r="CR313" s="368">
        <v>0</v>
      </c>
      <c r="CS313" s="368">
        <v>0</v>
      </c>
    </row>
    <row r="314" spans="1:109">
      <c r="A314" s="461" t="str">
        <f t="shared" si="4"/>
        <v>1622602264636001</v>
      </c>
      <c r="B314" s="367" t="s">
        <v>1588</v>
      </c>
      <c r="C314" s="367" t="s">
        <v>559</v>
      </c>
      <c r="D314" s="367" t="s">
        <v>574</v>
      </c>
      <c r="E314" s="470" t="s">
        <v>1593</v>
      </c>
      <c r="F314" s="367" t="s">
        <v>593</v>
      </c>
      <c r="G314" s="367" t="s">
        <v>478</v>
      </c>
      <c r="H314" s="367" t="s">
        <v>746</v>
      </c>
      <c r="I314" s="368" t="s">
        <v>748</v>
      </c>
      <c r="J314" s="367" t="s">
        <v>571</v>
      </c>
      <c r="K314" s="367" t="s">
        <v>566</v>
      </c>
      <c r="L314" s="367" t="s">
        <v>735</v>
      </c>
      <c r="M314" s="367" t="s">
        <v>738</v>
      </c>
      <c r="N314" s="367" t="s">
        <v>734</v>
      </c>
      <c r="O314" s="367" t="s">
        <v>732</v>
      </c>
      <c r="P314" s="367" t="s">
        <v>733</v>
      </c>
      <c r="Q314" s="367" t="s">
        <v>561</v>
      </c>
      <c r="R314" s="367" t="s">
        <v>561</v>
      </c>
      <c r="S314" s="367" t="s">
        <v>561</v>
      </c>
      <c r="T314" s="368">
        <v>0</v>
      </c>
      <c r="U314" s="368">
        <v>417</v>
      </c>
      <c r="V314" s="368">
        <v>0</v>
      </c>
      <c r="W314" s="368">
        <v>0</v>
      </c>
      <c r="X314" s="368">
        <v>0</v>
      </c>
      <c r="Y314" s="368">
        <v>0</v>
      </c>
      <c r="Z314" s="368">
        <v>0</v>
      </c>
      <c r="AA314" s="368">
        <v>417</v>
      </c>
      <c r="AB314" s="368">
        <v>0</v>
      </c>
      <c r="AC314" s="368">
        <v>0</v>
      </c>
      <c r="AD314" s="368">
        <v>0</v>
      </c>
      <c r="AE314" s="368">
        <v>0</v>
      </c>
      <c r="AF314" s="368">
        <v>0</v>
      </c>
      <c r="AG314" s="368">
        <v>0</v>
      </c>
      <c r="AH314" s="368">
        <v>0</v>
      </c>
      <c r="AI314" s="368">
        <v>0</v>
      </c>
      <c r="AJ314" s="368">
        <v>0</v>
      </c>
      <c r="AK314" s="368">
        <v>0</v>
      </c>
      <c r="AL314" s="368">
        <v>0</v>
      </c>
      <c r="AM314" s="368">
        <v>17000</v>
      </c>
      <c r="AN314" s="368">
        <v>0</v>
      </c>
      <c r="AO314" s="368">
        <v>0</v>
      </c>
      <c r="AU314" s="368">
        <v>0</v>
      </c>
      <c r="AV314" s="368">
        <v>0</v>
      </c>
      <c r="AW314" s="368">
        <v>0</v>
      </c>
      <c r="AX314" s="368">
        <v>0</v>
      </c>
      <c r="AY314" s="368">
        <v>0</v>
      </c>
      <c r="AZ314" s="368">
        <v>0</v>
      </c>
      <c r="BA314" s="368">
        <v>0</v>
      </c>
      <c r="BB314" s="368">
        <v>0</v>
      </c>
      <c r="BC314" s="368">
        <v>0</v>
      </c>
      <c r="BD314" s="368">
        <v>0</v>
      </c>
      <c r="BE314" s="368">
        <v>0</v>
      </c>
      <c r="BF314" s="368">
        <v>0</v>
      </c>
      <c r="BG314" s="368">
        <v>0</v>
      </c>
      <c r="BH314" s="368">
        <v>0</v>
      </c>
      <c r="BI314" s="368">
        <v>0</v>
      </c>
      <c r="BJ314" s="368">
        <v>0</v>
      </c>
      <c r="BK314" s="368">
        <v>0</v>
      </c>
      <c r="BL314" s="368">
        <v>11727</v>
      </c>
      <c r="BM314" s="368">
        <v>0</v>
      </c>
      <c r="BN314" s="368">
        <v>0</v>
      </c>
      <c r="BO314" s="368">
        <v>7505</v>
      </c>
      <c r="BP314" s="368">
        <v>0</v>
      </c>
      <c r="BQ314" s="368">
        <v>0</v>
      </c>
      <c r="BR314" s="368">
        <v>0</v>
      </c>
      <c r="BS314" s="368">
        <v>0</v>
      </c>
      <c r="BT314" s="368">
        <v>0</v>
      </c>
      <c r="BU314" s="368">
        <v>0</v>
      </c>
      <c r="BV314" s="368">
        <v>0</v>
      </c>
      <c r="BW314" s="368">
        <v>0</v>
      </c>
      <c r="BX314" s="368">
        <v>0</v>
      </c>
      <c r="BY314" s="368">
        <v>0</v>
      </c>
      <c r="BZ314" s="368">
        <v>0</v>
      </c>
      <c r="CA314" s="368">
        <v>0</v>
      </c>
      <c r="CB314" s="368">
        <v>0</v>
      </c>
      <c r="CC314" s="368">
        <v>0</v>
      </c>
      <c r="CD314" s="368">
        <v>0</v>
      </c>
      <c r="CE314" s="368">
        <v>0</v>
      </c>
      <c r="CF314" s="368">
        <v>0</v>
      </c>
      <c r="CG314" s="368">
        <v>0</v>
      </c>
      <c r="CH314" s="368">
        <v>0</v>
      </c>
      <c r="CI314" s="368">
        <v>0</v>
      </c>
      <c r="CJ314" s="368">
        <v>0</v>
      </c>
      <c r="CK314" s="368">
        <v>0</v>
      </c>
      <c r="CL314" s="368">
        <v>0</v>
      </c>
      <c r="CM314" s="368">
        <v>0</v>
      </c>
      <c r="CN314" s="368">
        <v>0</v>
      </c>
      <c r="CO314" s="368">
        <v>0</v>
      </c>
      <c r="CP314" s="368">
        <v>0</v>
      </c>
      <c r="CQ314" s="368">
        <v>0</v>
      </c>
      <c r="CR314" s="368">
        <v>0</v>
      </c>
      <c r="CS314" s="368">
        <v>0</v>
      </c>
      <c r="CT314" s="368">
        <v>0</v>
      </c>
    </row>
    <row r="315" spans="1:109">
      <c r="A315" s="461" t="str">
        <f t="shared" si="4"/>
        <v>1762602264636000</v>
      </c>
      <c r="B315" s="367" t="s">
        <v>1588</v>
      </c>
      <c r="C315" s="367" t="s">
        <v>559</v>
      </c>
      <c r="D315" s="367" t="s">
        <v>575</v>
      </c>
      <c r="E315" s="367" t="s">
        <v>736</v>
      </c>
      <c r="F315" s="367" t="s">
        <v>593</v>
      </c>
      <c r="G315" s="367" t="s">
        <v>478</v>
      </c>
      <c r="H315" s="367" t="s">
        <v>562</v>
      </c>
      <c r="J315" s="367" t="s">
        <v>571</v>
      </c>
      <c r="K315" s="367" t="s">
        <v>566</v>
      </c>
      <c r="L315" s="367" t="s">
        <v>747</v>
      </c>
      <c r="M315" s="367" t="s">
        <v>738</v>
      </c>
      <c r="N315" s="367" t="s">
        <v>733</v>
      </c>
      <c r="O315" s="367" t="s">
        <v>737</v>
      </c>
      <c r="P315" s="367" t="s">
        <v>733</v>
      </c>
      <c r="Q315" s="367" t="s">
        <v>734</v>
      </c>
      <c r="R315" s="367" t="s">
        <v>737</v>
      </c>
      <c r="S315" s="367" t="s">
        <v>733</v>
      </c>
      <c r="T315" s="368">
        <v>0</v>
      </c>
      <c r="U315" s="368">
        <v>5504</v>
      </c>
      <c r="V315" s="368">
        <v>0</v>
      </c>
      <c r="W315" s="368">
        <v>0</v>
      </c>
      <c r="X315" s="368">
        <v>0</v>
      </c>
      <c r="Y315" s="368">
        <v>0</v>
      </c>
      <c r="Z315" s="368">
        <v>0</v>
      </c>
      <c r="AA315" s="368">
        <v>5504</v>
      </c>
      <c r="AB315" s="368">
        <v>0</v>
      </c>
      <c r="AC315" s="368">
        <v>41878</v>
      </c>
      <c r="AD315" s="368">
        <v>0</v>
      </c>
      <c r="AE315" s="368">
        <v>18800</v>
      </c>
      <c r="AF315" s="368">
        <v>23078</v>
      </c>
      <c r="AG315" s="368">
        <v>0</v>
      </c>
      <c r="AH315" s="368">
        <v>0</v>
      </c>
      <c r="AI315" s="368">
        <v>0</v>
      </c>
      <c r="AJ315" s="368">
        <v>0</v>
      </c>
      <c r="AK315" s="368">
        <v>0</v>
      </c>
      <c r="AL315" s="368">
        <v>0</v>
      </c>
      <c r="AM315" s="368">
        <v>3880</v>
      </c>
      <c r="AN315" s="368">
        <v>2800</v>
      </c>
      <c r="AO315" s="368">
        <v>0</v>
      </c>
      <c r="AP315" s="368">
        <v>19848</v>
      </c>
      <c r="AQ315" s="368">
        <v>0</v>
      </c>
      <c r="AR315" s="368">
        <v>19520</v>
      </c>
      <c r="AS315" s="368">
        <v>0</v>
      </c>
      <c r="AT315" s="368">
        <v>0</v>
      </c>
      <c r="AU315" s="368">
        <v>1527</v>
      </c>
      <c r="AV315" s="368">
        <v>0</v>
      </c>
      <c r="AW315" s="368">
        <v>0</v>
      </c>
      <c r="AX315" s="368">
        <v>0</v>
      </c>
      <c r="AY315" s="368">
        <v>0</v>
      </c>
      <c r="AZ315" s="368">
        <v>0</v>
      </c>
      <c r="BA315" s="368">
        <v>0</v>
      </c>
      <c r="BB315" s="368">
        <v>0</v>
      </c>
      <c r="BC315" s="368">
        <v>0</v>
      </c>
      <c r="BD315" s="368">
        <v>0</v>
      </c>
      <c r="BE315" s="368">
        <v>0</v>
      </c>
      <c r="BF315" s="368">
        <v>0</v>
      </c>
      <c r="BG315" s="368">
        <v>0</v>
      </c>
      <c r="BH315" s="368">
        <v>0</v>
      </c>
      <c r="BI315" s="368">
        <v>0</v>
      </c>
      <c r="BJ315" s="368">
        <v>0</v>
      </c>
      <c r="BK315" s="368">
        <v>0</v>
      </c>
      <c r="BL315" s="368">
        <v>0</v>
      </c>
      <c r="BM315" s="368">
        <v>71265</v>
      </c>
      <c r="BN315" s="368">
        <v>0</v>
      </c>
      <c r="BO315" s="368">
        <v>0</v>
      </c>
      <c r="BP315" s="368">
        <v>0</v>
      </c>
      <c r="BQ315" s="368">
        <v>40895</v>
      </c>
      <c r="BR315" s="368">
        <v>23235</v>
      </c>
      <c r="BS315" s="368">
        <v>3416</v>
      </c>
      <c r="BT315" s="368">
        <v>1806</v>
      </c>
      <c r="BU315" s="368">
        <v>40858</v>
      </c>
      <c r="BV315" s="368">
        <v>477</v>
      </c>
      <c r="BW315" s="368">
        <v>41335</v>
      </c>
      <c r="BX315" s="368">
        <v>38</v>
      </c>
      <c r="BY315" s="368">
        <v>3454</v>
      </c>
      <c r="BZ315" s="368">
        <v>515</v>
      </c>
      <c r="CA315" s="368">
        <v>44789</v>
      </c>
      <c r="CB315" s="368">
        <v>0</v>
      </c>
      <c r="CC315" s="368">
        <v>0</v>
      </c>
      <c r="CD315" s="368">
        <v>0</v>
      </c>
      <c r="CE315" s="368">
        <v>0</v>
      </c>
      <c r="CF315" s="368">
        <v>0</v>
      </c>
      <c r="CG315" s="368">
        <v>0</v>
      </c>
      <c r="CH315" s="368">
        <v>0</v>
      </c>
      <c r="CI315" s="368">
        <v>0</v>
      </c>
      <c r="CJ315" s="368">
        <v>17850</v>
      </c>
      <c r="CK315" s="368">
        <v>19635</v>
      </c>
      <c r="CL315" s="368">
        <v>0</v>
      </c>
      <c r="CM315" s="368">
        <v>0</v>
      </c>
      <c r="CN315" s="368">
        <v>0</v>
      </c>
      <c r="CO315" s="368">
        <v>0</v>
      </c>
      <c r="CP315" s="368">
        <v>0</v>
      </c>
      <c r="CQ315" s="368">
        <v>0</v>
      </c>
      <c r="CR315" s="368">
        <v>0</v>
      </c>
      <c r="CS315" s="368">
        <v>19848</v>
      </c>
      <c r="CT315" s="368">
        <v>0</v>
      </c>
      <c r="CU315" s="368">
        <v>19520</v>
      </c>
      <c r="CV315" s="368">
        <v>1527</v>
      </c>
      <c r="CW315" s="368">
        <v>0</v>
      </c>
      <c r="CX315" s="368">
        <v>0</v>
      </c>
      <c r="CY315" s="368">
        <v>1527</v>
      </c>
      <c r="CZ315" s="368">
        <v>0</v>
      </c>
      <c r="DA315" s="368">
        <v>0</v>
      </c>
      <c r="DB315" s="368">
        <v>0</v>
      </c>
      <c r="DC315" s="368">
        <v>0</v>
      </c>
      <c r="DD315" s="368">
        <v>0</v>
      </c>
      <c r="DE315" s="368">
        <v>0</v>
      </c>
    </row>
    <row r="316" spans="1:109">
      <c r="A316" s="461" t="str">
        <f t="shared" si="4"/>
        <v>0102901264636000</v>
      </c>
      <c r="B316" s="367" t="s">
        <v>1588</v>
      </c>
      <c r="C316" s="367" t="s">
        <v>559</v>
      </c>
      <c r="D316" s="367" t="s">
        <v>564</v>
      </c>
      <c r="E316" s="367" t="s">
        <v>561</v>
      </c>
      <c r="F316" s="367" t="s">
        <v>593</v>
      </c>
      <c r="G316" s="367" t="s">
        <v>478</v>
      </c>
      <c r="H316" s="367" t="s">
        <v>562</v>
      </c>
      <c r="J316" s="367" t="s">
        <v>579</v>
      </c>
      <c r="K316" s="367" t="s">
        <v>564</v>
      </c>
      <c r="L316" s="367" t="s">
        <v>736</v>
      </c>
      <c r="M316" s="367" t="s">
        <v>738</v>
      </c>
      <c r="N316" s="367" t="s">
        <v>733</v>
      </c>
      <c r="O316" s="367" t="s">
        <v>561</v>
      </c>
      <c r="P316" s="367" t="s">
        <v>561</v>
      </c>
      <c r="Q316" s="367" t="s">
        <v>561</v>
      </c>
      <c r="R316" s="367" t="s">
        <v>561</v>
      </c>
      <c r="S316" s="367" t="s">
        <v>561</v>
      </c>
      <c r="T316" s="368">
        <v>3291103</v>
      </c>
      <c r="U316" s="368">
        <v>3291103</v>
      </c>
      <c r="V316" s="368">
        <v>1935</v>
      </c>
      <c r="W316" s="368">
        <v>1938</v>
      </c>
      <c r="X316" s="368">
        <v>1824</v>
      </c>
      <c r="Y316" s="368">
        <v>5697</v>
      </c>
      <c r="Z316" s="368">
        <v>5304</v>
      </c>
      <c r="AA316" s="368">
        <v>15501</v>
      </c>
      <c r="AB316" s="368">
        <v>37291</v>
      </c>
      <c r="AC316" s="368">
        <v>1271</v>
      </c>
      <c r="AD316" s="368">
        <v>6</v>
      </c>
      <c r="AE316" s="368">
        <v>13</v>
      </c>
      <c r="AF316" s="368">
        <v>1892</v>
      </c>
      <c r="AG316" s="368">
        <v>231736</v>
      </c>
      <c r="AH316" s="368">
        <v>805</v>
      </c>
      <c r="AI316" s="368">
        <v>213871</v>
      </c>
      <c r="AJ316" s="368">
        <v>448304</v>
      </c>
      <c r="AK316" s="368">
        <v>39387</v>
      </c>
      <c r="AL316" s="368">
        <v>23387</v>
      </c>
      <c r="AM316" s="368">
        <v>5</v>
      </c>
      <c r="AN316" s="368">
        <v>1450</v>
      </c>
      <c r="AO316" s="368">
        <v>75</v>
      </c>
      <c r="AP316" s="368">
        <v>1825</v>
      </c>
      <c r="AQ316" s="368">
        <v>3575</v>
      </c>
      <c r="AR316" s="368">
        <v>4260401</v>
      </c>
      <c r="AS316" s="368">
        <v>2</v>
      </c>
      <c r="AT316" s="368">
        <v>2</v>
      </c>
      <c r="AU316" s="368">
        <v>0</v>
      </c>
      <c r="AV316" s="368">
        <v>0</v>
      </c>
      <c r="AW316" s="368">
        <v>0</v>
      </c>
      <c r="AX316" s="368">
        <v>0</v>
      </c>
      <c r="AY316" s="368">
        <v>1</v>
      </c>
      <c r="AZ316" s="368">
        <v>0</v>
      </c>
      <c r="BA316" s="368">
        <v>203</v>
      </c>
      <c r="BB316" s="368">
        <v>0</v>
      </c>
      <c r="BC316" s="368">
        <v>0</v>
      </c>
      <c r="BD316" s="368">
        <v>502</v>
      </c>
      <c r="BE316" s="368">
        <v>203</v>
      </c>
      <c r="BF316" s="368">
        <v>0</v>
      </c>
      <c r="BG316" s="368">
        <v>220</v>
      </c>
      <c r="BH316" s="368">
        <v>349506</v>
      </c>
      <c r="BI316" s="368">
        <v>0</v>
      </c>
      <c r="BJ316" s="368">
        <v>700</v>
      </c>
      <c r="BK316" s="368">
        <v>350426</v>
      </c>
      <c r="BL316" s="368">
        <v>31</v>
      </c>
      <c r="BM316" s="368">
        <v>1184</v>
      </c>
      <c r="BN316" s="368">
        <v>0</v>
      </c>
      <c r="BO316" s="368">
        <v>2</v>
      </c>
      <c r="BP316" s="368">
        <v>0</v>
      </c>
      <c r="BQ316" s="368">
        <v>0</v>
      </c>
      <c r="BR316" s="368">
        <v>0</v>
      </c>
      <c r="BS316" s="368">
        <v>0</v>
      </c>
      <c r="BT316" s="368">
        <v>0</v>
      </c>
    </row>
    <row r="317" spans="1:109">
      <c r="A317" s="461" t="str">
        <f t="shared" si="4"/>
        <v>1763201264636000</v>
      </c>
      <c r="B317" s="367" t="s">
        <v>1588</v>
      </c>
      <c r="C317" s="367" t="s">
        <v>559</v>
      </c>
      <c r="D317" s="367" t="s">
        <v>575</v>
      </c>
      <c r="E317" s="367" t="s">
        <v>736</v>
      </c>
      <c r="F317" s="367" t="s">
        <v>593</v>
      </c>
      <c r="G317" s="367" t="s">
        <v>478</v>
      </c>
      <c r="H317" s="367" t="s">
        <v>562</v>
      </c>
      <c r="J317" s="367" t="s">
        <v>743</v>
      </c>
      <c r="K317" s="367" t="s">
        <v>564</v>
      </c>
      <c r="L317" s="367" t="s">
        <v>747</v>
      </c>
      <c r="M317" s="367" t="s">
        <v>738</v>
      </c>
      <c r="N317" s="367" t="s">
        <v>733</v>
      </c>
      <c r="O317" s="367" t="s">
        <v>737</v>
      </c>
      <c r="P317" s="367" t="s">
        <v>733</v>
      </c>
      <c r="Q317" s="367" t="s">
        <v>734</v>
      </c>
      <c r="R317" s="367" t="s">
        <v>737</v>
      </c>
      <c r="S317" s="367" t="s">
        <v>733</v>
      </c>
      <c r="T317" s="368">
        <v>0</v>
      </c>
      <c r="U317" s="368">
        <v>0</v>
      </c>
      <c r="V317" s="368">
        <v>0</v>
      </c>
      <c r="W317" s="368">
        <v>0</v>
      </c>
      <c r="X317" s="368">
        <v>0</v>
      </c>
      <c r="Y317" s="368">
        <v>0</v>
      </c>
      <c r="Z317" s="368">
        <v>0</v>
      </c>
      <c r="AA317" s="368">
        <v>0</v>
      </c>
      <c r="AB317" s="368">
        <v>0</v>
      </c>
      <c r="AC317" s="368">
        <v>0</v>
      </c>
      <c r="AD317" s="368">
        <v>0</v>
      </c>
      <c r="AE317" s="368">
        <v>0</v>
      </c>
      <c r="AF317" s="368">
        <v>0</v>
      </c>
      <c r="AG317" s="368">
        <v>0</v>
      </c>
      <c r="AH317" s="368">
        <v>0</v>
      </c>
      <c r="AI317" s="368">
        <v>0</v>
      </c>
      <c r="AJ317" s="368">
        <v>0</v>
      </c>
      <c r="AK317" s="368">
        <v>0</v>
      </c>
      <c r="AL317" s="368">
        <v>0</v>
      </c>
      <c r="AM317" s="368">
        <v>0</v>
      </c>
      <c r="AN317" s="368">
        <v>0</v>
      </c>
      <c r="AO317" s="368">
        <v>0</v>
      </c>
      <c r="AP317" s="368">
        <v>0</v>
      </c>
      <c r="AQ317" s="368">
        <v>7969</v>
      </c>
      <c r="AR317" s="368">
        <v>7969</v>
      </c>
      <c r="AS317" s="368">
        <v>983</v>
      </c>
      <c r="AT317" s="368">
        <v>122</v>
      </c>
      <c r="AU317" s="368">
        <v>0</v>
      </c>
      <c r="AV317" s="368">
        <v>9512</v>
      </c>
      <c r="AW317" s="368">
        <v>75</v>
      </c>
      <c r="AX317" s="368">
        <v>18661</v>
      </c>
      <c r="AY317" s="368">
        <v>18661</v>
      </c>
      <c r="AZ317" s="368">
        <v>0</v>
      </c>
      <c r="BA317" s="368">
        <v>0</v>
      </c>
      <c r="BB317" s="368">
        <v>2353</v>
      </c>
      <c r="BC317" s="368">
        <v>0</v>
      </c>
      <c r="BD317" s="368">
        <v>2803</v>
      </c>
      <c r="BE317" s="368">
        <v>1206</v>
      </c>
      <c r="BF317" s="368">
        <v>6362</v>
      </c>
      <c r="BG317" s="368">
        <v>6362</v>
      </c>
      <c r="BH317" s="368">
        <v>0</v>
      </c>
      <c r="BI317" s="368">
        <v>0</v>
      </c>
      <c r="BJ317" s="368">
        <v>25023</v>
      </c>
      <c r="BK317" s="368">
        <v>25023</v>
      </c>
      <c r="BL317" s="368">
        <v>0</v>
      </c>
      <c r="BM317" s="368">
        <v>0</v>
      </c>
      <c r="BN317" s="368">
        <v>0</v>
      </c>
      <c r="BO317" s="368">
        <v>0</v>
      </c>
      <c r="BP317" s="368">
        <v>0</v>
      </c>
      <c r="BQ317" s="368">
        <v>0</v>
      </c>
      <c r="BR317" s="368">
        <v>6728</v>
      </c>
      <c r="BS317" s="368">
        <v>6589</v>
      </c>
      <c r="BT317" s="368">
        <v>101</v>
      </c>
      <c r="BU317" s="368">
        <v>0</v>
      </c>
      <c r="BV317" s="368">
        <v>0</v>
      </c>
      <c r="BW317" s="368">
        <v>0</v>
      </c>
      <c r="BX317" s="368">
        <v>38</v>
      </c>
      <c r="BY317" s="368">
        <v>71265</v>
      </c>
      <c r="BZ317" s="368">
        <v>69459</v>
      </c>
      <c r="CA317" s="368">
        <v>1329</v>
      </c>
    </row>
    <row r="318" spans="1:109">
      <c r="A318" s="461" t="str">
        <f t="shared" si="4"/>
        <v>1763202264636000</v>
      </c>
      <c r="B318" s="367" t="s">
        <v>1588</v>
      </c>
      <c r="C318" s="367" t="s">
        <v>559</v>
      </c>
      <c r="D318" s="367" t="s">
        <v>575</v>
      </c>
      <c r="E318" s="367" t="s">
        <v>736</v>
      </c>
      <c r="F318" s="367" t="s">
        <v>593</v>
      </c>
      <c r="G318" s="367" t="s">
        <v>478</v>
      </c>
      <c r="H318" s="367" t="s">
        <v>562</v>
      </c>
      <c r="J318" s="367" t="s">
        <v>743</v>
      </c>
      <c r="K318" s="367" t="s">
        <v>566</v>
      </c>
      <c r="L318" s="367" t="s">
        <v>747</v>
      </c>
      <c r="M318" s="367" t="s">
        <v>738</v>
      </c>
      <c r="N318" s="367" t="s">
        <v>733</v>
      </c>
      <c r="O318" s="367" t="s">
        <v>737</v>
      </c>
      <c r="P318" s="367" t="s">
        <v>733</v>
      </c>
      <c r="Q318" s="367" t="s">
        <v>734</v>
      </c>
      <c r="R318" s="367" t="s">
        <v>737</v>
      </c>
      <c r="S318" s="367" t="s">
        <v>733</v>
      </c>
      <c r="T318" s="368">
        <v>0</v>
      </c>
      <c r="U318" s="368">
        <v>0</v>
      </c>
      <c r="V318" s="368">
        <v>0</v>
      </c>
      <c r="W318" s="368">
        <v>477</v>
      </c>
      <c r="X318" s="368">
        <v>0</v>
      </c>
      <c r="Y318" s="368">
        <v>0</v>
      </c>
      <c r="Z318" s="368">
        <v>77993</v>
      </c>
      <c r="AA318" s="368">
        <v>76048</v>
      </c>
      <c r="AB318" s="368">
        <v>1430</v>
      </c>
      <c r="AC318" s="368">
        <v>0</v>
      </c>
      <c r="AD318" s="368">
        <v>0</v>
      </c>
      <c r="AE318" s="368">
        <v>0</v>
      </c>
      <c r="AF318" s="368">
        <v>515</v>
      </c>
      <c r="AG318" s="368">
        <v>0</v>
      </c>
      <c r="AH318" s="368">
        <v>103016</v>
      </c>
      <c r="AI318" s="368">
        <v>101071</v>
      </c>
      <c r="AJ318" s="368">
        <v>1430</v>
      </c>
      <c r="AK318" s="368">
        <v>515</v>
      </c>
      <c r="AL318" s="368">
        <v>0</v>
      </c>
      <c r="AM318" s="368">
        <v>0</v>
      </c>
      <c r="AN318" s="368">
        <v>0</v>
      </c>
      <c r="AO318" s="368">
        <v>0</v>
      </c>
      <c r="AP318" s="368">
        <v>0</v>
      </c>
      <c r="AQ318" s="368">
        <v>19635</v>
      </c>
    </row>
    <row r="319" spans="1:109">
      <c r="A319" s="461" t="str">
        <f t="shared" si="4"/>
        <v>1763301264636000</v>
      </c>
      <c r="B319" s="367" t="s">
        <v>1588</v>
      </c>
      <c r="C319" s="367" t="s">
        <v>559</v>
      </c>
      <c r="D319" s="367" t="s">
        <v>575</v>
      </c>
      <c r="E319" s="367" t="s">
        <v>736</v>
      </c>
      <c r="F319" s="367" t="s">
        <v>593</v>
      </c>
      <c r="G319" s="367" t="s">
        <v>478</v>
      </c>
      <c r="H319" s="367" t="s">
        <v>562</v>
      </c>
      <c r="J319" s="367" t="s">
        <v>742</v>
      </c>
      <c r="K319" s="367" t="s">
        <v>564</v>
      </c>
      <c r="L319" s="367" t="s">
        <v>747</v>
      </c>
      <c r="M319" s="367" t="s">
        <v>738</v>
      </c>
      <c r="N319" s="367" t="s">
        <v>733</v>
      </c>
      <c r="O319" s="367" t="s">
        <v>737</v>
      </c>
      <c r="P319" s="367" t="s">
        <v>733</v>
      </c>
      <c r="Q319" s="367" t="s">
        <v>734</v>
      </c>
      <c r="R319" s="367" t="s">
        <v>737</v>
      </c>
      <c r="S319" s="367" t="s">
        <v>733</v>
      </c>
      <c r="T319" s="368">
        <v>3</v>
      </c>
      <c r="U319" s="368">
        <v>0</v>
      </c>
      <c r="V319" s="368">
        <v>23000</v>
      </c>
      <c r="W319" s="368">
        <v>4</v>
      </c>
      <c r="X319" s="368">
        <v>150</v>
      </c>
      <c r="Y319" s="368">
        <v>220</v>
      </c>
      <c r="Z319" s="368">
        <v>15</v>
      </c>
      <c r="AA319" s="368">
        <v>20</v>
      </c>
      <c r="AB319" s="368">
        <v>23000</v>
      </c>
      <c r="AC319" s="368">
        <v>1000</v>
      </c>
      <c r="AD319" s="368">
        <v>4280401</v>
      </c>
      <c r="AE319" s="368">
        <v>4180401</v>
      </c>
      <c r="AF319" s="368">
        <v>3500</v>
      </c>
      <c r="AG319" s="368">
        <v>0</v>
      </c>
      <c r="AH319" s="368">
        <v>0</v>
      </c>
      <c r="AI319" s="368">
        <v>0</v>
      </c>
      <c r="AJ319" s="368">
        <v>0</v>
      </c>
      <c r="AK319" s="368">
        <v>0</v>
      </c>
      <c r="AL319" s="368">
        <v>41762</v>
      </c>
      <c r="AM319" s="368">
        <v>51258</v>
      </c>
      <c r="AN319" s="368">
        <v>3529</v>
      </c>
      <c r="AO319" s="368">
        <v>3167</v>
      </c>
      <c r="AP319" s="368">
        <v>0</v>
      </c>
      <c r="AQ319" s="368">
        <v>0</v>
      </c>
      <c r="AR319" s="368">
        <v>0</v>
      </c>
      <c r="AS319" s="368">
        <v>0</v>
      </c>
      <c r="AT319" s="368">
        <v>0</v>
      </c>
      <c r="AU319" s="368">
        <v>0</v>
      </c>
      <c r="AV319" s="368">
        <v>0</v>
      </c>
      <c r="AW319" s="368">
        <v>0</v>
      </c>
      <c r="AX319" s="368">
        <v>0</v>
      </c>
      <c r="AY319" s="368">
        <v>0</v>
      </c>
      <c r="AZ319" s="368">
        <v>0</v>
      </c>
      <c r="BA319" s="368">
        <v>0</v>
      </c>
      <c r="BB319" s="368">
        <v>1</v>
      </c>
      <c r="BC319" s="368">
        <v>0</v>
      </c>
      <c r="BD319" s="368">
        <v>0</v>
      </c>
      <c r="BE319" s="368">
        <v>0</v>
      </c>
      <c r="BF319" s="368">
        <v>0</v>
      </c>
      <c r="BG319" s="368">
        <v>0</v>
      </c>
      <c r="BH319" s="368">
        <v>0</v>
      </c>
      <c r="BI319" s="368">
        <v>0</v>
      </c>
      <c r="BJ319" s="368">
        <v>4070401</v>
      </c>
      <c r="BK319" s="368">
        <v>50</v>
      </c>
      <c r="BL319" s="368">
        <v>0</v>
      </c>
      <c r="BM319" s="368">
        <v>0</v>
      </c>
      <c r="BN319" s="368">
        <v>0</v>
      </c>
      <c r="BO319" s="368">
        <v>300000</v>
      </c>
      <c r="BP319" s="368">
        <v>0</v>
      </c>
      <c r="BQ319" s="368">
        <v>2513</v>
      </c>
      <c r="BR319" s="368">
        <v>0</v>
      </c>
      <c r="BS319" s="368">
        <v>0</v>
      </c>
      <c r="BT319" s="368">
        <v>0</v>
      </c>
      <c r="BU319" s="368">
        <v>2513</v>
      </c>
      <c r="BV319" s="368">
        <v>0</v>
      </c>
      <c r="BW319" s="368">
        <v>0</v>
      </c>
      <c r="BX319" s="368">
        <v>0</v>
      </c>
      <c r="BY319" s="368">
        <v>0</v>
      </c>
      <c r="BZ319" s="368">
        <v>0</v>
      </c>
      <c r="CA319" s="368">
        <v>0</v>
      </c>
    </row>
    <row r="320" spans="1:109">
      <c r="A320" s="461" t="str">
        <f t="shared" si="4"/>
        <v>1763302264636000</v>
      </c>
      <c r="B320" s="367" t="s">
        <v>1588</v>
      </c>
      <c r="C320" s="367" t="s">
        <v>559</v>
      </c>
      <c r="D320" s="367" t="s">
        <v>575</v>
      </c>
      <c r="E320" s="367" t="s">
        <v>736</v>
      </c>
      <c r="F320" s="367" t="s">
        <v>593</v>
      </c>
      <c r="G320" s="367" t="s">
        <v>478</v>
      </c>
      <c r="H320" s="367" t="s">
        <v>562</v>
      </c>
      <c r="J320" s="367" t="s">
        <v>742</v>
      </c>
      <c r="K320" s="367" t="s">
        <v>566</v>
      </c>
      <c r="L320" s="367" t="s">
        <v>747</v>
      </c>
      <c r="M320" s="367" t="s">
        <v>738</v>
      </c>
      <c r="N320" s="367" t="s">
        <v>733</v>
      </c>
      <c r="O320" s="367" t="s">
        <v>737</v>
      </c>
      <c r="P320" s="367" t="s">
        <v>733</v>
      </c>
      <c r="Q320" s="367" t="s">
        <v>734</v>
      </c>
      <c r="R320" s="367" t="s">
        <v>737</v>
      </c>
      <c r="S320" s="367" t="s">
        <v>733</v>
      </c>
      <c r="T320" s="368">
        <v>0</v>
      </c>
      <c r="U320" s="368">
        <v>0</v>
      </c>
      <c r="V320" s="368">
        <v>0</v>
      </c>
      <c r="W320" s="368">
        <v>0</v>
      </c>
      <c r="X320" s="368">
        <v>0</v>
      </c>
    </row>
    <row r="321" spans="1:98">
      <c r="A321" s="461" t="str">
        <f t="shared" si="4"/>
        <v>0104001264636000</v>
      </c>
      <c r="B321" s="367" t="s">
        <v>1588</v>
      </c>
      <c r="C321" s="367" t="s">
        <v>559</v>
      </c>
      <c r="D321" s="367" t="s">
        <v>564</v>
      </c>
      <c r="E321" s="367" t="s">
        <v>561</v>
      </c>
      <c r="F321" s="367" t="s">
        <v>593</v>
      </c>
      <c r="G321" s="367" t="s">
        <v>478</v>
      </c>
      <c r="H321" s="367" t="s">
        <v>562</v>
      </c>
      <c r="J321" s="367" t="s">
        <v>578</v>
      </c>
      <c r="K321" s="367" t="s">
        <v>564</v>
      </c>
      <c r="L321" s="367" t="s">
        <v>736</v>
      </c>
      <c r="M321" s="367" t="s">
        <v>738</v>
      </c>
      <c r="N321" s="367" t="s">
        <v>733</v>
      </c>
      <c r="O321" s="367" t="s">
        <v>561</v>
      </c>
      <c r="P321" s="367" t="s">
        <v>561</v>
      </c>
      <c r="Q321" s="367" t="s">
        <v>561</v>
      </c>
      <c r="R321" s="367" t="s">
        <v>561</v>
      </c>
      <c r="S321" s="367" t="s">
        <v>561</v>
      </c>
      <c r="T321" s="368">
        <v>0</v>
      </c>
      <c r="U321" s="368">
        <v>0</v>
      </c>
      <c r="V321" s="368">
        <v>14656</v>
      </c>
      <c r="W321" s="368">
        <v>14656</v>
      </c>
      <c r="X321" s="368">
        <v>0</v>
      </c>
      <c r="Y321" s="368">
        <v>0</v>
      </c>
      <c r="Z321" s="368">
        <v>3569</v>
      </c>
      <c r="AA321" s="368">
        <v>3569</v>
      </c>
      <c r="AB321" s="368">
        <v>11072</v>
      </c>
      <c r="AC321" s="368">
        <v>11072</v>
      </c>
      <c r="AD321" s="368">
        <v>0</v>
      </c>
      <c r="AE321" s="368">
        <v>0</v>
      </c>
      <c r="AF321" s="368">
        <v>15</v>
      </c>
      <c r="AG321" s="368">
        <v>15</v>
      </c>
      <c r="AH321" s="368">
        <v>0</v>
      </c>
      <c r="AI321" s="368">
        <v>0</v>
      </c>
      <c r="AJ321" s="368">
        <v>0</v>
      </c>
      <c r="AK321" s="368">
        <v>0</v>
      </c>
      <c r="AL321" s="368">
        <v>0</v>
      </c>
      <c r="AM321" s="368">
        <v>0</v>
      </c>
      <c r="AN321" s="368">
        <v>0</v>
      </c>
      <c r="AO321" s="368">
        <v>0</v>
      </c>
      <c r="AP321" s="368">
        <v>0</v>
      </c>
      <c r="AQ321" s="368">
        <v>0</v>
      </c>
      <c r="AR321" s="368">
        <v>0</v>
      </c>
      <c r="AS321" s="368">
        <v>0</v>
      </c>
      <c r="AT321" s="368">
        <v>0</v>
      </c>
      <c r="AU321" s="368">
        <v>0</v>
      </c>
      <c r="AV321" s="368">
        <v>23804</v>
      </c>
      <c r="AW321" s="368">
        <v>22670</v>
      </c>
      <c r="AX321" s="368">
        <v>0</v>
      </c>
      <c r="AY321" s="368">
        <v>0</v>
      </c>
      <c r="AZ321" s="368">
        <v>23618</v>
      </c>
      <c r="BA321" s="368">
        <v>22484</v>
      </c>
      <c r="BB321" s="368">
        <v>0</v>
      </c>
      <c r="BC321" s="368">
        <v>0</v>
      </c>
      <c r="BD321" s="368">
        <v>186</v>
      </c>
      <c r="BE321" s="368">
        <v>186</v>
      </c>
      <c r="BF321" s="368">
        <v>0</v>
      </c>
      <c r="BG321" s="368">
        <v>0</v>
      </c>
      <c r="BH321" s="368">
        <v>0</v>
      </c>
      <c r="BI321" s="368">
        <v>0</v>
      </c>
      <c r="BJ321" s="368">
        <v>0</v>
      </c>
      <c r="BK321" s="368">
        <v>0</v>
      </c>
      <c r="BL321" s="368">
        <v>0</v>
      </c>
      <c r="BM321" s="368">
        <v>0</v>
      </c>
      <c r="BN321" s="368">
        <v>0</v>
      </c>
      <c r="BO321" s="368">
        <v>0</v>
      </c>
      <c r="BP321" s="368">
        <v>0</v>
      </c>
      <c r="BQ321" s="368">
        <v>38460</v>
      </c>
      <c r="BR321" s="368">
        <v>37326</v>
      </c>
      <c r="BS321" s="368">
        <v>0</v>
      </c>
      <c r="BT321" s="368">
        <v>0</v>
      </c>
      <c r="BU321" s="368">
        <v>0</v>
      </c>
      <c r="BV321" s="368">
        <v>0</v>
      </c>
      <c r="BW321" s="368">
        <v>0</v>
      </c>
      <c r="BX321" s="368">
        <v>0</v>
      </c>
      <c r="BY321" s="368">
        <v>0</v>
      </c>
      <c r="BZ321" s="368">
        <v>0</v>
      </c>
      <c r="CA321" s="368">
        <v>0</v>
      </c>
      <c r="CB321" s="368">
        <v>0</v>
      </c>
      <c r="CC321" s="368">
        <v>0</v>
      </c>
      <c r="CD321" s="368">
        <v>0</v>
      </c>
      <c r="CE321" s="368">
        <v>0</v>
      </c>
      <c r="CF321" s="368">
        <v>0</v>
      </c>
      <c r="CG321" s="368">
        <v>0</v>
      </c>
      <c r="CH321" s="368">
        <v>0</v>
      </c>
      <c r="CI321" s="368">
        <v>0</v>
      </c>
      <c r="CJ321" s="368">
        <v>0</v>
      </c>
    </row>
    <row r="322" spans="1:98">
      <c r="A322" s="461" t="str">
        <f t="shared" si="4"/>
        <v>1764001264636000</v>
      </c>
      <c r="B322" s="367" t="s">
        <v>1588</v>
      </c>
      <c r="C322" s="367" t="s">
        <v>559</v>
      </c>
      <c r="D322" s="367" t="s">
        <v>575</v>
      </c>
      <c r="E322" s="367" t="s">
        <v>736</v>
      </c>
      <c r="F322" s="367" t="s">
        <v>593</v>
      </c>
      <c r="G322" s="367" t="s">
        <v>478</v>
      </c>
      <c r="H322" s="367" t="s">
        <v>562</v>
      </c>
      <c r="J322" s="367" t="s">
        <v>578</v>
      </c>
      <c r="K322" s="367" t="s">
        <v>564</v>
      </c>
      <c r="L322" s="367" t="s">
        <v>747</v>
      </c>
      <c r="M322" s="367" t="s">
        <v>738</v>
      </c>
      <c r="N322" s="367" t="s">
        <v>733</v>
      </c>
      <c r="O322" s="367" t="s">
        <v>737</v>
      </c>
      <c r="P322" s="367" t="s">
        <v>733</v>
      </c>
      <c r="Q322" s="367" t="s">
        <v>734</v>
      </c>
      <c r="R322" s="367" t="s">
        <v>737</v>
      </c>
      <c r="S322" s="367" t="s">
        <v>733</v>
      </c>
      <c r="T322" s="368">
        <v>101</v>
      </c>
      <c r="U322" s="368">
        <v>101</v>
      </c>
      <c r="V322" s="368">
        <v>23134</v>
      </c>
      <c r="W322" s="368">
        <v>26550</v>
      </c>
      <c r="X322" s="368">
        <v>0</v>
      </c>
      <c r="Y322" s="368">
        <v>0</v>
      </c>
      <c r="Z322" s="368">
        <v>0</v>
      </c>
      <c r="AA322" s="368">
        <v>0</v>
      </c>
      <c r="AB322" s="368">
        <v>0</v>
      </c>
      <c r="AC322" s="368">
        <v>0</v>
      </c>
      <c r="AD322" s="368">
        <v>0</v>
      </c>
      <c r="AE322" s="368">
        <v>0</v>
      </c>
      <c r="AF322" s="368">
        <v>23096</v>
      </c>
      <c r="AG322" s="368">
        <v>23096</v>
      </c>
      <c r="AH322" s="368">
        <v>0</v>
      </c>
      <c r="AI322" s="368">
        <v>0</v>
      </c>
      <c r="AJ322" s="368">
        <v>0</v>
      </c>
      <c r="AK322" s="368">
        <v>0</v>
      </c>
      <c r="AL322" s="368">
        <v>0</v>
      </c>
      <c r="AM322" s="368">
        <v>0</v>
      </c>
      <c r="AN322" s="368">
        <v>0</v>
      </c>
      <c r="AO322" s="368">
        <v>0</v>
      </c>
      <c r="AP322" s="368">
        <v>0</v>
      </c>
      <c r="AQ322" s="368">
        <v>0</v>
      </c>
      <c r="AR322" s="368">
        <v>0</v>
      </c>
      <c r="AS322" s="368">
        <v>0</v>
      </c>
      <c r="AT322" s="368">
        <v>38</v>
      </c>
      <c r="AU322" s="368">
        <v>3454</v>
      </c>
      <c r="AV322" s="368">
        <v>0</v>
      </c>
      <c r="AW322" s="368">
        <v>0</v>
      </c>
      <c r="AX322" s="368">
        <v>1806</v>
      </c>
      <c r="AY322" s="368">
        <v>42664</v>
      </c>
      <c r="AZ322" s="368">
        <v>1329</v>
      </c>
      <c r="BA322" s="368">
        <v>1329</v>
      </c>
      <c r="BB322" s="368">
        <v>477</v>
      </c>
      <c r="BC322" s="368">
        <v>477</v>
      </c>
      <c r="BD322" s="368">
        <v>0</v>
      </c>
      <c r="BE322" s="368">
        <v>0</v>
      </c>
      <c r="BF322" s="368">
        <v>0</v>
      </c>
      <c r="BG322" s="368">
        <v>0</v>
      </c>
      <c r="BH322" s="368">
        <v>40858</v>
      </c>
      <c r="BI322" s="368">
        <v>25041</v>
      </c>
      <c r="BJ322" s="368">
        <v>69315</v>
      </c>
      <c r="BK322" s="368">
        <v>0</v>
      </c>
      <c r="BL322" s="368">
        <v>3416</v>
      </c>
      <c r="BM322" s="368">
        <v>0</v>
      </c>
      <c r="BN322" s="368">
        <v>40858</v>
      </c>
      <c r="BO322" s="368">
        <v>44274</v>
      </c>
      <c r="BP322" s="368">
        <v>0</v>
      </c>
      <c r="BQ322" s="368">
        <v>0</v>
      </c>
      <c r="BR322" s="368">
        <v>0</v>
      </c>
      <c r="BS322" s="368">
        <v>0</v>
      </c>
      <c r="BT322" s="368">
        <v>44274</v>
      </c>
      <c r="BU322" s="368">
        <v>101</v>
      </c>
      <c r="BV322" s="368">
        <v>101</v>
      </c>
      <c r="BW322" s="368">
        <v>1329</v>
      </c>
      <c r="BX322" s="368">
        <v>1329</v>
      </c>
      <c r="BY322" s="368">
        <v>0</v>
      </c>
      <c r="BZ322" s="368">
        <v>0</v>
      </c>
      <c r="CA322" s="368">
        <v>0</v>
      </c>
      <c r="CB322" s="368">
        <v>0</v>
      </c>
      <c r="CC322" s="368">
        <v>0</v>
      </c>
      <c r="CD322" s="368">
        <v>0</v>
      </c>
    </row>
    <row r="323" spans="1:98">
      <c r="A323" s="461" t="str">
        <f t="shared" ref="A323:A368" si="5">+D323&amp;E323&amp;J323&amp;K323&amp;F323&amp;H323</f>
        <v>1764002264636000</v>
      </c>
      <c r="B323" s="367" t="s">
        <v>1588</v>
      </c>
      <c r="C323" s="367" t="s">
        <v>559</v>
      </c>
      <c r="D323" s="367" t="s">
        <v>575</v>
      </c>
      <c r="E323" s="367" t="s">
        <v>736</v>
      </c>
      <c r="F323" s="367" t="s">
        <v>593</v>
      </c>
      <c r="G323" s="367" t="s">
        <v>478</v>
      </c>
      <c r="H323" s="367" t="s">
        <v>562</v>
      </c>
      <c r="J323" s="367" t="s">
        <v>578</v>
      </c>
      <c r="K323" s="367" t="s">
        <v>566</v>
      </c>
      <c r="L323" s="367" t="s">
        <v>747</v>
      </c>
      <c r="M323" s="367" t="s">
        <v>738</v>
      </c>
      <c r="N323" s="367" t="s">
        <v>733</v>
      </c>
      <c r="O323" s="367" t="s">
        <v>737</v>
      </c>
      <c r="P323" s="367" t="s">
        <v>733</v>
      </c>
      <c r="Q323" s="367" t="s">
        <v>734</v>
      </c>
      <c r="R323" s="367" t="s">
        <v>737</v>
      </c>
      <c r="S323" s="367" t="s">
        <v>733</v>
      </c>
      <c r="T323" s="368">
        <v>0</v>
      </c>
      <c r="U323" s="368">
        <v>0</v>
      </c>
      <c r="V323" s="368">
        <v>0</v>
      </c>
      <c r="W323" s="368">
        <v>0</v>
      </c>
      <c r="X323" s="368">
        <v>0</v>
      </c>
      <c r="Y323" s="368">
        <v>0</v>
      </c>
      <c r="Z323" s="368">
        <v>0</v>
      </c>
      <c r="AA323" s="368">
        <v>0</v>
      </c>
      <c r="AB323" s="368">
        <v>0</v>
      </c>
      <c r="AC323" s="368">
        <v>0</v>
      </c>
      <c r="AD323" s="368">
        <v>0</v>
      </c>
      <c r="AE323" s="368">
        <v>0</v>
      </c>
      <c r="AF323" s="368">
        <v>0</v>
      </c>
      <c r="AG323" s="368">
        <v>0</v>
      </c>
      <c r="AH323" s="368">
        <v>0</v>
      </c>
      <c r="AI323" s="368">
        <v>0</v>
      </c>
      <c r="AJ323" s="368">
        <v>0</v>
      </c>
      <c r="AK323" s="368">
        <v>0</v>
      </c>
      <c r="AL323" s="368">
        <v>477</v>
      </c>
      <c r="AM323" s="368">
        <v>477</v>
      </c>
      <c r="AN323" s="368">
        <v>0</v>
      </c>
      <c r="AO323" s="368">
        <v>0</v>
      </c>
      <c r="AP323" s="368">
        <v>0</v>
      </c>
      <c r="AQ323" s="368">
        <v>0</v>
      </c>
      <c r="AR323" s="368">
        <v>0</v>
      </c>
      <c r="AS323" s="368">
        <v>0</v>
      </c>
      <c r="AT323" s="368">
        <v>0</v>
      </c>
      <c r="AU323" s="368">
        <v>0</v>
      </c>
      <c r="AV323" s="368">
        <v>0</v>
      </c>
      <c r="AW323" s="368">
        <v>0</v>
      </c>
      <c r="AX323" s="368">
        <v>38</v>
      </c>
      <c r="AY323" s="368">
        <v>38</v>
      </c>
      <c r="AZ323" s="368">
        <v>0</v>
      </c>
      <c r="BA323" s="368">
        <v>0</v>
      </c>
      <c r="BB323" s="368">
        <v>0</v>
      </c>
      <c r="BC323" s="368">
        <v>0</v>
      </c>
      <c r="BD323" s="368">
        <v>0</v>
      </c>
      <c r="BE323" s="368">
        <v>0</v>
      </c>
      <c r="BF323" s="368">
        <v>0</v>
      </c>
      <c r="BG323" s="368">
        <v>0</v>
      </c>
      <c r="BH323" s="368">
        <v>0</v>
      </c>
      <c r="BI323" s="368">
        <v>3416</v>
      </c>
    </row>
    <row r="324" spans="1:98">
      <c r="A324" s="461" t="str">
        <f t="shared" si="5"/>
        <v>1625101264636001</v>
      </c>
      <c r="B324" s="367" t="s">
        <v>1588</v>
      </c>
      <c r="C324" s="367" t="s">
        <v>559</v>
      </c>
      <c r="D324" s="367" t="s">
        <v>574</v>
      </c>
      <c r="E324" s="470" t="s">
        <v>1593</v>
      </c>
      <c r="F324" s="367" t="s">
        <v>593</v>
      </c>
      <c r="G324" s="367" t="s">
        <v>478</v>
      </c>
      <c r="H324" s="367" t="s">
        <v>746</v>
      </c>
      <c r="I324" s="368" t="s">
        <v>748</v>
      </c>
      <c r="J324" s="367" t="s">
        <v>740</v>
      </c>
      <c r="K324" s="367" t="s">
        <v>564</v>
      </c>
      <c r="L324" s="367" t="s">
        <v>735</v>
      </c>
      <c r="M324" s="367" t="s">
        <v>738</v>
      </c>
      <c r="N324" s="367" t="s">
        <v>734</v>
      </c>
      <c r="O324" s="367" t="s">
        <v>732</v>
      </c>
      <c r="P324" s="367" t="s">
        <v>733</v>
      </c>
      <c r="Q324" s="367" t="s">
        <v>561</v>
      </c>
      <c r="R324" s="367" t="s">
        <v>561</v>
      </c>
      <c r="S324" s="367" t="s">
        <v>561</v>
      </c>
      <c r="T324" s="368">
        <v>4120401</v>
      </c>
      <c r="U324" s="368">
        <v>3</v>
      </c>
      <c r="V324" s="368">
        <v>1</v>
      </c>
      <c r="W324" s="368">
        <v>0</v>
      </c>
      <c r="X324" s="368">
        <v>0</v>
      </c>
      <c r="Y324" s="368">
        <v>0</v>
      </c>
      <c r="Z324" s="368">
        <v>0</v>
      </c>
      <c r="AA324" s="368">
        <v>0</v>
      </c>
      <c r="AB324" s="368">
        <v>0</v>
      </c>
      <c r="AC324" s="368">
        <v>41</v>
      </c>
      <c r="AD324" s="368">
        <v>0</v>
      </c>
      <c r="AE324" s="368">
        <v>0</v>
      </c>
      <c r="AF324" s="368">
        <v>0</v>
      </c>
      <c r="AG324" s="368">
        <v>0</v>
      </c>
      <c r="AH324" s="368">
        <v>0</v>
      </c>
      <c r="AI324" s="368">
        <v>0</v>
      </c>
      <c r="AJ324" s="368">
        <v>0</v>
      </c>
      <c r="AK324" s="368">
        <v>0</v>
      </c>
      <c r="AL324" s="368">
        <v>252</v>
      </c>
      <c r="AM324" s="368">
        <v>1560</v>
      </c>
      <c r="AN324" s="368">
        <v>0</v>
      </c>
      <c r="AO324" s="368">
        <v>0</v>
      </c>
      <c r="AP324" s="368">
        <v>0</v>
      </c>
      <c r="AQ324" s="368">
        <v>0</v>
      </c>
      <c r="AR324" s="368">
        <v>0</v>
      </c>
      <c r="AS324" s="368">
        <v>0</v>
      </c>
      <c r="AT324" s="368">
        <v>0</v>
      </c>
      <c r="AU324" s="368">
        <v>0</v>
      </c>
      <c r="AV324" s="368">
        <v>0</v>
      </c>
      <c r="AW324" s="368">
        <v>0</v>
      </c>
      <c r="AX324" s="368">
        <v>0</v>
      </c>
      <c r="AY324" s="368">
        <v>0</v>
      </c>
      <c r="AZ324" s="368">
        <v>0</v>
      </c>
      <c r="BA324" s="368">
        <v>0</v>
      </c>
      <c r="BB324" s="368">
        <v>0</v>
      </c>
      <c r="BC324" s="368">
        <v>0</v>
      </c>
      <c r="BD324" s="368">
        <v>0</v>
      </c>
      <c r="BE324" s="368">
        <v>677</v>
      </c>
      <c r="BF324" s="368">
        <v>0</v>
      </c>
      <c r="BG324" s="368">
        <v>0</v>
      </c>
      <c r="BH324" s="368">
        <v>0</v>
      </c>
      <c r="BI324" s="368">
        <v>3</v>
      </c>
      <c r="BJ324" s="368">
        <v>0</v>
      </c>
      <c r="BK324" s="368">
        <v>0</v>
      </c>
      <c r="BL324" s="368">
        <v>0</v>
      </c>
      <c r="BM324" s="368">
        <v>1</v>
      </c>
      <c r="BN324" s="368">
        <v>0</v>
      </c>
      <c r="BO324" s="368">
        <v>4</v>
      </c>
      <c r="BP324" s="368">
        <v>4</v>
      </c>
      <c r="BQ324" s="368">
        <v>4</v>
      </c>
      <c r="BR324" s="368">
        <v>0</v>
      </c>
      <c r="BS324" s="368">
        <v>1</v>
      </c>
      <c r="BT324" s="368">
        <v>0</v>
      </c>
      <c r="BU324" s="368">
        <v>0</v>
      </c>
      <c r="BV324" s="368">
        <v>0</v>
      </c>
      <c r="BW324" s="368">
        <v>2</v>
      </c>
      <c r="BX324" s="368">
        <v>1</v>
      </c>
      <c r="BY324" s="368">
        <v>0</v>
      </c>
      <c r="BZ324" s="368">
        <v>0</v>
      </c>
      <c r="CA324" s="368">
        <v>0</v>
      </c>
      <c r="CB324" s="368">
        <v>0</v>
      </c>
      <c r="CC324" s="368">
        <v>0</v>
      </c>
      <c r="CD324" s="368">
        <v>0</v>
      </c>
      <c r="CE324" s="368">
        <v>0</v>
      </c>
      <c r="CF324" s="368">
        <v>0</v>
      </c>
      <c r="CG324" s="368">
        <v>0</v>
      </c>
      <c r="CH324" s="368">
        <v>0</v>
      </c>
      <c r="CI324" s="368">
        <v>0</v>
      </c>
      <c r="CJ324" s="368">
        <v>0</v>
      </c>
      <c r="CK324" s="368">
        <v>1</v>
      </c>
      <c r="CL324" s="368">
        <v>0</v>
      </c>
      <c r="CM324" s="368">
        <v>0</v>
      </c>
      <c r="CN324" s="368">
        <v>0</v>
      </c>
      <c r="CO324" s="368">
        <v>2</v>
      </c>
      <c r="CP324" s="368">
        <v>1</v>
      </c>
      <c r="CQ324" s="368">
        <v>1</v>
      </c>
      <c r="CR324" s="368">
        <v>0</v>
      </c>
      <c r="CS324" s="368">
        <v>0</v>
      </c>
      <c r="CT324" s="368">
        <v>0</v>
      </c>
    </row>
    <row r="325" spans="1:98">
      <c r="A325" s="461" t="str">
        <f t="shared" si="5"/>
        <v>1765201264636000</v>
      </c>
      <c r="B325" s="367" t="s">
        <v>1588</v>
      </c>
      <c r="C325" s="367" t="s">
        <v>559</v>
      </c>
      <c r="D325" s="367" t="s">
        <v>575</v>
      </c>
      <c r="E325" s="367" t="s">
        <v>736</v>
      </c>
      <c r="F325" s="367" t="s">
        <v>593</v>
      </c>
      <c r="G325" s="367" t="s">
        <v>478</v>
      </c>
      <c r="H325" s="367" t="s">
        <v>562</v>
      </c>
      <c r="J325" s="367" t="s">
        <v>739</v>
      </c>
      <c r="K325" s="367" t="s">
        <v>564</v>
      </c>
      <c r="L325" s="367" t="s">
        <v>747</v>
      </c>
      <c r="M325" s="367" t="s">
        <v>738</v>
      </c>
      <c r="N325" s="367" t="s">
        <v>733</v>
      </c>
      <c r="O325" s="367" t="s">
        <v>737</v>
      </c>
      <c r="P325" s="367" t="s">
        <v>733</v>
      </c>
      <c r="Q325" s="367" t="s">
        <v>734</v>
      </c>
      <c r="R325" s="367" t="s">
        <v>737</v>
      </c>
      <c r="S325" s="367" t="s">
        <v>733</v>
      </c>
      <c r="T325" s="368">
        <v>71265</v>
      </c>
      <c r="U325" s="368">
        <v>0</v>
      </c>
      <c r="V325" s="368">
        <v>0</v>
      </c>
      <c r="W325" s="368">
        <v>0</v>
      </c>
      <c r="X325" s="368">
        <v>0</v>
      </c>
      <c r="Y325" s="368">
        <v>0</v>
      </c>
      <c r="Z325" s="368">
        <v>0</v>
      </c>
      <c r="AA325" s="368">
        <v>0</v>
      </c>
      <c r="AB325" s="368">
        <v>0</v>
      </c>
      <c r="AC325" s="368">
        <v>0</v>
      </c>
      <c r="AD325" s="368">
        <v>0</v>
      </c>
      <c r="AE325" s="368">
        <v>0</v>
      </c>
      <c r="AF325" s="368">
        <v>0</v>
      </c>
      <c r="AG325" s="368">
        <v>0</v>
      </c>
      <c r="AH325" s="368">
        <v>6728</v>
      </c>
      <c r="AI325" s="368">
        <v>0</v>
      </c>
      <c r="AJ325" s="368">
        <v>0</v>
      </c>
      <c r="AK325" s="368">
        <v>0</v>
      </c>
      <c r="AL325" s="368">
        <v>0</v>
      </c>
      <c r="AM325" s="368">
        <v>0</v>
      </c>
      <c r="AN325" s="368">
        <v>0</v>
      </c>
      <c r="AO325" s="368">
        <v>0</v>
      </c>
      <c r="AP325" s="368">
        <v>0</v>
      </c>
      <c r="AQ325" s="368">
        <v>0</v>
      </c>
      <c r="AR325" s="368">
        <v>0</v>
      </c>
      <c r="AS325" s="368">
        <v>71265</v>
      </c>
      <c r="AT325" s="368">
        <v>6728</v>
      </c>
      <c r="AU325" s="368">
        <v>0</v>
      </c>
      <c r="AV325" s="368">
        <v>0</v>
      </c>
      <c r="AW325" s="368">
        <v>0</v>
      </c>
      <c r="AX325" s="368">
        <v>0</v>
      </c>
      <c r="AY325" s="368">
        <v>0</v>
      </c>
      <c r="AZ325" s="368">
        <v>69936</v>
      </c>
      <c r="BA325" s="368">
        <v>0</v>
      </c>
      <c r="BB325" s="368">
        <v>0</v>
      </c>
      <c r="BC325" s="368">
        <v>0</v>
      </c>
      <c r="BD325" s="368">
        <v>0</v>
      </c>
      <c r="BE325" s="368">
        <v>0</v>
      </c>
      <c r="BF325" s="368">
        <v>0</v>
      </c>
      <c r="BG325" s="368">
        <v>0</v>
      </c>
      <c r="BH325" s="368">
        <v>6627</v>
      </c>
      <c r="BI325" s="368">
        <v>0</v>
      </c>
      <c r="BJ325" s="368">
        <v>0</v>
      </c>
      <c r="BK325" s="368">
        <v>0</v>
      </c>
      <c r="BL325" s="368">
        <v>0</v>
      </c>
      <c r="BM325" s="368">
        <v>0</v>
      </c>
      <c r="BN325" s="368">
        <v>0</v>
      </c>
      <c r="BO325" s="368">
        <v>0</v>
      </c>
      <c r="BP325" s="368">
        <v>1329</v>
      </c>
      <c r="BQ325" s="368">
        <v>101</v>
      </c>
    </row>
    <row r="326" spans="1:98">
      <c r="A326" s="461" t="str">
        <f t="shared" si="5"/>
        <v>1765202264636000</v>
      </c>
      <c r="B326" s="367" t="s">
        <v>1588</v>
      </c>
      <c r="C326" s="367" t="s">
        <v>559</v>
      </c>
      <c r="D326" s="367" t="s">
        <v>575</v>
      </c>
      <c r="E326" s="367" t="s">
        <v>736</v>
      </c>
      <c r="F326" s="367" t="s">
        <v>593</v>
      </c>
      <c r="G326" s="367" t="s">
        <v>478</v>
      </c>
      <c r="H326" s="367" t="s">
        <v>562</v>
      </c>
      <c r="J326" s="367" t="s">
        <v>739</v>
      </c>
      <c r="K326" s="367" t="s">
        <v>566</v>
      </c>
      <c r="L326" s="367" t="s">
        <v>747</v>
      </c>
      <c r="M326" s="367" t="s">
        <v>738</v>
      </c>
      <c r="N326" s="367" t="s">
        <v>733</v>
      </c>
      <c r="O326" s="367" t="s">
        <v>737</v>
      </c>
      <c r="P326" s="367" t="s">
        <v>733</v>
      </c>
      <c r="Q326" s="367" t="s">
        <v>734</v>
      </c>
      <c r="R326" s="367" t="s">
        <v>737</v>
      </c>
      <c r="S326" s="367" t="s">
        <v>733</v>
      </c>
      <c r="T326" s="368">
        <v>71265</v>
      </c>
      <c r="U326" s="368">
        <v>0</v>
      </c>
      <c r="V326" s="368">
        <v>0</v>
      </c>
      <c r="W326" s="368">
        <v>0</v>
      </c>
      <c r="X326" s="368">
        <v>0</v>
      </c>
      <c r="Y326" s="368">
        <v>0</v>
      </c>
      <c r="Z326" s="368">
        <v>0</v>
      </c>
      <c r="AA326" s="368">
        <v>0</v>
      </c>
      <c r="AB326" s="368">
        <v>0</v>
      </c>
      <c r="AC326" s="368">
        <v>0</v>
      </c>
      <c r="AD326" s="368">
        <v>0</v>
      </c>
      <c r="AE326" s="368">
        <v>0</v>
      </c>
      <c r="AF326" s="368">
        <v>0</v>
      </c>
      <c r="AG326" s="368">
        <v>0</v>
      </c>
      <c r="AH326" s="368">
        <v>6728</v>
      </c>
      <c r="AI326" s="368">
        <v>0</v>
      </c>
      <c r="AJ326" s="368">
        <v>0</v>
      </c>
      <c r="AK326" s="368">
        <v>0</v>
      </c>
      <c r="AL326" s="368">
        <v>0</v>
      </c>
      <c r="AM326" s="368">
        <v>0</v>
      </c>
      <c r="AN326" s="368">
        <v>0</v>
      </c>
      <c r="AO326" s="368">
        <v>0</v>
      </c>
      <c r="AP326" s="368">
        <v>0</v>
      </c>
      <c r="AQ326" s="368">
        <v>0</v>
      </c>
      <c r="AR326" s="368">
        <v>0</v>
      </c>
      <c r="AS326" s="368">
        <v>71265</v>
      </c>
      <c r="AT326" s="368">
        <v>6728</v>
      </c>
      <c r="AU326" s="368">
        <v>0</v>
      </c>
      <c r="AV326" s="368">
        <v>0</v>
      </c>
      <c r="AW326" s="368">
        <v>0</v>
      </c>
      <c r="AX326" s="368">
        <v>0</v>
      </c>
      <c r="AY326" s="368">
        <v>0</v>
      </c>
      <c r="AZ326" s="368">
        <v>69936</v>
      </c>
      <c r="BA326" s="368">
        <v>0</v>
      </c>
      <c r="BB326" s="368">
        <v>0</v>
      </c>
      <c r="BC326" s="368">
        <v>0</v>
      </c>
      <c r="BD326" s="368">
        <v>0</v>
      </c>
      <c r="BE326" s="368">
        <v>0</v>
      </c>
      <c r="BF326" s="368">
        <v>0</v>
      </c>
      <c r="BG326" s="368">
        <v>0</v>
      </c>
      <c r="BH326" s="368">
        <v>6627</v>
      </c>
      <c r="BI326" s="368">
        <v>0</v>
      </c>
      <c r="BJ326" s="368">
        <v>0</v>
      </c>
      <c r="BK326" s="368">
        <v>0</v>
      </c>
      <c r="BL326" s="368">
        <v>0</v>
      </c>
      <c r="BM326" s="368">
        <v>0</v>
      </c>
      <c r="BN326" s="368">
        <v>0</v>
      </c>
      <c r="BO326" s="368">
        <v>0</v>
      </c>
      <c r="BP326" s="368">
        <v>1329</v>
      </c>
      <c r="BQ326" s="368">
        <v>101</v>
      </c>
    </row>
    <row r="327" spans="1:98">
      <c r="A327" s="461" t="str">
        <f t="shared" si="5"/>
        <v>1711001264652000</v>
      </c>
      <c r="B327" s="367" t="s">
        <v>1588</v>
      </c>
      <c r="C327" s="367" t="s">
        <v>559</v>
      </c>
      <c r="D327" s="367" t="s">
        <v>575</v>
      </c>
      <c r="E327" s="367" t="s">
        <v>733</v>
      </c>
      <c r="F327" s="367" t="s">
        <v>594</v>
      </c>
      <c r="G327" s="367" t="s">
        <v>595</v>
      </c>
      <c r="H327" s="367" t="s">
        <v>562</v>
      </c>
      <c r="J327" s="367" t="s">
        <v>570</v>
      </c>
      <c r="K327" s="367" t="s">
        <v>564</v>
      </c>
      <c r="L327" s="367" t="s">
        <v>735</v>
      </c>
      <c r="M327" s="367" t="s">
        <v>738</v>
      </c>
      <c r="N327" s="367" t="s">
        <v>733</v>
      </c>
      <c r="O327" s="367" t="s">
        <v>735</v>
      </c>
      <c r="P327" s="367" t="s">
        <v>734</v>
      </c>
      <c r="Q327" s="367" t="s">
        <v>734</v>
      </c>
      <c r="R327" s="367" t="s">
        <v>736</v>
      </c>
      <c r="S327" s="367" t="s">
        <v>733</v>
      </c>
      <c r="T327" s="368">
        <v>3600330</v>
      </c>
      <c r="U327" s="368">
        <v>4070331</v>
      </c>
      <c r="V327" s="368">
        <v>3620401</v>
      </c>
      <c r="W327" s="368">
        <v>3</v>
      </c>
      <c r="X327" s="368">
        <v>0</v>
      </c>
      <c r="Y327" s="368">
        <v>0</v>
      </c>
      <c r="Z327" s="368">
        <v>20019</v>
      </c>
      <c r="AA327" s="368">
        <v>0</v>
      </c>
      <c r="AB327" s="368">
        <v>7000</v>
      </c>
      <c r="AC327" s="368">
        <v>5220</v>
      </c>
      <c r="AD327" s="368">
        <v>5220</v>
      </c>
      <c r="AE327" s="368">
        <v>4694</v>
      </c>
      <c r="AF327" s="368">
        <v>10830</v>
      </c>
      <c r="AG327" s="368">
        <v>0</v>
      </c>
      <c r="AH327" s="368">
        <v>249</v>
      </c>
      <c r="AI327" s="368">
        <v>217</v>
      </c>
      <c r="AJ327" s="368">
        <v>217</v>
      </c>
      <c r="AK327" s="368">
        <v>11344731</v>
      </c>
      <c r="AL327" s="368">
        <v>7635265</v>
      </c>
      <c r="AM327" s="368">
        <v>1635350</v>
      </c>
      <c r="AN327" s="368">
        <v>4971300</v>
      </c>
      <c r="AO327" s="368">
        <v>322807</v>
      </c>
      <c r="AP327" s="368">
        <v>0</v>
      </c>
      <c r="AQ327" s="368">
        <v>705808</v>
      </c>
      <c r="AR327" s="368">
        <v>5923030</v>
      </c>
      <c r="AS327" s="368">
        <v>0</v>
      </c>
      <c r="AT327" s="368">
        <v>0</v>
      </c>
      <c r="AU327" s="368">
        <v>1706067</v>
      </c>
      <c r="AV327" s="368">
        <v>6168</v>
      </c>
      <c r="AW327" s="368">
        <v>3269687</v>
      </c>
      <c r="AX327" s="368">
        <v>42</v>
      </c>
      <c r="AY327" s="368">
        <v>42</v>
      </c>
      <c r="AZ327" s="368">
        <v>0</v>
      </c>
      <c r="BA327" s="368">
        <v>0</v>
      </c>
      <c r="BB327" s="368">
        <v>0</v>
      </c>
      <c r="BC327" s="368">
        <v>0</v>
      </c>
      <c r="BD327" s="368">
        <v>0</v>
      </c>
      <c r="BE327" s="368">
        <v>0</v>
      </c>
      <c r="BF327" s="368">
        <v>0</v>
      </c>
      <c r="BG327" s="368">
        <v>0</v>
      </c>
      <c r="BH327" s="368">
        <v>0</v>
      </c>
      <c r="BI327" s="368">
        <v>0</v>
      </c>
      <c r="BJ327" s="368">
        <v>0</v>
      </c>
      <c r="BK327" s="368">
        <v>0</v>
      </c>
      <c r="BL327" s="368">
        <v>0</v>
      </c>
      <c r="BM327" s="368">
        <v>0</v>
      </c>
      <c r="BN327" s="368">
        <v>0</v>
      </c>
      <c r="BO327" s="368">
        <v>0</v>
      </c>
      <c r="BP327" s="368">
        <v>594099</v>
      </c>
      <c r="BQ327" s="368">
        <v>594099</v>
      </c>
      <c r="BR327" s="368">
        <v>0</v>
      </c>
      <c r="BS327" s="368">
        <v>605319</v>
      </c>
      <c r="BT327" s="368">
        <v>0</v>
      </c>
      <c r="BU327" s="368">
        <v>0</v>
      </c>
      <c r="BV327" s="368">
        <v>0</v>
      </c>
      <c r="BW327" s="368">
        <v>0</v>
      </c>
      <c r="BX327" s="368">
        <v>0</v>
      </c>
      <c r="BY327" s="368">
        <v>0</v>
      </c>
      <c r="BZ327" s="368">
        <v>1</v>
      </c>
      <c r="CA327" s="368">
        <v>0</v>
      </c>
    </row>
    <row r="328" spans="1:98">
      <c r="A328" s="461" t="str">
        <f t="shared" si="5"/>
        <v>1741001264652000</v>
      </c>
      <c r="B328" s="367" t="s">
        <v>1588</v>
      </c>
      <c r="C328" s="367" t="s">
        <v>559</v>
      </c>
      <c r="D328" s="367" t="s">
        <v>575</v>
      </c>
      <c r="E328" s="367" t="s">
        <v>738</v>
      </c>
      <c r="F328" s="367" t="s">
        <v>594</v>
      </c>
      <c r="G328" s="367" t="s">
        <v>595</v>
      </c>
      <c r="H328" s="367" t="s">
        <v>562</v>
      </c>
      <c r="J328" s="367" t="s">
        <v>570</v>
      </c>
      <c r="K328" s="367" t="s">
        <v>564</v>
      </c>
      <c r="L328" s="367" t="s">
        <v>735</v>
      </c>
      <c r="M328" s="367" t="s">
        <v>738</v>
      </c>
      <c r="N328" s="367" t="s">
        <v>733</v>
      </c>
      <c r="O328" s="367" t="s">
        <v>734</v>
      </c>
      <c r="P328" s="367" t="s">
        <v>734</v>
      </c>
      <c r="Q328" s="367" t="s">
        <v>734</v>
      </c>
      <c r="R328" s="367" t="s">
        <v>736</v>
      </c>
      <c r="S328" s="367" t="s">
        <v>733</v>
      </c>
      <c r="T328" s="368">
        <v>3600329</v>
      </c>
      <c r="U328" s="368">
        <v>4080331</v>
      </c>
      <c r="V328" s="368">
        <v>3600401</v>
      </c>
      <c r="W328" s="368">
        <v>3</v>
      </c>
      <c r="X328" s="368">
        <v>0</v>
      </c>
      <c r="Y328" s="368">
        <v>0</v>
      </c>
      <c r="Z328" s="368">
        <v>20019</v>
      </c>
      <c r="AA328" s="368">
        <v>0</v>
      </c>
      <c r="AB328" s="368">
        <v>18300</v>
      </c>
      <c r="AC328" s="368">
        <v>13826</v>
      </c>
      <c r="AD328" s="368">
        <v>13826</v>
      </c>
      <c r="AE328" s="368">
        <v>11121</v>
      </c>
      <c r="AF328" s="368">
        <v>10830</v>
      </c>
      <c r="AG328" s="368">
        <v>0</v>
      </c>
      <c r="AH328" s="368">
        <v>636</v>
      </c>
      <c r="AI328" s="368">
        <v>584</v>
      </c>
      <c r="AJ328" s="368">
        <v>584</v>
      </c>
      <c r="AK328" s="368">
        <v>11370790</v>
      </c>
      <c r="AL328" s="368">
        <v>18597335</v>
      </c>
      <c r="AM328" s="368">
        <v>4709949</v>
      </c>
      <c r="AN328" s="368">
        <v>11361400</v>
      </c>
      <c r="AO328" s="368">
        <v>752016</v>
      </c>
      <c r="AP328" s="368">
        <v>0</v>
      </c>
      <c r="AQ328" s="368">
        <v>1773970</v>
      </c>
      <c r="AR328" s="368">
        <v>14994029</v>
      </c>
      <c r="AS328" s="368">
        <v>0</v>
      </c>
      <c r="AT328" s="368">
        <v>0</v>
      </c>
      <c r="AU328" s="368">
        <v>3529585</v>
      </c>
      <c r="AV328" s="368">
        <v>73721</v>
      </c>
      <c r="AW328" s="368">
        <v>9187911</v>
      </c>
      <c r="AX328" s="368">
        <v>144</v>
      </c>
      <c r="AY328" s="368">
        <v>144</v>
      </c>
      <c r="AZ328" s="368">
        <v>0</v>
      </c>
      <c r="BA328" s="368">
        <v>0</v>
      </c>
      <c r="BB328" s="368">
        <v>0</v>
      </c>
      <c r="BC328" s="368">
        <v>0</v>
      </c>
      <c r="BD328" s="368">
        <v>0</v>
      </c>
      <c r="BE328" s="368">
        <v>0</v>
      </c>
      <c r="BF328" s="368">
        <v>0</v>
      </c>
      <c r="BG328" s="368">
        <v>0</v>
      </c>
      <c r="BH328" s="368">
        <v>0</v>
      </c>
      <c r="BI328" s="368">
        <v>0</v>
      </c>
      <c r="BJ328" s="368">
        <v>0</v>
      </c>
      <c r="BK328" s="368">
        <v>0</v>
      </c>
      <c r="BL328" s="368">
        <v>0</v>
      </c>
      <c r="BM328" s="368">
        <v>0</v>
      </c>
      <c r="BN328" s="368">
        <v>0</v>
      </c>
      <c r="BO328" s="368">
        <v>0</v>
      </c>
      <c r="BP328" s="368">
        <v>1239454</v>
      </c>
      <c r="BQ328" s="368">
        <v>1239454</v>
      </c>
      <c r="BR328" s="368">
        <v>0</v>
      </c>
      <c r="BS328" s="368">
        <v>1228781</v>
      </c>
      <c r="BT328" s="368">
        <v>0</v>
      </c>
      <c r="BU328" s="368">
        <v>0</v>
      </c>
      <c r="BV328" s="368">
        <v>0</v>
      </c>
      <c r="BW328" s="368">
        <v>0</v>
      </c>
      <c r="BX328" s="368">
        <v>0</v>
      </c>
      <c r="BY328" s="368">
        <v>0</v>
      </c>
      <c r="BZ328" s="368">
        <v>1</v>
      </c>
      <c r="CA328" s="368">
        <v>0</v>
      </c>
    </row>
    <row r="329" spans="1:98">
      <c r="A329" s="461" t="str">
        <f t="shared" si="5"/>
        <v>1751001264652000</v>
      </c>
      <c r="B329" s="367" t="s">
        <v>1588</v>
      </c>
      <c r="C329" s="367" t="s">
        <v>559</v>
      </c>
      <c r="D329" s="367" t="s">
        <v>575</v>
      </c>
      <c r="E329" s="367" t="s">
        <v>737</v>
      </c>
      <c r="F329" s="367" t="s">
        <v>594</v>
      </c>
      <c r="G329" s="367" t="s">
        <v>595</v>
      </c>
      <c r="H329" s="367" t="s">
        <v>562</v>
      </c>
      <c r="J329" s="367" t="s">
        <v>570</v>
      </c>
      <c r="K329" s="367" t="s">
        <v>564</v>
      </c>
      <c r="L329" s="367" t="s">
        <v>735</v>
      </c>
      <c r="M329" s="367" t="s">
        <v>738</v>
      </c>
      <c r="N329" s="367" t="s">
        <v>733</v>
      </c>
      <c r="O329" s="367" t="s">
        <v>735</v>
      </c>
      <c r="P329" s="367" t="s">
        <v>733</v>
      </c>
      <c r="Q329" s="367" t="s">
        <v>734</v>
      </c>
      <c r="R329" s="367" t="s">
        <v>737</v>
      </c>
      <c r="S329" s="367" t="s">
        <v>734</v>
      </c>
      <c r="T329" s="368">
        <v>4120609</v>
      </c>
      <c r="U329" s="368">
        <v>4150331</v>
      </c>
      <c r="V329" s="368">
        <v>4110401</v>
      </c>
      <c r="W329" s="368">
        <v>3</v>
      </c>
      <c r="X329" s="368">
        <v>0</v>
      </c>
      <c r="Y329" s="368">
        <v>0</v>
      </c>
      <c r="Z329" s="368">
        <v>20019</v>
      </c>
      <c r="AA329" s="368">
        <v>0</v>
      </c>
      <c r="AB329" s="368">
        <v>400</v>
      </c>
      <c r="AC329" s="368">
        <v>204</v>
      </c>
      <c r="AD329" s="368">
        <v>204</v>
      </c>
      <c r="AE329" s="368">
        <v>156</v>
      </c>
      <c r="AF329" s="368">
        <v>10830</v>
      </c>
      <c r="AG329" s="368">
        <v>0</v>
      </c>
      <c r="AH329" s="368">
        <v>7</v>
      </c>
      <c r="AI329" s="368">
        <v>7</v>
      </c>
      <c r="AJ329" s="368">
        <v>7</v>
      </c>
      <c r="AK329" s="368">
        <v>12413178</v>
      </c>
      <c r="AL329" s="368">
        <v>661760</v>
      </c>
      <c r="AM329" s="368">
        <v>271095</v>
      </c>
      <c r="AN329" s="368">
        <v>338400</v>
      </c>
      <c r="AO329" s="368">
        <v>13461</v>
      </c>
      <c r="AP329" s="368">
        <v>0</v>
      </c>
      <c r="AQ329" s="368">
        <v>38804</v>
      </c>
      <c r="AR329" s="368">
        <v>410826</v>
      </c>
      <c r="AS329" s="368">
        <v>0</v>
      </c>
      <c r="AT329" s="368">
        <v>250934</v>
      </c>
      <c r="AU329" s="368">
        <v>0</v>
      </c>
      <c r="AV329" s="368">
        <v>0</v>
      </c>
      <c r="AW329" s="368">
        <v>527325</v>
      </c>
      <c r="AX329" s="368">
        <v>5</v>
      </c>
      <c r="AY329" s="368">
        <v>5</v>
      </c>
      <c r="AZ329" s="368">
        <v>0</v>
      </c>
      <c r="BA329" s="368">
        <v>0</v>
      </c>
      <c r="BB329" s="368">
        <v>0</v>
      </c>
      <c r="BC329" s="368">
        <v>0</v>
      </c>
      <c r="BD329" s="368">
        <v>0</v>
      </c>
      <c r="BE329" s="368">
        <v>2</v>
      </c>
      <c r="BF329" s="368">
        <v>0</v>
      </c>
      <c r="BG329" s="368">
        <v>2</v>
      </c>
      <c r="BH329" s="368">
        <v>0</v>
      </c>
      <c r="BI329" s="368">
        <v>0</v>
      </c>
      <c r="BJ329" s="368">
        <v>132</v>
      </c>
      <c r="BK329" s="368">
        <v>132</v>
      </c>
      <c r="BL329" s="368">
        <v>0</v>
      </c>
      <c r="BM329" s="368">
        <v>45</v>
      </c>
      <c r="BN329" s="368">
        <v>0</v>
      </c>
      <c r="BO329" s="368">
        <v>20</v>
      </c>
      <c r="BP329" s="368">
        <v>14240</v>
      </c>
      <c r="BQ329" s="368">
        <v>14240</v>
      </c>
      <c r="BR329" s="368">
        <v>0</v>
      </c>
      <c r="BS329" s="368">
        <v>13693</v>
      </c>
      <c r="BT329" s="368">
        <v>1</v>
      </c>
      <c r="BU329" s="368">
        <v>98</v>
      </c>
      <c r="BV329" s="368">
        <v>1</v>
      </c>
      <c r="BW329" s="368">
        <v>0</v>
      </c>
      <c r="BX329" s="368">
        <v>0</v>
      </c>
      <c r="BY329" s="368">
        <v>0</v>
      </c>
      <c r="BZ329" s="368">
        <v>0</v>
      </c>
      <c r="CA329" s="368">
        <v>0</v>
      </c>
    </row>
    <row r="330" spans="1:98">
      <c r="A330" s="461" t="str">
        <f t="shared" si="5"/>
        <v>1711002264652000</v>
      </c>
      <c r="B330" s="367" t="s">
        <v>1588</v>
      </c>
      <c r="C330" s="367" t="s">
        <v>559</v>
      </c>
      <c r="D330" s="367" t="s">
        <v>575</v>
      </c>
      <c r="E330" s="367" t="s">
        <v>733</v>
      </c>
      <c r="F330" s="367" t="s">
        <v>594</v>
      </c>
      <c r="G330" s="367" t="s">
        <v>595</v>
      </c>
      <c r="H330" s="367" t="s">
        <v>562</v>
      </c>
      <c r="J330" s="367" t="s">
        <v>570</v>
      </c>
      <c r="K330" s="367" t="s">
        <v>566</v>
      </c>
      <c r="L330" s="367" t="s">
        <v>735</v>
      </c>
      <c r="M330" s="367" t="s">
        <v>738</v>
      </c>
      <c r="N330" s="367" t="s">
        <v>733</v>
      </c>
      <c r="O330" s="367" t="s">
        <v>735</v>
      </c>
      <c r="P330" s="367" t="s">
        <v>734</v>
      </c>
      <c r="Q330" s="367" t="s">
        <v>734</v>
      </c>
      <c r="R330" s="367" t="s">
        <v>736</v>
      </c>
      <c r="S330" s="367" t="s">
        <v>733</v>
      </c>
      <c r="T330" s="368">
        <v>0</v>
      </c>
      <c r="U330" s="368">
        <v>0</v>
      </c>
      <c r="V330" s="368">
        <v>1</v>
      </c>
      <c r="W330" s="368">
        <v>0</v>
      </c>
      <c r="X330" s="368">
        <v>1</v>
      </c>
      <c r="Y330" s="368">
        <v>0</v>
      </c>
      <c r="Z330" s="368">
        <v>241</v>
      </c>
      <c r="AA330" s="368">
        <v>4070331</v>
      </c>
      <c r="AB330" s="368">
        <v>4070331</v>
      </c>
      <c r="AC330" s="368">
        <v>0</v>
      </c>
      <c r="AD330" s="368">
        <v>0</v>
      </c>
      <c r="AE330" s="368">
        <v>0</v>
      </c>
      <c r="AF330" s="368">
        <v>0</v>
      </c>
      <c r="AG330" s="368">
        <v>0</v>
      </c>
      <c r="AH330" s="368">
        <v>1</v>
      </c>
      <c r="AI330" s="368">
        <v>0</v>
      </c>
      <c r="AJ330" s="368">
        <v>0</v>
      </c>
      <c r="AK330" s="368">
        <v>0</v>
      </c>
      <c r="AL330" s="368">
        <v>0</v>
      </c>
      <c r="AM330" s="368">
        <v>0</v>
      </c>
    </row>
    <row r="331" spans="1:98">
      <c r="A331" s="461" t="str">
        <f t="shared" si="5"/>
        <v>1741002264652000</v>
      </c>
      <c r="B331" s="367" t="s">
        <v>1588</v>
      </c>
      <c r="C331" s="367" t="s">
        <v>559</v>
      </c>
      <c r="D331" s="367" t="s">
        <v>575</v>
      </c>
      <c r="E331" s="367" t="s">
        <v>738</v>
      </c>
      <c r="F331" s="367" t="s">
        <v>594</v>
      </c>
      <c r="G331" s="367" t="s">
        <v>595</v>
      </c>
      <c r="H331" s="367" t="s">
        <v>562</v>
      </c>
      <c r="J331" s="367" t="s">
        <v>570</v>
      </c>
      <c r="K331" s="367" t="s">
        <v>566</v>
      </c>
      <c r="L331" s="367" t="s">
        <v>735</v>
      </c>
      <c r="M331" s="367" t="s">
        <v>738</v>
      </c>
      <c r="N331" s="367" t="s">
        <v>733</v>
      </c>
      <c r="O331" s="367" t="s">
        <v>734</v>
      </c>
      <c r="P331" s="367" t="s">
        <v>734</v>
      </c>
      <c r="Q331" s="367" t="s">
        <v>734</v>
      </c>
      <c r="R331" s="367" t="s">
        <v>736</v>
      </c>
      <c r="S331" s="367" t="s">
        <v>733</v>
      </c>
      <c r="T331" s="368">
        <v>0</v>
      </c>
      <c r="U331" s="368">
        <v>0</v>
      </c>
      <c r="V331" s="368">
        <v>1</v>
      </c>
      <c r="W331" s="368">
        <v>3</v>
      </c>
      <c r="X331" s="368">
        <v>4</v>
      </c>
      <c r="Y331" s="368">
        <v>0</v>
      </c>
      <c r="Z331" s="368">
        <v>237</v>
      </c>
      <c r="AA331" s="368">
        <v>4080331</v>
      </c>
      <c r="AB331" s="368">
        <v>4080331</v>
      </c>
      <c r="AC331" s="368">
        <v>0</v>
      </c>
      <c r="AD331" s="368">
        <v>0</v>
      </c>
      <c r="AE331" s="368">
        <v>0</v>
      </c>
      <c r="AF331" s="368">
        <v>0</v>
      </c>
      <c r="AG331" s="368">
        <v>0</v>
      </c>
      <c r="AH331" s="368">
        <v>1</v>
      </c>
      <c r="AI331" s="368">
        <v>0</v>
      </c>
      <c r="AJ331" s="368">
        <v>0</v>
      </c>
      <c r="AK331" s="368">
        <v>3</v>
      </c>
      <c r="AL331" s="368">
        <v>0</v>
      </c>
      <c r="AM331" s="368">
        <v>0</v>
      </c>
    </row>
    <row r="332" spans="1:98">
      <c r="A332" s="461" t="str">
        <f t="shared" si="5"/>
        <v>1751002264652000</v>
      </c>
      <c r="B332" s="367" t="s">
        <v>1588</v>
      </c>
      <c r="C332" s="367" t="s">
        <v>559</v>
      </c>
      <c r="D332" s="367" t="s">
        <v>575</v>
      </c>
      <c r="E332" s="367" t="s">
        <v>737</v>
      </c>
      <c r="F332" s="367" t="s">
        <v>594</v>
      </c>
      <c r="G332" s="367" t="s">
        <v>595</v>
      </c>
      <c r="H332" s="367" t="s">
        <v>562</v>
      </c>
      <c r="J332" s="367" t="s">
        <v>570</v>
      </c>
      <c r="K332" s="367" t="s">
        <v>566</v>
      </c>
      <c r="L332" s="367" t="s">
        <v>735</v>
      </c>
      <c r="M332" s="367" t="s">
        <v>738</v>
      </c>
      <c r="N332" s="367" t="s">
        <v>733</v>
      </c>
      <c r="O332" s="367" t="s">
        <v>735</v>
      </c>
      <c r="P332" s="367" t="s">
        <v>733</v>
      </c>
      <c r="Q332" s="367" t="s">
        <v>734</v>
      </c>
      <c r="R332" s="367" t="s">
        <v>737</v>
      </c>
      <c r="S332" s="367" t="s">
        <v>734</v>
      </c>
      <c r="T332" s="368">
        <v>0</v>
      </c>
      <c r="U332" s="368">
        <v>0</v>
      </c>
      <c r="V332" s="368">
        <v>0</v>
      </c>
      <c r="W332" s="368">
        <v>0</v>
      </c>
      <c r="X332" s="368">
        <v>0</v>
      </c>
      <c r="Y332" s="368">
        <v>0</v>
      </c>
      <c r="Z332" s="368">
        <v>291</v>
      </c>
      <c r="AA332" s="368">
        <v>0</v>
      </c>
      <c r="AB332" s="368">
        <v>0</v>
      </c>
      <c r="AC332" s="368">
        <v>0</v>
      </c>
      <c r="AD332" s="368">
        <v>0</v>
      </c>
      <c r="AE332" s="368">
        <v>0</v>
      </c>
      <c r="AF332" s="368">
        <v>0</v>
      </c>
      <c r="AG332" s="368">
        <v>0</v>
      </c>
      <c r="AH332" s="368">
        <v>0</v>
      </c>
      <c r="AI332" s="368">
        <v>0</v>
      </c>
      <c r="AJ332" s="368">
        <v>0</v>
      </c>
      <c r="AK332" s="368">
        <v>0</v>
      </c>
      <c r="AL332" s="368">
        <v>0</v>
      </c>
      <c r="AM332" s="368">
        <v>0</v>
      </c>
    </row>
    <row r="333" spans="1:98">
      <c r="A333" s="461" t="str">
        <f t="shared" si="5"/>
        <v>1712101264652000</v>
      </c>
      <c r="B333" s="367" t="s">
        <v>1588</v>
      </c>
      <c r="C333" s="367" t="s">
        <v>559</v>
      </c>
      <c r="D333" s="367" t="s">
        <v>575</v>
      </c>
      <c r="E333" s="367" t="s">
        <v>733</v>
      </c>
      <c r="F333" s="367" t="s">
        <v>594</v>
      </c>
      <c r="G333" s="367" t="s">
        <v>595</v>
      </c>
      <c r="H333" s="367" t="s">
        <v>562</v>
      </c>
      <c r="J333" s="367" t="s">
        <v>565</v>
      </c>
      <c r="K333" s="367" t="s">
        <v>564</v>
      </c>
      <c r="L333" s="367" t="s">
        <v>735</v>
      </c>
      <c r="M333" s="367" t="s">
        <v>738</v>
      </c>
      <c r="N333" s="367" t="s">
        <v>733</v>
      </c>
      <c r="O333" s="367" t="s">
        <v>735</v>
      </c>
      <c r="P333" s="367" t="s">
        <v>734</v>
      </c>
      <c r="Q333" s="367" t="s">
        <v>734</v>
      </c>
      <c r="R333" s="367" t="s">
        <v>736</v>
      </c>
      <c r="S333" s="367" t="s">
        <v>733</v>
      </c>
      <c r="T333" s="368">
        <v>4661</v>
      </c>
      <c r="U333" s="368">
        <v>2392</v>
      </c>
      <c r="V333" s="368">
        <v>0</v>
      </c>
      <c r="W333" s="368">
        <v>0</v>
      </c>
      <c r="X333" s="368">
        <v>1387</v>
      </c>
      <c r="Y333" s="368">
        <v>8440</v>
      </c>
      <c r="Z333" s="368">
        <v>28020</v>
      </c>
      <c r="AA333" s="368">
        <v>28020</v>
      </c>
      <c r="AB333" s="368">
        <v>0</v>
      </c>
      <c r="AC333" s="368">
        <v>0</v>
      </c>
      <c r="AD333" s="368">
        <v>0</v>
      </c>
      <c r="AE333" s="368">
        <v>0</v>
      </c>
      <c r="AF333" s="368">
        <v>926</v>
      </c>
      <c r="AG333" s="368">
        <v>274</v>
      </c>
      <c r="AH333" s="368">
        <v>293</v>
      </c>
      <c r="AI333" s="368">
        <v>0</v>
      </c>
      <c r="AJ333" s="368">
        <v>0</v>
      </c>
      <c r="AK333" s="368">
        <v>0</v>
      </c>
      <c r="AL333" s="368">
        <v>2561</v>
      </c>
      <c r="AM333" s="368">
        <v>0</v>
      </c>
      <c r="AN333" s="368">
        <v>0</v>
      </c>
      <c r="AO333" s="368">
        <v>0</v>
      </c>
      <c r="AP333" s="368">
        <v>0</v>
      </c>
      <c r="AQ333" s="368">
        <v>0</v>
      </c>
      <c r="AR333" s="368">
        <v>0</v>
      </c>
      <c r="AS333" s="368">
        <v>0</v>
      </c>
      <c r="AT333" s="368">
        <v>138642</v>
      </c>
      <c r="AU333" s="368">
        <v>10878</v>
      </c>
      <c r="AV333" s="368">
        <v>190034</v>
      </c>
      <c r="AW333" s="368">
        <v>0</v>
      </c>
      <c r="AX333" s="368">
        <v>0</v>
      </c>
      <c r="AY333" s="368">
        <v>190034</v>
      </c>
    </row>
    <row r="334" spans="1:98">
      <c r="A334" s="461" t="str">
        <f t="shared" si="5"/>
        <v>1742101264652000</v>
      </c>
      <c r="B334" s="367" t="s">
        <v>1588</v>
      </c>
      <c r="C334" s="367" t="s">
        <v>559</v>
      </c>
      <c r="D334" s="367" t="s">
        <v>575</v>
      </c>
      <c r="E334" s="367" t="s">
        <v>738</v>
      </c>
      <c r="F334" s="367" t="s">
        <v>594</v>
      </c>
      <c r="G334" s="367" t="s">
        <v>595</v>
      </c>
      <c r="H334" s="367" t="s">
        <v>562</v>
      </c>
      <c r="J334" s="367" t="s">
        <v>565</v>
      </c>
      <c r="K334" s="367" t="s">
        <v>564</v>
      </c>
      <c r="L334" s="367" t="s">
        <v>735</v>
      </c>
      <c r="M334" s="367" t="s">
        <v>738</v>
      </c>
      <c r="N334" s="367" t="s">
        <v>733</v>
      </c>
      <c r="O334" s="367" t="s">
        <v>734</v>
      </c>
      <c r="P334" s="367" t="s">
        <v>734</v>
      </c>
      <c r="Q334" s="367" t="s">
        <v>734</v>
      </c>
      <c r="R334" s="367" t="s">
        <v>736</v>
      </c>
      <c r="S334" s="367" t="s">
        <v>733</v>
      </c>
      <c r="T334" s="368">
        <v>2089</v>
      </c>
      <c r="U334" s="368">
        <v>1205</v>
      </c>
      <c r="V334" s="368">
        <v>0</v>
      </c>
      <c r="W334" s="368">
        <v>0</v>
      </c>
      <c r="X334" s="368">
        <v>618</v>
      </c>
      <c r="Y334" s="368">
        <v>3912</v>
      </c>
      <c r="Z334" s="368">
        <v>78883</v>
      </c>
      <c r="AA334" s="368">
        <v>78883</v>
      </c>
      <c r="AB334" s="368">
        <v>0</v>
      </c>
      <c r="AC334" s="368">
        <v>0</v>
      </c>
      <c r="AD334" s="368">
        <v>0</v>
      </c>
      <c r="AE334" s="368">
        <v>0</v>
      </c>
      <c r="AF334" s="368">
        <v>2576</v>
      </c>
      <c r="AG334" s="368">
        <v>1511</v>
      </c>
      <c r="AH334" s="368">
        <v>2653</v>
      </c>
      <c r="AI334" s="368">
        <v>0</v>
      </c>
      <c r="AJ334" s="368">
        <v>0</v>
      </c>
      <c r="AK334" s="368">
        <v>0</v>
      </c>
      <c r="AL334" s="368">
        <v>18860</v>
      </c>
      <c r="AM334" s="368">
        <v>0</v>
      </c>
      <c r="AN334" s="368">
        <v>0</v>
      </c>
      <c r="AO334" s="368">
        <v>0</v>
      </c>
      <c r="AP334" s="368">
        <v>0</v>
      </c>
      <c r="AQ334" s="368">
        <v>0</v>
      </c>
      <c r="AR334" s="368">
        <v>0</v>
      </c>
      <c r="AS334" s="368">
        <v>0</v>
      </c>
      <c r="AT334" s="368">
        <v>259298</v>
      </c>
      <c r="AU334" s="368">
        <v>22174</v>
      </c>
      <c r="AV334" s="368">
        <v>389867</v>
      </c>
      <c r="AW334" s="368">
        <v>0</v>
      </c>
      <c r="AX334" s="368">
        <v>0</v>
      </c>
      <c r="AY334" s="368">
        <v>389867</v>
      </c>
    </row>
    <row r="335" spans="1:98">
      <c r="A335" s="461" t="str">
        <f t="shared" si="5"/>
        <v>1752101264652000</v>
      </c>
      <c r="B335" s="367" t="s">
        <v>1588</v>
      </c>
      <c r="C335" s="367" t="s">
        <v>559</v>
      </c>
      <c r="D335" s="367" t="s">
        <v>575</v>
      </c>
      <c r="E335" s="367" t="s">
        <v>737</v>
      </c>
      <c r="F335" s="367" t="s">
        <v>594</v>
      </c>
      <c r="G335" s="367" t="s">
        <v>595</v>
      </c>
      <c r="H335" s="367" t="s">
        <v>562</v>
      </c>
      <c r="J335" s="367" t="s">
        <v>565</v>
      </c>
      <c r="K335" s="367" t="s">
        <v>564</v>
      </c>
      <c r="L335" s="367" t="s">
        <v>735</v>
      </c>
      <c r="M335" s="367" t="s">
        <v>738</v>
      </c>
      <c r="N335" s="367" t="s">
        <v>733</v>
      </c>
      <c r="O335" s="367" t="s">
        <v>735</v>
      </c>
      <c r="P335" s="367" t="s">
        <v>733</v>
      </c>
      <c r="Q335" s="367" t="s">
        <v>734</v>
      </c>
      <c r="R335" s="367" t="s">
        <v>737</v>
      </c>
      <c r="S335" s="367" t="s">
        <v>734</v>
      </c>
      <c r="T335" s="368">
        <v>268</v>
      </c>
      <c r="U335" s="368">
        <v>42</v>
      </c>
      <c r="V335" s="368">
        <v>0</v>
      </c>
      <c r="W335" s="368">
        <v>0</v>
      </c>
      <c r="X335" s="368">
        <v>63</v>
      </c>
      <c r="Y335" s="368">
        <v>373</v>
      </c>
      <c r="Z335" s="368">
        <v>2103</v>
      </c>
      <c r="AA335" s="368">
        <v>2103</v>
      </c>
      <c r="AB335" s="368">
        <v>0</v>
      </c>
      <c r="AC335" s="368">
        <v>0</v>
      </c>
      <c r="AD335" s="368">
        <v>0</v>
      </c>
      <c r="AE335" s="368">
        <v>739</v>
      </c>
      <c r="AF335" s="368">
        <v>247</v>
      </c>
      <c r="AG335" s="368">
        <v>294</v>
      </c>
      <c r="AH335" s="368">
        <v>1096</v>
      </c>
      <c r="AI335" s="368">
        <v>0</v>
      </c>
      <c r="AJ335" s="368">
        <v>0</v>
      </c>
      <c r="AK335" s="368">
        <v>0</v>
      </c>
      <c r="AL335" s="368">
        <v>7034</v>
      </c>
      <c r="AM335" s="368">
        <v>0</v>
      </c>
      <c r="AN335" s="368">
        <v>0</v>
      </c>
      <c r="AO335" s="368">
        <v>0</v>
      </c>
      <c r="AP335" s="368">
        <v>0</v>
      </c>
      <c r="AQ335" s="368">
        <v>0</v>
      </c>
      <c r="AR335" s="368">
        <v>0</v>
      </c>
      <c r="AS335" s="368">
        <v>0</v>
      </c>
      <c r="AT335" s="368">
        <v>0</v>
      </c>
      <c r="AU335" s="368">
        <v>90</v>
      </c>
      <c r="AV335" s="368">
        <v>11976</v>
      </c>
      <c r="AW335" s="368">
        <v>0</v>
      </c>
      <c r="AX335" s="368">
        <v>0</v>
      </c>
      <c r="AY335" s="368">
        <v>11976</v>
      </c>
    </row>
    <row r="336" spans="1:98">
      <c r="A336" s="461" t="str">
        <f t="shared" si="5"/>
        <v>1712102264652000</v>
      </c>
      <c r="B336" s="367" t="s">
        <v>1588</v>
      </c>
      <c r="C336" s="367" t="s">
        <v>559</v>
      </c>
      <c r="D336" s="367" t="s">
        <v>575</v>
      </c>
      <c r="E336" s="367" t="s">
        <v>733</v>
      </c>
      <c r="F336" s="367" t="s">
        <v>594</v>
      </c>
      <c r="G336" s="367" t="s">
        <v>595</v>
      </c>
      <c r="H336" s="367" t="s">
        <v>562</v>
      </c>
      <c r="J336" s="367" t="s">
        <v>565</v>
      </c>
      <c r="K336" s="367" t="s">
        <v>566</v>
      </c>
      <c r="L336" s="367" t="s">
        <v>735</v>
      </c>
      <c r="M336" s="367" t="s">
        <v>738</v>
      </c>
      <c r="N336" s="367" t="s">
        <v>733</v>
      </c>
      <c r="O336" s="367" t="s">
        <v>735</v>
      </c>
      <c r="P336" s="367" t="s">
        <v>734</v>
      </c>
      <c r="Q336" s="367" t="s">
        <v>734</v>
      </c>
      <c r="R336" s="367" t="s">
        <v>736</v>
      </c>
      <c r="S336" s="367" t="s">
        <v>733</v>
      </c>
      <c r="T336" s="368">
        <v>4661</v>
      </c>
      <c r="U336" s="368">
        <v>0</v>
      </c>
      <c r="V336" s="368">
        <v>2392</v>
      </c>
      <c r="W336" s="368">
        <v>0</v>
      </c>
      <c r="X336" s="368">
        <v>0</v>
      </c>
      <c r="Y336" s="368">
        <v>0</v>
      </c>
      <c r="Z336" s="368">
        <v>0</v>
      </c>
      <c r="AA336" s="368">
        <v>0</v>
      </c>
      <c r="AB336" s="368">
        <v>1387</v>
      </c>
      <c r="AC336" s="368">
        <v>0</v>
      </c>
      <c r="AD336" s="368">
        <v>0</v>
      </c>
      <c r="AE336" s="368">
        <v>8440</v>
      </c>
      <c r="AF336" s="368">
        <v>0</v>
      </c>
      <c r="AG336" s="368">
        <v>0</v>
      </c>
    </row>
    <row r="337" spans="1:109">
      <c r="A337" s="461" t="str">
        <f t="shared" si="5"/>
        <v>1742102264652000</v>
      </c>
      <c r="B337" s="367" t="s">
        <v>1588</v>
      </c>
      <c r="C337" s="367" t="s">
        <v>559</v>
      </c>
      <c r="D337" s="367" t="s">
        <v>575</v>
      </c>
      <c r="E337" s="367" t="s">
        <v>738</v>
      </c>
      <c r="F337" s="367" t="s">
        <v>594</v>
      </c>
      <c r="G337" s="367" t="s">
        <v>595</v>
      </c>
      <c r="H337" s="367" t="s">
        <v>562</v>
      </c>
      <c r="J337" s="367" t="s">
        <v>565</v>
      </c>
      <c r="K337" s="367" t="s">
        <v>566</v>
      </c>
      <c r="L337" s="367" t="s">
        <v>735</v>
      </c>
      <c r="M337" s="367" t="s">
        <v>738</v>
      </c>
      <c r="N337" s="367" t="s">
        <v>733</v>
      </c>
      <c r="O337" s="367" t="s">
        <v>734</v>
      </c>
      <c r="P337" s="367" t="s">
        <v>734</v>
      </c>
      <c r="Q337" s="367" t="s">
        <v>734</v>
      </c>
      <c r="R337" s="367" t="s">
        <v>736</v>
      </c>
      <c r="S337" s="367" t="s">
        <v>733</v>
      </c>
      <c r="T337" s="368">
        <v>2089</v>
      </c>
      <c r="U337" s="368">
        <v>0</v>
      </c>
      <c r="V337" s="368">
        <v>1205</v>
      </c>
      <c r="W337" s="368">
        <v>0</v>
      </c>
      <c r="X337" s="368">
        <v>0</v>
      </c>
      <c r="Y337" s="368">
        <v>0</v>
      </c>
      <c r="Z337" s="368">
        <v>0</v>
      </c>
      <c r="AA337" s="368">
        <v>0</v>
      </c>
      <c r="AB337" s="368">
        <v>618</v>
      </c>
      <c r="AC337" s="368">
        <v>0</v>
      </c>
      <c r="AD337" s="368">
        <v>0</v>
      </c>
      <c r="AE337" s="368">
        <v>3912</v>
      </c>
      <c r="AF337" s="368">
        <v>0</v>
      </c>
      <c r="AG337" s="368">
        <v>0</v>
      </c>
    </row>
    <row r="338" spans="1:109">
      <c r="A338" s="461" t="str">
        <f t="shared" si="5"/>
        <v>1752102264652000</v>
      </c>
      <c r="B338" s="367" t="s">
        <v>1588</v>
      </c>
      <c r="C338" s="367" t="s">
        <v>559</v>
      </c>
      <c r="D338" s="367" t="s">
        <v>575</v>
      </c>
      <c r="E338" s="367" t="s">
        <v>737</v>
      </c>
      <c r="F338" s="367" t="s">
        <v>594</v>
      </c>
      <c r="G338" s="367" t="s">
        <v>595</v>
      </c>
      <c r="H338" s="367" t="s">
        <v>562</v>
      </c>
      <c r="J338" s="367" t="s">
        <v>565</v>
      </c>
      <c r="K338" s="367" t="s">
        <v>566</v>
      </c>
      <c r="L338" s="367" t="s">
        <v>735</v>
      </c>
      <c r="M338" s="367" t="s">
        <v>738</v>
      </c>
      <c r="N338" s="367" t="s">
        <v>733</v>
      </c>
      <c r="O338" s="367" t="s">
        <v>735</v>
      </c>
      <c r="P338" s="367" t="s">
        <v>733</v>
      </c>
      <c r="Q338" s="367" t="s">
        <v>734</v>
      </c>
      <c r="R338" s="367" t="s">
        <v>737</v>
      </c>
      <c r="S338" s="367" t="s">
        <v>734</v>
      </c>
      <c r="T338" s="368">
        <v>268</v>
      </c>
      <c r="U338" s="368">
        <v>0</v>
      </c>
      <c r="V338" s="368">
        <v>42</v>
      </c>
      <c r="W338" s="368">
        <v>0</v>
      </c>
      <c r="X338" s="368">
        <v>0</v>
      </c>
      <c r="Y338" s="368">
        <v>0</v>
      </c>
      <c r="Z338" s="368">
        <v>0</v>
      </c>
      <c r="AA338" s="368">
        <v>0</v>
      </c>
      <c r="AB338" s="368">
        <v>63</v>
      </c>
      <c r="AC338" s="368">
        <v>0</v>
      </c>
      <c r="AD338" s="368">
        <v>0</v>
      </c>
      <c r="AE338" s="368">
        <v>373</v>
      </c>
      <c r="AF338" s="368">
        <v>0</v>
      </c>
      <c r="AG338" s="368">
        <v>0</v>
      </c>
    </row>
    <row r="339" spans="1:109">
      <c r="A339" s="461" t="str">
        <f t="shared" si="5"/>
        <v>1712601264652000</v>
      </c>
      <c r="B339" s="367" t="s">
        <v>1588</v>
      </c>
      <c r="C339" s="367" t="s">
        <v>559</v>
      </c>
      <c r="D339" s="367" t="s">
        <v>575</v>
      </c>
      <c r="E339" s="367" t="s">
        <v>733</v>
      </c>
      <c r="F339" s="367" t="s">
        <v>594</v>
      </c>
      <c r="G339" s="367" t="s">
        <v>595</v>
      </c>
      <c r="H339" s="367" t="s">
        <v>562</v>
      </c>
      <c r="J339" s="367" t="s">
        <v>571</v>
      </c>
      <c r="K339" s="367" t="s">
        <v>564</v>
      </c>
      <c r="L339" s="367" t="s">
        <v>735</v>
      </c>
      <c r="M339" s="367" t="s">
        <v>738</v>
      </c>
      <c r="N339" s="367" t="s">
        <v>733</v>
      </c>
      <c r="O339" s="367" t="s">
        <v>735</v>
      </c>
      <c r="P339" s="367" t="s">
        <v>734</v>
      </c>
      <c r="Q339" s="367" t="s">
        <v>734</v>
      </c>
      <c r="R339" s="367" t="s">
        <v>736</v>
      </c>
      <c r="S339" s="367" t="s">
        <v>733</v>
      </c>
      <c r="T339" s="368">
        <v>345377</v>
      </c>
      <c r="U339" s="368">
        <v>128942</v>
      </c>
      <c r="V339" s="368">
        <v>104893</v>
      </c>
      <c r="W339" s="368">
        <v>23875</v>
      </c>
      <c r="X339" s="368">
        <v>0</v>
      </c>
      <c r="Y339" s="368">
        <v>174</v>
      </c>
      <c r="Z339" s="368">
        <v>216435</v>
      </c>
      <c r="AA339" s="368">
        <v>0</v>
      </c>
      <c r="AB339" s="368">
        <v>0</v>
      </c>
      <c r="AC339" s="368">
        <v>210155</v>
      </c>
      <c r="AD339" s="368">
        <v>6280</v>
      </c>
      <c r="AE339" s="368">
        <v>190034</v>
      </c>
      <c r="AF339" s="368">
        <v>156014</v>
      </c>
      <c r="AG339" s="368">
        <v>8440</v>
      </c>
      <c r="AH339" s="368">
        <v>0</v>
      </c>
      <c r="AI339" s="368">
        <v>147574</v>
      </c>
      <c r="AJ339" s="368">
        <v>34020</v>
      </c>
      <c r="AK339" s="368">
        <v>28020</v>
      </c>
      <c r="AL339" s="368">
        <v>28020</v>
      </c>
      <c r="AM339" s="368">
        <v>0</v>
      </c>
      <c r="AN339" s="368">
        <v>6000</v>
      </c>
      <c r="AO339" s="368">
        <v>155343</v>
      </c>
      <c r="AP339" s="368">
        <v>160285</v>
      </c>
      <c r="AQ339" s="368">
        <v>76900</v>
      </c>
      <c r="AR339" s="368">
        <v>0</v>
      </c>
      <c r="AS339" s="368">
        <v>81132</v>
      </c>
      <c r="AT339" s="368">
        <v>0</v>
      </c>
      <c r="AU339" s="368">
        <v>0</v>
      </c>
      <c r="AV339" s="368">
        <v>0</v>
      </c>
      <c r="AW339" s="368">
        <v>0</v>
      </c>
      <c r="AX339" s="368">
        <v>2253</v>
      </c>
      <c r="AY339" s="368">
        <v>0</v>
      </c>
      <c r="AZ339" s="368">
        <v>325251</v>
      </c>
      <c r="BA339" s="368">
        <v>19525</v>
      </c>
      <c r="BB339" s="368">
        <v>0</v>
      </c>
      <c r="BC339" s="368">
        <v>0</v>
      </c>
      <c r="BD339" s="368">
        <v>0</v>
      </c>
      <c r="BE339" s="368">
        <v>0</v>
      </c>
      <c r="BF339" s="368">
        <v>19525</v>
      </c>
      <c r="BG339" s="368">
        <v>18600</v>
      </c>
      <c r="BH339" s="368">
        <v>18600</v>
      </c>
      <c r="BI339" s="368">
        <v>0</v>
      </c>
      <c r="BJ339" s="368">
        <v>0</v>
      </c>
      <c r="BK339" s="368">
        <v>0</v>
      </c>
      <c r="BL339" s="368">
        <v>0</v>
      </c>
      <c r="BM339" s="368">
        <v>925</v>
      </c>
      <c r="BN339" s="368">
        <v>0</v>
      </c>
      <c r="BO339" s="368">
        <v>0</v>
      </c>
      <c r="BP339" s="368">
        <v>305699</v>
      </c>
      <c r="BQ339" s="368">
        <v>0</v>
      </c>
      <c r="BR339" s="368">
        <v>0</v>
      </c>
      <c r="BS339" s="368">
        <v>0</v>
      </c>
      <c r="BT339" s="368">
        <v>0</v>
      </c>
      <c r="BU339" s="368">
        <v>0</v>
      </c>
      <c r="BV339" s="368">
        <v>27</v>
      </c>
      <c r="BW339" s="368">
        <v>-164966</v>
      </c>
      <c r="BX339" s="368">
        <v>-9623</v>
      </c>
      <c r="BY339" s="368">
        <v>0</v>
      </c>
      <c r="BZ339" s="368">
        <v>473</v>
      </c>
      <c r="CA339" s="368">
        <v>0</v>
      </c>
    </row>
    <row r="340" spans="1:109">
      <c r="A340" s="461" t="str">
        <f t="shared" si="5"/>
        <v>1742601264652000</v>
      </c>
      <c r="B340" s="367" t="s">
        <v>1588</v>
      </c>
      <c r="C340" s="367" t="s">
        <v>559</v>
      </c>
      <c r="D340" s="367" t="s">
        <v>575</v>
      </c>
      <c r="E340" s="367" t="s">
        <v>738</v>
      </c>
      <c r="F340" s="367" t="s">
        <v>594</v>
      </c>
      <c r="G340" s="367" t="s">
        <v>595</v>
      </c>
      <c r="H340" s="367" t="s">
        <v>562</v>
      </c>
      <c r="J340" s="367" t="s">
        <v>571</v>
      </c>
      <c r="K340" s="367" t="s">
        <v>564</v>
      </c>
      <c r="L340" s="367" t="s">
        <v>735</v>
      </c>
      <c r="M340" s="367" t="s">
        <v>738</v>
      </c>
      <c r="N340" s="367" t="s">
        <v>733</v>
      </c>
      <c r="O340" s="367" t="s">
        <v>734</v>
      </c>
      <c r="P340" s="367" t="s">
        <v>734</v>
      </c>
      <c r="Q340" s="367" t="s">
        <v>734</v>
      </c>
      <c r="R340" s="367" t="s">
        <v>736</v>
      </c>
      <c r="S340" s="367" t="s">
        <v>733</v>
      </c>
      <c r="T340" s="368">
        <v>735328</v>
      </c>
      <c r="U340" s="368">
        <v>207307</v>
      </c>
      <c r="V340" s="368">
        <v>207076</v>
      </c>
      <c r="W340" s="368">
        <v>0</v>
      </c>
      <c r="X340" s="368">
        <v>0</v>
      </c>
      <c r="Y340" s="368">
        <v>231</v>
      </c>
      <c r="Z340" s="368">
        <v>528021</v>
      </c>
      <c r="AA340" s="368">
        <v>0</v>
      </c>
      <c r="AB340" s="368">
        <v>0</v>
      </c>
      <c r="AC340" s="368">
        <v>519008</v>
      </c>
      <c r="AD340" s="368">
        <v>9013</v>
      </c>
      <c r="AE340" s="368">
        <v>389867</v>
      </c>
      <c r="AF340" s="368">
        <v>301984</v>
      </c>
      <c r="AG340" s="368">
        <v>3912</v>
      </c>
      <c r="AH340" s="368">
        <v>0</v>
      </c>
      <c r="AI340" s="368">
        <v>298072</v>
      </c>
      <c r="AJ340" s="368">
        <v>87883</v>
      </c>
      <c r="AK340" s="368">
        <v>78883</v>
      </c>
      <c r="AL340" s="368">
        <v>78883</v>
      </c>
      <c r="AM340" s="368">
        <v>0</v>
      </c>
      <c r="AN340" s="368">
        <v>9000</v>
      </c>
      <c r="AO340" s="368">
        <v>345461</v>
      </c>
      <c r="AP340" s="368">
        <v>292366</v>
      </c>
      <c r="AQ340" s="368">
        <v>184600</v>
      </c>
      <c r="AR340" s="368">
        <v>0</v>
      </c>
      <c r="AS340" s="368">
        <v>98163</v>
      </c>
      <c r="AT340" s="368">
        <v>0</v>
      </c>
      <c r="AU340" s="368">
        <v>0</v>
      </c>
      <c r="AV340" s="368">
        <v>0</v>
      </c>
      <c r="AW340" s="368">
        <v>0</v>
      </c>
      <c r="AX340" s="368">
        <v>9586</v>
      </c>
      <c r="AY340" s="368">
        <v>17</v>
      </c>
      <c r="AZ340" s="368">
        <v>665773</v>
      </c>
      <c r="BA340" s="368">
        <v>84232</v>
      </c>
      <c r="BB340" s="368">
        <v>15811</v>
      </c>
      <c r="BC340" s="368">
        <v>0</v>
      </c>
      <c r="BD340" s="368">
        <v>0</v>
      </c>
      <c r="BE340" s="368">
        <v>0</v>
      </c>
      <c r="BF340" s="368">
        <v>84232</v>
      </c>
      <c r="BG340" s="368">
        <v>63600</v>
      </c>
      <c r="BH340" s="368">
        <v>63600</v>
      </c>
      <c r="BI340" s="368">
        <v>0</v>
      </c>
      <c r="BJ340" s="368">
        <v>0</v>
      </c>
      <c r="BK340" s="368">
        <v>0</v>
      </c>
      <c r="BL340" s="368">
        <v>0</v>
      </c>
      <c r="BM340" s="368">
        <v>9586</v>
      </c>
      <c r="BN340" s="368">
        <v>11029</v>
      </c>
      <c r="BO340" s="368">
        <v>17</v>
      </c>
      <c r="BP340" s="368">
        <v>581486</v>
      </c>
      <c r="BQ340" s="368">
        <v>0</v>
      </c>
      <c r="BR340" s="368">
        <v>0</v>
      </c>
      <c r="BS340" s="368">
        <v>0</v>
      </c>
      <c r="BT340" s="368">
        <v>0</v>
      </c>
      <c r="BU340" s="368">
        <v>0</v>
      </c>
      <c r="BV340" s="368">
        <v>55</v>
      </c>
      <c r="BW340" s="368">
        <v>-373407</v>
      </c>
      <c r="BX340" s="368">
        <v>-27946</v>
      </c>
      <c r="BY340" s="368">
        <v>17</v>
      </c>
      <c r="BZ340" s="368">
        <v>505</v>
      </c>
      <c r="CA340" s="368">
        <v>0</v>
      </c>
    </row>
    <row r="341" spans="1:109">
      <c r="A341" s="461" t="str">
        <f t="shared" si="5"/>
        <v>1752601264652000</v>
      </c>
      <c r="B341" s="367" t="s">
        <v>1588</v>
      </c>
      <c r="C341" s="367" t="s">
        <v>559</v>
      </c>
      <c r="D341" s="367" t="s">
        <v>575</v>
      </c>
      <c r="E341" s="367" t="s">
        <v>737</v>
      </c>
      <c r="F341" s="367" t="s">
        <v>594</v>
      </c>
      <c r="G341" s="367" t="s">
        <v>595</v>
      </c>
      <c r="H341" s="367" t="s">
        <v>562</v>
      </c>
      <c r="I341" s="367"/>
      <c r="J341" s="367" t="s">
        <v>571</v>
      </c>
      <c r="K341" s="367" t="s">
        <v>564</v>
      </c>
      <c r="L341" s="367" t="s">
        <v>735</v>
      </c>
      <c r="M341" s="367" t="s">
        <v>738</v>
      </c>
      <c r="N341" s="367" t="s">
        <v>733</v>
      </c>
      <c r="O341" s="367" t="s">
        <v>735</v>
      </c>
      <c r="P341" s="367" t="s">
        <v>733</v>
      </c>
      <c r="Q341" s="367" t="s">
        <v>734</v>
      </c>
      <c r="R341" s="367" t="s">
        <v>737</v>
      </c>
      <c r="S341" s="367" t="s">
        <v>734</v>
      </c>
      <c r="T341" s="368">
        <v>22822</v>
      </c>
      <c r="U341" s="368">
        <v>2176</v>
      </c>
      <c r="V341" s="368">
        <v>2173</v>
      </c>
      <c r="W341" s="368">
        <v>0</v>
      </c>
      <c r="X341" s="368">
        <v>0</v>
      </c>
      <c r="Y341" s="368">
        <v>3</v>
      </c>
      <c r="Z341" s="368">
        <v>20646</v>
      </c>
      <c r="AA341" s="368">
        <v>0</v>
      </c>
      <c r="AB341" s="368">
        <v>0</v>
      </c>
      <c r="AC341" s="368">
        <v>20646</v>
      </c>
      <c r="AD341" s="368">
        <v>0</v>
      </c>
      <c r="AE341" s="368">
        <v>11976</v>
      </c>
      <c r="AF341" s="368">
        <v>9873</v>
      </c>
      <c r="AG341" s="368">
        <v>373</v>
      </c>
      <c r="AH341" s="368">
        <v>0</v>
      </c>
      <c r="AI341" s="368">
        <v>9500</v>
      </c>
      <c r="AJ341" s="368">
        <v>2103</v>
      </c>
      <c r="AK341" s="368">
        <v>2103</v>
      </c>
      <c r="AL341" s="368">
        <v>2103</v>
      </c>
      <c r="AM341" s="368">
        <v>0</v>
      </c>
      <c r="AN341" s="368">
        <v>0</v>
      </c>
      <c r="AO341" s="368">
        <v>10846</v>
      </c>
      <c r="AP341" s="368">
        <v>6327</v>
      </c>
      <c r="AQ341" s="368">
        <v>0</v>
      </c>
      <c r="AR341" s="368">
        <v>0</v>
      </c>
      <c r="AS341" s="368">
        <v>6320</v>
      </c>
      <c r="AT341" s="368">
        <v>0</v>
      </c>
      <c r="AU341" s="368">
        <v>0</v>
      </c>
      <c r="AV341" s="368">
        <v>0</v>
      </c>
      <c r="AW341" s="368">
        <v>0</v>
      </c>
      <c r="AX341" s="368">
        <v>7</v>
      </c>
      <c r="AY341" s="368">
        <v>0</v>
      </c>
      <c r="AZ341" s="368">
        <v>18368</v>
      </c>
      <c r="BA341" s="368">
        <v>527</v>
      </c>
      <c r="BB341" s="368">
        <v>527</v>
      </c>
      <c r="BC341" s="368">
        <v>0</v>
      </c>
      <c r="BD341" s="368">
        <v>0</v>
      </c>
      <c r="BE341" s="368">
        <v>0</v>
      </c>
      <c r="BF341" s="368">
        <v>527</v>
      </c>
      <c r="BG341" s="368">
        <v>0</v>
      </c>
      <c r="BH341" s="368">
        <v>0</v>
      </c>
      <c r="BI341" s="368">
        <v>0</v>
      </c>
      <c r="BJ341" s="368">
        <v>0</v>
      </c>
      <c r="BK341" s="368">
        <v>0</v>
      </c>
      <c r="BL341" s="368">
        <v>0</v>
      </c>
      <c r="BM341" s="368">
        <v>0</v>
      </c>
      <c r="BN341" s="368">
        <v>527</v>
      </c>
      <c r="BO341" s="368">
        <v>0</v>
      </c>
      <c r="BP341" s="368">
        <v>17841</v>
      </c>
      <c r="BQ341" s="368">
        <v>0</v>
      </c>
      <c r="BR341" s="368">
        <v>0</v>
      </c>
      <c r="BS341" s="368">
        <v>0</v>
      </c>
      <c r="BT341" s="368">
        <v>0</v>
      </c>
      <c r="BU341" s="368">
        <v>0</v>
      </c>
      <c r="BV341" s="368">
        <v>0</v>
      </c>
      <c r="BW341" s="368">
        <v>-12041</v>
      </c>
      <c r="BX341" s="368">
        <v>-1195</v>
      </c>
      <c r="BY341" s="368">
        <v>0</v>
      </c>
      <c r="BZ341" s="368">
        <v>6</v>
      </c>
      <c r="CA341" s="368">
        <v>0</v>
      </c>
    </row>
    <row r="342" spans="1:109">
      <c r="A342" s="461" t="str">
        <f t="shared" si="5"/>
        <v>1712602264652000</v>
      </c>
      <c r="B342" s="367" t="s">
        <v>1588</v>
      </c>
      <c r="C342" s="367" t="s">
        <v>559</v>
      </c>
      <c r="D342" s="367" t="s">
        <v>575</v>
      </c>
      <c r="E342" s="367" t="s">
        <v>733</v>
      </c>
      <c r="F342" s="367" t="s">
        <v>594</v>
      </c>
      <c r="G342" s="367" t="s">
        <v>595</v>
      </c>
      <c r="H342" s="367" t="s">
        <v>562</v>
      </c>
      <c r="J342" s="367" t="s">
        <v>571</v>
      </c>
      <c r="K342" s="367" t="s">
        <v>566</v>
      </c>
      <c r="L342" s="367" t="s">
        <v>735</v>
      </c>
      <c r="M342" s="367" t="s">
        <v>738</v>
      </c>
      <c r="N342" s="367" t="s">
        <v>733</v>
      </c>
      <c r="O342" s="367" t="s">
        <v>735</v>
      </c>
      <c r="P342" s="367" t="s">
        <v>734</v>
      </c>
      <c r="Q342" s="367" t="s">
        <v>734</v>
      </c>
      <c r="R342" s="367" t="s">
        <v>736</v>
      </c>
      <c r="S342" s="367" t="s">
        <v>733</v>
      </c>
      <c r="T342" s="368">
        <v>0</v>
      </c>
      <c r="U342" s="368">
        <v>150</v>
      </c>
      <c r="V342" s="368">
        <v>0</v>
      </c>
      <c r="W342" s="368">
        <v>0</v>
      </c>
      <c r="X342" s="368">
        <v>0</v>
      </c>
      <c r="Y342" s="368">
        <v>0</v>
      </c>
      <c r="Z342" s="368">
        <v>0</v>
      </c>
      <c r="AA342" s="368">
        <v>150</v>
      </c>
      <c r="AB342" s="368">
        <v>0</v>
      </c>
      <c r="AC342" s="368">
        <v>19818</v>
      </c>
      <c r="AD342" s="368">
        <v>0</v>
      </c>
      <c r="AE342" s="368">
        <v>0</v>
      </c>
      <c r="AF342" s="368">
        <v>19818</v>
      </c>
      <c r="AG342" s="368">
        <v>0</v>
      </c>
      <c r="AH342" s="368">
        <v>0</v>
      </c>
      <c r="AI342" s="368">
        <v>0</v>
      </c>
      <c r="AJ342" s="368">
        <v>0</v>
      </c>
      <c r="AK342" s="368">
        <v>0</v>
      </c>
      <c r="AL342" s="368">
        <v>0</v>
      </c>
      <c r="AM342" s="368">
        <v>4505</v>
      </c>
      <c r="AN342" s="368">
        <v>9300</v>
      </c>
      <c r="AO342" s="368">
        <v>0</v>
      </c>
      <c r="AP342" s="368">
        <v>7578</v>
      </c>
      <c r="AQ342" s="368">
        <v>0</v>
      </c>
      <c r="AR342" s="368">
        <v>0</v>
      </c>
      <c r="AS342" s="368">
        <v>11947</v>
      </c>
      <c r="AT342" s="368">
        <v>0</v>
      </c>
      <c r="AU342" s="368">
        <v>0</v>
      </c>
      <c r="AV342" s="368">
        <v>0</v>
      </c>
      <c r="AW342" s="368">
        <v>0</v>
      </c>
      <c r="AX342" s="368">
        <v>0</v>
      </c>
      <c r="AY342" s="368">
        <v>0</v>
      </c>
      <c r="AZ342" s="368">
        <v>0</v>
      </c>
      <c r="BA342" s="368">
        <v>0</v>
      </c>
      <c r="BB342" s="368">
        <v>0</v>
      </c>
      <c r="BC342" s="368">
        <v>0</v>
      </c>
      <c r="BD342" s="368">
        <v>0</v>
      </c>
      <c r="BE342" s="368">
        <v>0</v>
      </c>
      <c r="BF342" s="368">
        <v>0</v>
      </c>
      <c r="BG342" s="368">
        <v>0</v>
      </c>
      <c r="BH342" s="368">
        <v>0</v>
      </c>
      <c r="BI342" s="368">
        <v>0</v>
      </c>
      <c r="BJ342" s="368">
        <v>0</v>
      </c>
      <c r="BK342" s="368">
        <v>0</v>
      </c>
      <c r="BL342" s="368">
        <v>58300</v>
      </c>
      <c r="BM342" s="368">
        <v>171873</v>
      </c>
      <c r="BN342" s="368">
        <v>104070</v>
      </c>
      <c r="BO342" s="368">
        <v>0</v>
      </c>
      <c r="BP342" s="368">
        <v>19525</v>
      </c>
      <c r="BQ342" s="368">
        <v>0</v>
      </c>
      <c r="BR342" s="368">
        <v>229831</v>
      </c>
      <c r="BS342" s="368">
        <v>4199</v>
      </c>
      <c r="BT342" s="368">
        <v>43335</v>
      </c>
      <c r="BU342" s="368">
        <v>37797</v>
      </c>
      <c r="BV342" s="368">
        <v>43335</v>
      </c>
      <c r="BW342" s="368">
        <v>81132</v>
      </c>
      <c r="BX342" s="368">
        <v>229831</v>
      </c>
      <c r="BY342" s="368">
        <v>234030</v>
      </c>
      <c r="BZ342" s="368">
        <v>273166</v>
      </c>
      <c r="CA342" s="368">
        <v>315162</v>
      </c>
      <c r="CB342" s="368">
        <v>0</v>
      </c>
      <c r="CC342" s="368">
        <v>0</v>
      </c>
      <c r="CD342" s="368">
        <v>0</v>
      </c>
      <c r="CE342" s="368">
        <v>0</v>
      </c>
      <c r="CF342" s="368">
        <v>0</v>
      </c>
      <c r="CG342" s="368">
        <v>0</v>
      </c>
      <c r="CH342" s="368">
        <v>0</v>
      </c>
      <c r="CI342" s="368">
        <v>0</v>
      </c>
      <c r="CJ342" s="368">
        <v>95359</v>
      </c>
      <c r="CK342" s="368">
        <v>104893</v>
      </c>
      <c r="CL342" s="368">
        <v>0</v>
      </c>
      <c r="CM342" s="368">
        <v>0</v>
      </c>
      <c r="CN342" s="368">
        <v>0</v>
      </c>
      <c r="CO342" s="368">
        <v>7578</v>
      </c>
      <c r="CP342" s="368">
        <v>0</v>
      </c>
      <c r="CQ342" s="368">
        <v>0</v>
      </c>
      <c r="CR342" s="368">
        <v>11947</v>
      </c>
      <c r="CS342" s="368">
        <v>0</v>
      </c>
      <c r="CT342" s="368">
        <v>0</v>
      </c>
      <c r="CU342" s="368">
        <v>0</v>
      </c>
      <c r="CV342" s="368">
        <v>0</v>
      </c>
      <c r="CW342" s="368">
        <v>0</v>
      </c>
      <c r="CX342" s="368">
        <v>0</v>
      </c>
      <c r="CY342" s="368">
        <v>0</v>
      </c>
      <c r="CZ342" s="368">
        <v>0</v>
      </c>
      <c r="DA342" s="368">
        <v>0</v>
      </c>
      <c r="DB342" s="368">
        <v>0</v>
      </c>
      <c r="DC342" s="368">
        <v>0</v>
      </c>
      <c r="DD342" s="368">
        <v>0</v>
      </c>
      <c r="DE342" s="368">
        <v>0</v>
      </c>
    </row>
    <row r="343" spans="1:109">
      <c r="A343" s="461" t="str">
        <f t="shared" si="5"/>
        <v>1742602264652000</v>
      </c>
      <c r="B343" s="367" t="s">
        <v>1588</v>
      </c>
      <c r="C343" s="367" t="s">
        <v>559</v>
      </c>
      <c r="D343" s="367" t="s">
        <v>575</v>
      </c>
      <c r="E343" s="367" t="s">
        <v>738</v>
      </c>
      <c r="F343" s="367" t="s">
        <v>594</v>
      </c>
      <c r="G343" s="367" t="s">
        <v>595</v>
      </c>
      <c r="H343" s="367" t="s">
        <v>562</v>
      </c>
      <c r="J343" s="367" t="s">
        <v>571</v>
      </c>
      <c r="K343" s="367" t="s">
        <v>566</v>
      </c>
      <c r="L343" s="367" t="s">
        <v>735</v>
      </c>
      <c r="M343" s="367" t="s">
        <v>738</v>
      </c>
      <c r="N343" s="367" t="s">
        <v>733</v>
      </c>
      <c r="O343" s="367" t="s">
        <v>734</v>
      </c>
      <c r="P343" s="367" t="s">
        <v>734</v>
      </c>
      <c r="Q343" s="367" t="s">
        <v>734</v>
      </c>
      <c r="R343" s="367" t="s">
        <v>736</v>
      </c>
      <c r="S343" s="367" t="s">
        <v>733</v>
      </c>
      <c r="T343" s="368">
        <v>0</v>
      </c>
      <c r="U343" s="368">
        <v>642</v>
      </c>
      <c r="V343" s="368">
        <v>3800</v>
      </c>
      <c r="W343" s="368">
        <v>0</v>
      </c>
      <c r="X343" s="368">
        <v>3800</v>
      </c>
      <c r="Y343" s="368">
        <v>0</v>
      </c>
      <c r="Z343" s="368">
        <v>200</v>
      </c>
      <c r="AA343" s="368">
        <v>442</v>
      </c>
      <c r="AB343" s="368">
        <v>0</v>
      </c>
      <c r="AC343" s="368">
        <v>86885</v>
      </c>
      <c r="AD343" s="368">
        <v>0</v>
      </c>
      <c r="AE343" s="368">
        <v>0</v>
      </c>
      <c r="AF343" s="368">
        <v>86885</v>
      </c>
      <c r="AG343" s="368">
        <v>0</v>
      </c>
      <c r="AH343" s="368">
        <v>0</v>
      </c>
      <c r="AI343" s="368">
        <v>0</v>
      </c>
      <c r="AJ343" s="368">
        <v>0</v>
      </c>
      <c r="AK343" s="368">
        <v>0</v>
      </c>
      <c r="AL343" s="368">
        <v>0</v>
      </c>
      <c r="AM343" s="368">
        <v>10138</v>
      </c>
      <c r="AN343" s="368">
        <v>28100</v>
      </c>
      <c r="AO343" s="368">
        <v>0</v>
      </c>
      <c r="AP343" s="368">
        <v>64087</v>
      </c>
      <c r="AQ343" s="368">
        <v>0</v>
      </c>
      <c r="AR343" s="368">
        <v>0</v>
      </c>
      <c r="AS343" s="368">
        <v>20145</v>
      </c>
      <c r="AT343" s="368">
        <v>0</v>
      </c>
      <c r="AU343" s="368">
        <v>0</v>
      </c>
      <c r="AV343" s="368">
        <v>0</v>
      </c>
      <c r="AW343" s="368">
        <v>0</v>
      </c>
      <c r="AX343" s="368">
        <v>0</v>
      </c>
      <c r="AY343" s="368">
        <v>0</v>
      </c>
      <c r="AZ343" s="368">
        <v>0</v>
      </c>
      <c r="BA343" s="368">
        <v>0</v>
      </c>
      <c r="BB343" s="368">
        <v>0</v>
      </c>
      <c r="BC343" s="368">
        <v>0</v>
      </c>
      <c r="BD343" s="368">
        <v>4000</v>
      </c>
      <c r="BE343" s="368">
        <v>0</v>
      </c>
      <c r="BF343" s="368">
        <v>4000</v>
      </c>
      <c r="BG343" s="368">
        <v>0</v>
      </c>
      <c r="BH343" s="368">
        <v>4000</v>
      </c>
      <c r="BI343" s="368">
        <v>0</v>
      </c>
      <c r="BJ343" s="368">
        <v>0</v>
      </c>
      <c r="BK343" s="368">
        <v>0</v>
      </c>
      <c r="BL343" s="368">
        <v>121000</v>
      </c>
      <c r="BM343" s="368">
        <v>581486</v>
      </c>
      <c r="BN343" s="368">
        <v>205965</v>
      </c>
      <c r="BO343" s="368">
        <v>0</v>
      </c>
      <c r="BP343" s="368">
        <v>84232</v>
      </c>
      <c r="BQ343" s="368">
        <v>0</v>
      </c>
      <c r="BR343" s="368">
        <v>510270</v>
      </c>
      <c r="BS343" s="368">
        <v>8738</v>
      </c>
      <c r="BT343" s="368">
        <v>19513</v>
      </c>
      <c r="BU343" s="368">
        <v>78650</v>
      </c>
      <c r="BV343" s="368">
        <v>19513</v>
      </c>
      <c r="BW343" s="368">
        <v>98163</v>
      </c>
      <c r="BX343" s="368">
        <v>510270</v>
      </c>
      <c r="BY343" s="368">
        <v>519008</v>
      </c>
      <c r="BZ343" s="368">
        <v>529783</v>
      </c>
      <c r="CA343" s="368">
        <v>617171</v>
      </c>
      <c r="CB343" s="368">
        <v>0</v>
      </c>
      <c r="CC343" s="368">
        <v>0</v>
      </c>
      <c r="CD343" s="368">
        <v>0</v>
      </c>
      <c r="CE343" s="368">
        <v>0</v>
      </c>
      <c r="CF343" s="368">
        <v>0</v>
      </c>
      <c r="CG343" s="368">
        <v>0</v>
      </c>
      <c r="CH343" s="368">
        <v>0</v>
      </c>
      <c r="CI343" s="368">
        <v>0</v>
      </c>
      <c r="CJ343" s="368">
        <v>188253</v>
      </c>
      <c r="CK343" s="368">
        <v>207076</v>
      </c>
      <c r="CL343" s="368">
        <v>0</v>
      </c>
      <c r="CM343" s="368">
        <v>0</v>
      </c>
      <c r="CN343" s="368">
        <v>0</v>
      </c>
      <c r="CO343" s="368">
        <v>64087</v>
      </c>
      <c r="CP343" s="368">
        <v>0</v>
      </c>
      <c r="CQ343" s="368">
        <v>0</v>
      </c>
      <c r="CR343" s="368">
        <v>20145</v>
      </c>
      <c r="CS343" s="368">
        <v>0</v>
      </c>
      <c r="CT343" s="368">
        <v>0</v>
      </c>
      <c r="CU343" s="368">
        <v>0</v>
      </c>
      <c r="CV343" s="368">
        <v>0</v>
      </c>
      <c r="CW343" s="368">
        <v>0</v>
      </c>
      <c r="CX343" s="368">
        <v>0</v>
      </c>
      <c r="CY343" s="368">
        <v>15811</v>
      </c>
      <c r="CZ343" s="368">
        <v>0</v>
      </c>
      <c r="DA343" s="368">
        <v>0</v>
      </c>
      <c r="DB343" s="368">
        <v>0</v>
      </c>
      <c r="DC343" s="368">
        <v>0</v>
      </c>
      <c r="DD343" s="368">
        <v>0</v>
      </c>
      <c r="DE343" s="368">
        <v>0</v>
      </c>
    </row>
    <row r="344" spans="1:109">
      <c r="A344" s="461" t="str">
        <f t="shared" si="5"/>
        <v>1752602264652000</v>
      </c>
      <c r="B344" s="367" t="s">
        <v>1588</v>
      </c>
      <c r="C344" s="367" t="s">
        <v>559</v>
      </c>
      <c r="D344" s="367" t="s">
        <v>575</v>
      </c>
      <c r="E344" s="367" t="s">
        <v>737</v>
      </c>
      <c r="F344" s="367" t="s">
        <v>594</v>
      </c>
      <c r="G344" s="367" t="s">
        <v>595</v>
      </c>
      <c r="H344" s="367" t="s">
        <v>562</v>
      </c>
      <c r="J344" s="367" t="s">
        <v>571</v>
      </c>
      <c r="K344" s="367" t="s">
        <v>566</v>
      </c>
      <c r="L344" s="367" t="s">
        <v>735</v>
      </c>
      <c r="M344" s="367" t="s">
        <v>738</v>
      </c>
      <c r="N344" s="367" t="s">
        <v>733</v>
      </c>
      <c r="O344" s="367" t="s">
        <v>735</v>
      </c>
      <c r="P344" s="367" t="s">
        <v>733</v>
      </c>
      <c r="Q344" s="367" t="s">
        <v>734</v>
      </c>
      <c r="R344" s="367" t="s">
        <v>737</v>
      </c>
      <c r="S344" s="367" t="s">
        <v>734</v>
      </c>
      <c r="T344" s="368">
        <v>0</v>
      </c>
      <c r="U344" s="368">
        <v>11</v>
      </c>
      <c r="V344" s="368">
        <v>0</v>
      </c>
      <c r="W344" s="368">
        <v>0</v>
      </c>
      <c r="X344" s="368">
        <v>0</v>
      </c>
      <c r="Y344" s="368">
        <v>0</v>
      </c>
      <c r="Z344" s="368">
        <v>0</v>
      </c>
      <c r="AA344" s="368">
        <v>11</v>
      </c>
      <c r="AB344" s="368">
        <v>0</v>
      </c>
      <c r="AC344" s="368">
        <v>1623</v>
      </c>
      <c r="AD344" s="368">
        <v>0</v>
      </c>
      <c r="AE344" s="368">
        <v>0</v>
      </c>
      <c r="AF344" s="368">
        <v>1623</v>
      </c>
      <c r="AG344" s="368">
        <v>0</v>
      </c>
      <c r="AH344" s="368">
        <v>0</v>
      </c>
      <c r="AI344" s="368">
        <v>0</v>
      </c>
      <c r="AJ344" s="368">
        <v>0</v>
      </c>
      <c r="AK344" s="368">
        <v>0</v>
      </c>
      <c r="AL344" s="368">
        <v>0</v>
      </c>
      <c r="AM344" s="368">
        <v>635</v>
      </c>
      <c r="AN344" s="368">
        <v>1200</v>
      </c>
      <c r="AO344" s="368">
        <v>0</v>
      </c>
      <c r="AP344" s="368">
        <v>0</v>
      </c>
      <c r="AQ344" s="368">
        <v>0</v>
      </c>
      <c r="AR344" s="368">
        <v>527</v>
      </c>
      <c r="AS344" s="368">
        <v>0</v>
      </c>
      <c r="AT344" s="368">
        <v>0</v>
      </c>
      <c r="AU344" s="368">
        <v>0</v>
      </c>
      <c r="AV344" s="368">
        <v>0</v>
      </c>
      <c r="AW344" s="368">
        <v>0</v>
      </c>
      <c r="AX344" s="368">
        <v>0</v>
      </c>
      <c r="AY344" s="368">
        <v>0</v>
      </c>
      <c r="AZ344" s="368">
        <v>0</v>
      </c>
      <c r="BA344" s="368">
        <v>0</v>
      </c>
      <c r="BB344" s="368">
        <v>0</v>
      </c>
      <c r="BC344" s="368">
        <v>0</v>
      </c>
      <c r="BD344" s="368">
        <v>0</v>
      </c>
      <c r="BE344" s="368">
        <v>0</v>
      </c>
      <c r="BF344" s="368">
        <v>0</v>
      </c>
      <c r="BG344" s="368">
        <v>0</v>
      </c>
      <c r="BH344" s="368">
        <v>0</v>
      </c>
      <c r="BI344" s="368">
        <v>0</v>
      </c>
      <c r="BJ344" s="368">
        <v>0</v>
      </c>
      <c r="BK344" s="368">
        <v>0</v>
      </c>
      <c r="BL344" s="368">
        <v>0</v>
      </c>
      <c r="BM344" s="368">
        <v>17841</v>
      </c>
      <c r="BN344" s="368">
        <v>10854</v>
      </c>
      <c r="BO344" s="368">
        <v>0</v>
      </c>
      <c r="BP344" s="368">
        <v>527</v>
      </c>
      <c r="BQ344" s="368">
        <v>0</v>
      </c>
      <c r="BR344" s="368">
        <v>19944</v>
      </c>
      <c r="BS344" s="368">
        <v>702</v>
      </c>
      <c r="BT344" s="368">
        <v>0</v>
      </c>
      <c r="BU344" s="368">
        <v>6320</v>
      </c>
      <c r="BV344" s="368">
        <v>0</v>
      </c>
      <c r="BW344" s="368">
        <v>6320</v>
      </c>
      <c r="BX344" s="368">
        <v>19944</v>
      </c>
      <c r="BY344" s="368">
        <v>20646</v>
      </c>
      <c r="BZ344" s="368">
        <v>19944</v>
      </c>
      <c r="CA344" s="368">
        <v>26966</v>
      </c>
      <c r="CB344" s="368">
        <v>0</v>
      </c>
      <c r="CC344" s="368">
        <v>0</v>
      </c>
      <c r="CD344" s="368">
        <v>0</v>
      </c>
      <c r="CE344" s="368">
        <v>0</v>
      </c>
      <c r="CF344" s="368">
        <v>0</v>
      </c>
      <c r="CG344" s="368">
        <v>0</v>
      </c>
      <c r="CH344" s="368">
        <v>0</v>
      </c>
      <c r="CI344" s="368">
        <v>0</v>
      </c>
      <c r="CJ344" s="368">
        <v>1975</v>
      </c>
      <c r="CK344" s="368">
        <v>2173</v>
      </c>
      <c r="CL344" s="368">
        <v>0</v>
      </c>
      <c r="CM344" s="368">
        <v>0</v>
      </c>
      <c r="CN344" s="368">
        <v>0</v>
      </c>
      <c r="CO344" s="368">
        <v>0</v>
      </c>
      <c r="CP344" s="368">
        <v>0</v>
      </c>
      <c r="CQ344" s="368">
        <v>527</v>
      </c>
      <c r="CR344" s="368">
        <v>0</v>
      </c>
      <c r="CS344" s="368">
        <v>0</v>
      </c>
      <c r="CT344" s="368">
        <v>0</v>
      </c>
      <c r="CU344" s="368">
        <v>0</v>
      </c>
      <c r="CV344" s="368">
        <v>0</v>
      </c>
      <c r="CW344" s="368">
        <v>0</v>
      </c>
      <c r="CX344" s="368">
        <v>0</v>
      </c>
      <c r="CY344" s="368">
        <v>527</v>
      </c>
      <c r="CZ344" s="368">
        <v>0</v>
      </c>
      <c r="DA344" s="368">
        <v>0</v>
      </c>
      <c r="DB344" s="368">
        <v>0</v>
      </c>
      <c r="DC344" s="368">
        <v>0</v>
      </c>
      <c r="DD344" s="368">
        <v>0</v>
      </c>
      <c r="DE344" s="368">
        <v>0</v>
      </c>
    </row>
    <row r="345" spans="1:109">
      <c r="A345" s="461" t="str">
        <f t="shared" si="5"/>
        <v>1713201264652000</v>
      </c>
      <c r="B345" s="367" t="s">
        <v>1588</v>
      </c>
      <c r="C345" s="367" t="s">
        <v>559</v>
      </c>
      <c r="D345" s="367" t="s">
        <v>575</v>
      </c>
      <c r="E345" s="367" t="s">
        <v>733</v>
      </c>
      <c r="F345" s="367" t="s">
        <v>594</v>
      </c>
      <c r="G345" s="367" t="s">
        <v>595</v>
      </c>
      <c r="H345" s="367" t="s">
        <v>562</v>
      </c>
      <c r="J345" s="367" t="s">
        <v>743</v>
      </c>
      <c r="K345" s="367" t="s">
        <v>564</v>
      </c>
      <c r="L345" s="367" t="s">
        <v>735</v>
      </c>
      <c r="M345" s="367" t="s">
        <v>738</v>
      </c>
      <c r="N345" s="367" t="s">
        <v>733</v>
      </c>
      <c r="O345" s="367" t="s">
        <v>735</v>
      </c>
      <c r="P345" s="367" t="s">
        <v>734</v>
      </c>
      <c r="Q345" s="367" t="s">
        <v>734</v>
      </c>
      <c r="R345" s="367" t="s">
        <v>736</v>
      </c>
      <c r="S345" s="367" t="s">
        <v>733</v>
      </c>
      <c r="T345" s="368">
        <v>0</v>
      </c>
      <c r="U345" s="368">
        <v>0</v>
      </c>
      <c r="V345" s="368">
        <v>0</v>
      </c>
      <c r="W345" s="368">
        <v>0</v>
      </c>
      <c r="X345" s="368">
        <v>2561</v>
      </c>
      <c r="Y345" s="368">
        <v>2299</v>
      </c>
      <c r="Z345" s="368">
        <v>4860</v>
      </c>
      <c r="AA345" s="368">
        <v>4860</v>
      </c>
      <c r="AB345" s="368">
        <v>0</v>
      </c>
      <c r="AC345" s="368">
        <v>0</v>
      </c>
      <c r="AD345" s="368">
        <v>0</v>
      </c>
      <c r="AE345" s="368">
        <v>0</v>
      </c>
      <c r="AF345" s="368">
        <v>0</v>
      </c>
      <c r="AG345" s="368">
        <v>0</v>
      </c>
      <c r="AH345" s="368">
        <v>0</v>
      </c>
      <c r="AI345" s="368">
        <v>0</v>
      </c>
      <c r="AJ345" s="368">
        <v>0</v>
      </c>
      <c r="AK345" s="368">
        <v>0</v>
      </c>
      <c r="AL345" s="368">
        <v>0</v>
      </c>
      <c r="AM345" s="368">
        <v>0</v>
      </c>
      <c r="AN345" s="368">
        <v>0</v>
      </c>
      <c r="AO345" s="368">
        <v>0</v>
      </c>
      <c r="AP345" s="368">
        <v>0</v>
      </c>
      <c r="AQ345" s="368">
        <v>0</v>
      </c>
      <c r="AR345" s="368">
        <v>0</v>
      </c>
      <c r="AS345" s="368">
        <v>0</v>
      </c>
      <c r="AT345" s="368">
        <v>0</v>
      </c>
      <c r="AU345" s="368">
        <v>0</v>
      </c>
      <c r="AV345" s="368">
        <v>0</v>
      </c>
      <c r="AW345" s="368">
        <v>0</v>
      </c>
      <c r="AX345" s="368">
        <v>0</v>
      </c>
      <c r="AY345" s="368">
        <v>0</v>
      </c>
      <c r="AZ345" s="368">
        <v>0</v>
      </c>
      <c r="BA345" s="368">
        <v>0</v>
      </c>
      <c r="BB345" s="368">
        <v>8440</v>
      </c>
      <c r="BC345" s="368">
        <v>138642</v>
      </c>
      <c r="BD345" s="368">
        <v>0</v>
      </c>
      <c r="BE345" s="368">
        <v>10072</v>
      </c>
      <c r="BF345" s="368">
        <v>157154</v>
      </c>
      <c r="BG345" s="368">
        <v>151154</v>
      </c>
      <c r="BH345" s="368">
        <v>0</v>
      </c>
      <c r="BI345" s="368">
        <v>6000</v>
      </c>
      <c r="BJ345" s="368">
        <v>162014</v>
      </c>
      <c r="BK345" s="368">
        <v>156014</v>
      </c>
      <c r="BL345" s="368">
        <v>0</v>
      </c>
      <c r="BM345" s="368">
        <v>0</v>
      </c>
      <c r="BN345" s="368">
        <v>0</v>
      </c>
      <c r="BO345" s="368">
        <v>0</v>
      </c>
      <c r="BP345" s="368">
        <v>0</v>
      </c>
      <c r="BQ345" s="368">
        <v>6000</v>
      </c>
      <c r="BR345" s="368">
        <v>28020</v>
      </c>
      <c r="BS345" s="368">
        <v>230</v>
      </c>
      <c r="BT345" s="368">
        <v>2788</v>
      </c>
      <c r="BU345" s="368">
        <v>0</v>
      </c>
      <c r="BV345" s="368">
        <v>5484</v>
      </c>
      <c r="BW345" s="368">
        <v>15189</v>
      </c>
      <c r="BX345" s="368">
        <v>4329</v>
      </c>
      <c r="BY345" s="368">
        <v>247399</v>
      </c>
      <c r="BZ345" s="368">
        <v>2023</v>
      </c>
      <c r="CA345" s="368">
        <v>21087</v>
      </c>
    </row>
    <row r="346" spans="1:109">
      <c r="A346" s="461" t="str">
        <f t="shared" si="5"/>
        <v>1743201264652000</v>
      </c>
      <c r="B346" s="367" t="s">
        <v>1588</v>
      </c>
      <c r="C346" s="367" t="s">
        <v>559</v>
      </c>
      <c r="D346" s="367" t="s">
        <v>575</v>
      </c>
      <c r="E346" s="367" t="s">
        <v>738</v>
      </c>
      <c r="F346" s="367" t="s">
        <v>594</v>
      </c>
      <c r="G346" s="367" t="s">
        <v>595</v>
      </c>
      <c r="H346" s="367" t="s">
        <v>562</v>
      </c>
      <c r="J346" s="367" t="s">
        <v>743</v>
      </c>
      <c r="K346" s="367" t="s">
        <v>564</v>
      </c>
      <c r="L346" s="367" t="s">
        <v>735</v>
      </c>
      <c r="M346" s="367" t="s">
        <v>738</v>
      </c>
      <c r="N346" s="367" t="s">
        <v>733</v>
      </c>
      <c r="O346" s="367" t="s">
        <v>734</v>
      </c>
      <c r="P346" s="367" t="s">
        <v>734</v>
      </c>
      <c r="Q346" s="367" t="s">
        <v>734</v>
      </c>
      <c r="R346" s="367" t="s">
        <v>736</v>
      </c>
      <c r="S346" s="367" t="s">
        <v>733</v>
      </c>
      <c r="T346" s="368">
        <v>0</v>
      </c>
      <c r="U346" s="368">
        <v>2653</v>
      </c>
      <c r="V346" s="368">
        <v>0</v>
      </c>
      <c r="W346" s="368">
        <v>0</v>
      </c>
      <c r="X346" s="368">
        <v>18702</v>
      </c>
      <c r="Y346" s="368">
        <v>6503</v>
      </c>
      <c r="Z346" s="368">
        <v>27858</v>
      </c>
      <c r="AA346" s="368">
        <v>27858</v>
      </c>
      <c r="AB346" s="368">
        <v>0</v>
      </c>
      <c r="AC346" s="368">
        <v>0</v>
      </c>
      <c r="AD346" s="368">
        <v>0</v>
      </c>
      <c r="AE346" s="368">
        <v>0</v>
      </c>
      <c r="AF346" s="368">
        <v>0</v>
      </c>
      <c r="AG346" s="368">
        <v>0</v>
      </c>
      <c r="AH346" s="368">
        <v>0</v>
      </c>
      <c r="AI346" s="368">
        <v>0</v>
      </c>
      <c r="AJ346" s="368">
        <v>0</v>
      </c>
      <c r="AK346" s="368">
        <v>0</v>
      </c>
      <c r="AL346" s="368">
        <v>0</v>
      </c>
      <c r="AM346" s="368">
        <v>0</v>
      </c>
      <c r="AN346" s="368">
        <v>0</v>
      </c>
      <c r="AO346" s="368">
        <v>0</v>
      </c>
      <c r="AP346" s="368">
        <v>0</v>
      </c>
      <c r="AQ346" s="368">
        <v>0</v>
      </c>
      <c r="AR346" s="368">
        <v>0</v>
      </c>
      <c r="AS346" s="368">
        <v>0</v>
      </c>
      <c r="AT346" s="368">
        <v>0</v>
      </c>
      <c r="AU346" s="368">
        <v>0</v>
      </c>
      <c r="AV346" s="368">
        <v>0</v>
      </c>
      <c r="AW346" s="368">
        <v>0</v>
      </c>
      <c r="AX346" s="368">
        <v>0</v>
      </c>
      <c r="AY346" s="368">
        <v>0</v>
      </c>
      <c r="AZ346" s="368">
        <v>0</v>
      </c>
      <c r="BA346" s="368">
        <v>0</v>
      </c>
      <c r="BB346" s="368">
        <v>3912</v>
      </c>
      <c r="BC346" s="368">
        <v>259298</v>
      </c>
      <c r="BD346" s="368">
        <v>158</v>
      </c>
      <c r="BE346" s="368">
        <v>19758</v>
      </c>
      <c r="BF346" s="368">
        <v>283126</v>
      </c>
      <c r="BG346" s="368">
        <v>274126</v>
      </c>
      <c r="BH346" s="368">
        <v>0</v>
      </c>
      <c r="BI346" s="368">
        <v>9000</v>
      </c>
      <c r="BJ346" s="368">
        <v>310984</v>
      </c>
      <c r="BK346" s="368">
        <v>301984</v>
      </c>
      <c r="BL346" s="368">
        <v>0</v>
      </c>
      <c r="BM346" s="368">
        <v>0</v>
      </c>
      <c r="BN346" s="368">
        <v>0</v>
      </c>
      <c r="BO346" s="368">
        <v>0</v>
      </c>
      <c r="BP346" s="368">
        <v>0</v>
      </c>
      <c r="BQ346" s="368">
        <v>9000</v>
      </c>
      <c r="BR346" s="368">
        <v>78883</v>
      </c>
      <c r="BS346" s="368">
        <v>1402</v>
      </c>
      <c r="BT346" s="368">
        <v>0</v>
      </c>
      <c r="BU346" s="368">
        <v>0</v>
      </c>
      <c r="BV346" s="368">
        <v>15827</v>
      </c>
      <c r="BW346" s="368">
        <v>58230</v>
      </c>
      <c r="BX346" s="368">
        <v>3424</v>
      </c>
      <c r="BY346" s="368">
        <v>460486</v>
      </c>
      <c r="BZ346" s="368">
        <v>8184</v>
      </c>
      <c r="CA346" s="368">
        <v>0</v>
      </c>
    </row>
    <row r="347" spans="1:109">
      <c r="A347" s="461" t="str">
        <f t="shared" si="5"/>
        <v>1753201264652000</v>
      </c>
      <c r="B347" s="367" t="s">
        <v>1588</v>
      </c>
      <c r="C347" s="367" t="s">
        <v>559</v>
      </c>
      <c r="D347" s="367" t="s">
        <v>575</v>
      </c>
      <c r="E347" s="367" t="s">
        <v>737</v>
      </c>
      <c r="F347" s="367" t="s">
        <v>594</v>
      </c>
      <c r="G347" s="367" t="s">
        <v>595</v>
      </c>
      <c r="H347" s="367" t="s">
        <v>562</v>
      </c>
      <c r="J347" s="367" t="s">
        <v>743</v>
      </c>
      <c r="K347" s="367" t="s">
        <v>564</v>
      </c>
      <c r="L347" s="367" t="s">
        <v>735</v>
      </c>
      <c r="M347" s="367" t="s">
        <v>738</v>
      </c>
      <c r="N347" s="367" t="s">
        <v>733</v>
      </c>
      <c r="O347" s="367" t="s">
        <v>735</v>
      </c>
      <c r="P347" s="367" t="s">
        <v>733</v>
      </c>
      <c r="Q347" s="367" t="s">
        <v>734</v>
      </c>
      <c r="R347" s="367" t="s">
        <v>737</v>
      </c>
      <c r="S347" s="367" t="s">
        <v>734</v>
      </c>
      <c r="T347" s="368">
        <v>0</v>
      </c>
      <c r="U347" s="368">
        <v>0</v>
      </c>
      <c r="V347" s="368">
        <v>0</v>
      </c>
      <c r="W347" s="368">
        <v>0</v>
      </c>
      <c r="X347" s="368">
        <v>2132</v>
      </c>
      <c r="Y347" s="368">
        <v>330</v>
      </c>
      <c r="Z347" s="368">
        <v>2462</v>
      </c>
      <c r="AA347" s="368">
        <v>2462</v>
      </c>
      <c r="AB347" s="368">
        <v>0</v>
      </c>
      <c r="AC347" s="368">
        <v>0</v>
      </c>
      <c r="AD347" s="368">
        <v>0</v>
      </c>
      <c r="AE347" s="368">
        <v>0</v>
      </c>
      <c r="AF347" s="368">
        <v>0</v>
      </c>
      <c r="AG347" s="368">
        <v>0</v>
      </c>
      <c r="AH347" s="368">
        <v>0</v>
      </c>
      <c r="AI347" s="368">
        <v>0</v>
      </c>
      <c r="AJ347" s="368">
        <v>0</v>
      </c>
      <c r="AK347" s="368">
        <v>0</v>
      </c>
      <c r="AL347" s="368">
        <v>0</v>
      </c>
      <c r="AM347" s="368">
        <v>0</v>
      </c>
      <c r="AN347" s="368">
        <v>0</v>
      </c>
      <c r="AO347" s="368">
        <v>0</v>
      </c>
      <c r="AP347" s="368">
        <v>0</v>
      </c>
      <c r="AQ347" s="368">
        <v>739</v>
      </c>
      <c r="AR347" s="368">
        <v>739</v>
      </c>
      <c r="AS347" s="368">
        <v>1096</v>
      </c>
      <c r="AT347" s="368">
        <v>0</v>
      </c>
      <c r="AU347" s="368">
        <v>0</v>
      </c>
      <c r="AV347" s="368">
        <v>4902</v>
      </c>
      <c r="AW347" s="368">
        <v>224</v>
      </c>
      <c r="AX347" s="368">
        <v>6961</v>
      </c>
      <c r="AY347" s="368">
        <v>6961</v>
      </c>
      <c r="AZ347" s="368">
        <v>0</v>
      </c>
      <c r="BA347" s="368">
        <v>0</v>
      </c>
      <c r="BB347" s="368">
        <v>373</v>
      </c>
      <c r="BC347" s="368">
        <v>0</v>
      </c>
      <c r="BD347" s="368">
        <v>0</v>
      </c>
      <c r="BE347" s="368">
        <v>77</v>
      </c>
      <c r="BF347" s="368">
        <v>450</v>
      </c>
      <c r="BG347" s="368">
        <v>450</v>
      </c>
      <c r="BH347" s="368">
        <v>0</v>
      </c>
      <c r="BI347" s="368">
        <v>0</v>
      </c>
      <c r="BJ347" s="368">
        <v>9873</v>
      </c>
      <c r="BK347" s="368">
        <v>9873</v>
      </c>
      <c r="BL347" s="368">
        <v>0</v>
      </c>
      <c r="BM347" s="368">
        <v>0</v>
      </c>
      <c r="BN347" s="368">
        <v>0</v>
      </c>
      <c r="BO347" s="368">
        <v>0</v>
      </c>
      <c r="BP347" s="368">
        <v>0</v>
      </c>
      <c r="BQ347" s="368">
        <v>0</v>
      </c>
      <c r="BR347" s="368">
        <v>2103</v>
      </c>
      <c r="BS347" s="368">
        <v>0</v>
      </c>
      <c r="BT347" s="368">
        <v>0</v>
      </c>
      <c r="BU347" s="368">
        <v>0</v>
      </c>
      <c r="BV347" s="368">
        <v>0</v>
      </c>
      <c r="BW347" s="368">
        <v>2103</v>
      </c>
      <c r="BX347" s="368">
        <v>0</v>
      </c>
      <c r="BY347" s="368">
        <v>17841</v>
      </c>
      <c r="BZ347" s="368">
        <v>0</v>
      </c>
      <c r="CA347" s="368">
        <v>0</v>
      </c>
    </row>
    <row r="348" spans="1:109">
      <c r="A348" s="461" t="str">
        <f t="shared" si="5"/>
        <v>1713202264652000</v>
      </c>
      <c r="B348" s="367" t="s">
        <v>1588</v>
      </c>
      <c r="C348" s="367" t="s">
        <v>559</v>
      </c>
      <c r="D348" s="367" t="s">
        <v>575</v>
      </c>
      <c r="E348" s="367" t="s">
        <v>733</v>
      </c>
      <c r="F348" s="367" t="s">
        <v>594</v>
      </c>
      <c r="G348" s="367" t="s">
        <v>595</v>
      </c>
      <c r="H348" s="367" t="s">
        <v>562</v>
      </c>
      <c r="J348" s="367" t="s">
        <v>743</v>
      </c>
      <c r="K348" s="367" t="s">
        <v>566</v>
      </c>
      <c r="L348" s="367" t="s">
        <v>735</v>
      </c>
      <c r="M348" s="367" t="s">
        <v>738</v>
      </c>
      <c r="N348" s="367" t="s">
        <v>733</v>
      </c>
      <c r="O348" s="367" t="s">
        <v>735</v>
      </c>
      <c r="P348" s="367" t="s">
        <v>734</v>
      </c>
      <c r="Q348" s="367" t="s">
        <v>734</v>
      </c>
      <c r="R348" s="367" t="s">
        <v>736</v>
      </c>
      <c r="S348" s="367" t="s">
        <v>733</v>
      </c>
      <c r="T348" s="368">
        <v>0</v>
      </c>
      <c r="U348" s="368">
        <v>48420</v>
      </c>
      <c r="V348" s="368">
        <v>134103</v>
      </c>
      <c r="W348" s="368">
        <v>41766</v>
      </c>
      <c r="X348" s="368">
        <v>0</v>
      </c>
      <c r="Y348" s="368">
        <v>0</v>
      </c>
      <c r="Z348" s="368">
        <v>275419</v>
      </c>
      <c r="AA348" s="368">
        <v>2253</v>
      </c>
      <c r="AB348" s="368">
        <v>23875</v>
      </c>
      <c r="AC348" s="368">
        <v>0</v>
      </c>
      <c r="AD348" s="368">
        <v>53904</v>
      </c>
      <c r="AE348" s="368">
        <v>149292</v>
      </c>
      <c r="AF348" s="368">
        <v>46095</v>
      </c>
      <c r="AG348" s="368">
        <v>0</v>
      </c>
      <c r="AH348" s="368">
        <v>437433</v>
      </c>
      <c r="AI348" s="368">
        <v>158267</v>
      </c>
      <c r="AJ348" s="368">
        <v>23875</v>
      </c>
      <c r="AK348" s="368">
        <v>255291</v>
      </c>
      <c r="AL348" s="368">
        <v>0</v>
      </c>
      <c r="AM348" s="368">
        <v>0</v>
      </c>
      <c r="AN348" s="368">
        <v>0</v>
      </c>
      <c r="AO348" s="368">
        <v>0</v>
      </c>
      <c r="AP348" s="368">
        <v>0</v>
      </c>
      <c r="AQ348" s="368">
        <v>104893</v>
      </c>
    </row>
    <row r="349" spans="1:109">
      <c r="A349" s="461" t="str">
        <f t="shared" si="5"/>
        <v>1743202264652000</v>
      </c>
      <c r="B349" s="367" t="s">
        <v>1588</v>
      </c>
      <c r="C349" s="367" t="s">
        <v>559</v>
      </c>
      <c r="D349" s="367" t="s">
        <v>575</v>
      </c>
      <c r="E349" s="367" t="s">
        <v>738</v>
      </c>
      <c r="F349" s="367" t="s">
        <v>594</v>
      </c>
      <c r="G349" s="367" t="s">
        <v>595</v>
      </c>
      <c r="H349" s="367" t="s">
        <v>562</v>
      </c>
      <c r="J349" s="367" t="s">
        <v>743</v>
      </c>
      <c r="K349" s="367" t="s">
        <v>566</v>
      </c>
      <c r="L349" s="367" t="s">
        <v>735</v>
      </c>
      <c r="M349" s="367" t="s">
        <v>738</v>
      </c>
      <c r="N349" s="367" t="s">
        <v>733</v>
      </c>
      <c r="O349" s="367" t="s">
        <v>734</v>
      </c>
      <c r="P349" s="367" t="s">
        <v>734</v>
      </c>
      <c r="Q349" s="367" t="s">
        <v>734</v>
      </c>
      <c r="R349" s="367" t="s">
        <v>736</v>
      </c>
      <c r="S349" s="367" t="s">
        <v>733</v>
      </c>
      <c r="T349" s="368">
        <v>0</v>
      </c>
      <c r="U349" s="368">
        <v>92389</v>
      </c>
      <c r="V349" s="368">
        <v>339928</v>
      </c>
      <c r="W349" s="368">
        <v>19985</v>
      </c>
      <c r="X349" s="368">
        <v>0</v>
      </c>
      <c r="Y349" s="368">
        <v>0</v>
      </c>
      <c r="Z349" s="368">
        <v>539369</v>
      </c>
      <c r="AA349" s="368">
        <v>9586</v>
      </c>
      <c r="AB349" s="368">
        <v>0</v>
      </c>
      <c r="AC349" s="368">
        <v>0</v>
      </c>
      <c r="AD349" s="368">
        <v>108216</v>
      </c>
      <c r="AE349" s="368">
        <v>398158</v>
      </c>
      <c r="AF349" s="368">
        <v>23409</v>
      </c>
      <c r="AG349" s="368">
        <v>0</v>
      </c>
      <c r="AH349" s="368">
        <v>850353</v>
      </c>
      <c r="AI349" s="368">
        <v>311570</v>
      </c>
      <c r="AJ349" s="368">
        <v>0</v>
      </c>
      <c r="AK349" s="368">
        <v>538783</v>
      </c>
      <c r="AL349" s="368">
        <v>0</v>
      </c>
      <c r="AM349" s="368">
        <v>0</v>
      </c>
      <c r="AN349" s="368">
        <v>0</v>
      </c>
      <c r="AO349" s="368">
        <v>0</v>
      </c>
      <c r="AP349" s="368">
        <v>0</v>
      </c>
      <c r="AQ349" s="368">
        <v>207076</v>
      </c>
    </row>
    <row r="350" spans="1:109">
      <c r="A350" s="461" t="str">
        <f t="shared" si="5"/>
        <v>1753202264652000</v>
      </c>
      <c r="B350" s="367" t="s">
        <v>1588</v>
      </c>
      <c r="C350" s="367" t="s">
        <v>559</v>
      </c>
      <c r="D350" s="367" t="s">
        <v>575</v>
      </c>
      <c r="E350" s="367" t="s">
        <v>737</v>
      </c>
      <c r="F350" s="367" t="s">
        <v>594</v>
      </c>
      <c r="G350" s="367" t="s">
        <v>595</v>
      </c>
      <c r="H350" s="367" t="s">
        <v>562</v>
      </c>
      <c r="J350" s="367" t="s">
        <v>743</v>
      </c>
      <c r="K350" s="367" t="s">
        <v>566</v>
      </c>
      <c r="L350" s="367" t="s">
        <v>735</v>
      </c>
      <c r="M350" s="367" t="s">
        <v>738</v>
      </c>
      <c r="N350" s="367" t="s">
        <v>733</v>
      </c>
      <c r="O350" s="367" t="s">
        <v>735</v>
      </c>
      <c r="P350" s="367" t="s">
        <v>733</v>
      </c>
      <c r="Q350" s="367" t="s">
        <v>734</v>
      </c>
      <c r="R350" s="367" t="s">
        <v>737</v>
      </c>
      <c r="S350" s="367" t="s">
        <v>734</v>
      </c>
      <c r="T350" s="368">
        <v>0</v>
      </c>
      <c r="U350" s="368">
        <v>0</v>
      </c>
      <c r="V350" s="368">
        <v>17841</v>
      </c>
      <c r="W350" s="368">
        <v>0</v>
      </c>
      <c r="X350" s="368">
        <v>0</v>
      </c>
      <c r="Y350" s="368">
        <v>0</v>
      </c>
      <c r="Z350" s="368">
        <v>19944</v>
      </c>
      <c r="AA350" s="368">
        <v>0</v>
      </c>
      <c r="AB350" s="368">
        <v>0</v>
      </c>
      <c r="AC350" s="368">
        <v>0</v>
      </c>
      <c r="AD350" s="368">
        <v>0</v>
      </c>
      <c r="AE350" s="368">
        <v>19944</v>
      </c>
      <c r="AF350" s="368">
        <v>0</v>
      </c>
      <c r="AG350" s="368">
        <v>0</v>
      </c>
      <c r="AH350" s="368">
        <v>29817</v>
      </c>
      <c r="AI350" s="368">
        <v>9873</v>
      </c>
      <c r="AJ350" s="368">
        <v>0</v>
      </c>
      <c r="AK350" s="368">
        <v>19944</v>
      </c>
      <c r="AL350" s="368">
        <v>0</v>
      </c>
      <c r="AM350" s="368">
        <v>0</v>
      </c>
      <c r="AN350" s="368">
        <v>0</v>
      </c>
      <c r="AO350" s="368">
        <v>0</v>
      </c>
      <c r="AP350" s="368">
        <v>0</v>
      </c>
      <c r="AQ350" s="368">
        <v>2173</v>
      </c>
    </row>
    <row r="351" spans="1:109">
      <c r="A351" s="461" t="str">
        <f t="shared" si="5"/>
        <v>1713301264652000</v>
      </c>
      <c r="B351" s="367" t="s">
        <v>1588</v>
      </c>
      <c r="C351" s="367" t="s">
        <v>559</v>
      </c>
      <c r="D351" s="367" t="s">
        <v>575</v>
      </c>
      <c r="E351" s="367" t="s">
        <v>733</v>
      </c>
      <c r="F351" s="367" t="s">
        <v>594</v>
      </c>
      <c r="G351" s="367" t="s">
        <v>595</v>
      </c>
      <c r="H351" s="367" t="s">
        <v>562</v>
      </c>
      <c r="I351" s="367"/>
      <c r="J351" s="367" t="s">
        <v>742</v>
      </c>
      <c r="K351" s="367" t="s">
        <v>564</v>
      </c>
      <c r="L351" s="367" t="s">
        <v>735</v>
      </c>
      <c r="M351" s="367" t="s">
        <v>738</v>
      </c>
      <c r="N351" s="367" t="s">
        <v>733</v>
      </c>
      <c r="O351" s="367" t="s">
        <v>735</v>
      </c>
      <c r="P351" s="367" t="s">
        <v>734</v>
      </c>
      <c r="Q351" s="367" t="s">
        <v>734</v>
      </c>
      <c r="R351" s="367" t="s">
        <v>736</v>
      </c>
      <c r="S351" s="367" t="s">
        <v>733</v>
      </c>
      <c r="T351" s="368">
        <v>4</v>
      </c>
      <c r="U351" s="368">
        <v>647</v>
      </c>
      <c r="V351" s="368">
        <v>23000</v>
      </c>
      <c r="W351" s="368">
        <v>6</v>
      </c>
      <c r="X351" s="368">
        <v>152</v>
      </c>
      <c r="Y351" s="368">
        <v>200</v>
      </c>
      <c r="Z351" s="368">
        <v>13</v>
      </c>
      <c r="AA351" s="368">
        <v>100</v>
      </c>
      <c r="AB351" s="368">
        <v>23406</v>
      </c>
      <c r="AC351" s="368">
        <v>1000</v>
      </c>
      <c r="AD351" s="368">
        <v>4290601</v>
      </c>
      <c r="AE351" s="368">
        <v>4180301</v>
      </c>
      <c r="AF351" s="368">
        <v>2954</v>
      </c>
      <c r="AG351" s="368">
        <v>17573</v>
      </c>
      <c r="AH351" s="368">
        <v>97653</v>
      </c>
      <c r="AI351" s="368">
        <v>197753</v>
      </c>
      <c r="AJ351" s="368">
        <v>998553</v>
      </c>
      <c r="AK351" s="368">
        <v>1999553</v>
      </c>
      <c r="AL351" s="368">
        <v>174192</v>
      </c>
      <c r="AM351" s="368">
        <v>257259</v>
      </c>
      <c r="AN351" s="368">
        <v>8467</v>
      </c>
      <c r="AO351" s="368">
        <v>17307</v>
      </c>
      <c r="AP351" s="368">
        <v>20830</v>
      </c>
      <c r="AQ351" s="368">
        <v>121497</v>
      </c>
      <c r="AR351" s="368">
        <v>5767</v>
      </c>
      <c r="AS351" s="368">
        <v>0</v>
      </c>
      <c r="AT351" s="368">
        <v>0</v>
      </c>
      <c r="AU351" s="368">
        <v>0</v>
      </c>
      <c r="AV351" s="368">
        <v>0</v>
      </c>
      <c r="AW351" s="368">
        <v>0</v>
      </c>
      <c r="AX351" s="368">
        <v>0</v>
      </c>
      <c r="AY351" s="368">
        <v>0</v>
      </c>
      <c r="AZ351" s="368">
        <v>0</v>
      </c>
      <c r="BA351" s="368">
        <v>0</v>
      </c>
      <c r="BB351" s="368">
        <v>1</v>
      </c>
      <c r="BC351" s="368">
        <v>0</v>
      </c>
      <c r="BD351" s="368">
        <v>0</v>
      </c>
      <c r="BE351" s="368">
        <v>0</v>
      </c>
      <c r="BF351" s="368">
        <v>0</v>
      </c>
      <c r="BG351" s="368">
        <v>0</v>
      </c>
      <c r="BH351" s="368">
        <v>0</v>
      </c>
      <c r="BI351" s="368">
        <v>0</v>
      </c>
      <c r="BJ351" s="368">
        <v>4180301</v>
      </c>
      <c r="BK351" s="368">
        <v>525</v>
      </c>
      <c r="BL351" s="368">
        <v>2436</v>
      </c>
      <c r="BM351" s="368">
        <v>3</v>
      </c>
      <c r="BN351" s="368">
        <v>400</v>
      </c>
      <c r="BO351" s="368">
        <v>0</v>
      </c>
      <c r="BP351" s="368">
        <v>4180301</v>
      </c>
      <c r="BQ351" s="368">
        <v>2253</v>
      </c>
      <c r="BR351" s="368">
        <v>0</v>
      </c>
      <c r="BS351" s="368">
        <v>0</v>
      </c>
      <c r="BT351" s="368">
        <v>0</v>
      </c>
      <c r="BU351" s="368">
        <v>2253</v>
      </c>
      <c r="BV351" s="368">
        <v>0</v>
      </c>
      <c r="BW351" s="368">
        <v>0</v>
      </c>
      <c r="BX351" s="368">
        <v>0</v>
      </c>
      <c r="BY351" s="368">
        <v>0</v>
      </c>
      <c r="BZ351" s="368">
        <v>0</v>
      </c>
      <c r="CA351" s="368">
        <v>0</v>
      </c>
    </row>
    <row r="352" spans="1:109">
      <c r="A352" s="461" t="str">
        <f t="shared" si="5"/>
        <v>1743301264652000</v>
      </c>
      <c r="B352" s="367" t="s">
        <v>1588</v>
      </c>
      <c r="C352" s="367" t="s">
        <v>559</v>
      </c>
      <c r="D352" s="367" t="s">
        <v>575</v>
      </c>
      <c r="E352" s="367" t="s">
        <v>738</v>
      </c>
      <c r="F352" s="367" t="s">
        <v>594</v>
      </c>
      <c r="G352" s="367" t="s">
        <v>595</v>
      </c>
      <c r="H352" s="367" t="s">
        <v>562</v>
      </c>
      <c r="J352" s="367" t="s">
        <v>742</v>
      </c>
      <c r="K352" s="367" t="s">
        <v>564</v>
      </c>
      <c r="L352" s="367" t="s">
        <v>735</v>
      </c>
      <c r="M352" s="367" t="s">
        <v>738</v>
      </c>
      <c r="N352" s="367" t="s">
        <v>733</v>
      </c>
      <c r="O352" s="367" t="s">
        <v>734</v>
      </c>
      <c r="P352" s="367" t="s">
        <v>734</v>
      </c>
      <c r="Q352" s="367" t="s">
        <v>734</v>
      </c>
      <c r="R352" s="367" t="s">
        <v>736</v>
      </c>
      <c r="S352" s="367" t="s">
        <v>733</v>
      </c>
      <c r="T352" s="368">
        <v>4</v>
      </c>
      <c r="U352" s="368">
        <v>666</v>
      </c>
      <c r="V352" s="368">
        <v>23000</v>
      </c>
      <c r="W352" s="368">
        <v>6</v>
      </c>
      <c r="X352" s="368">
        <v>152</v>
      </c>
      <c r="Y352" s="368">
        <v>200</v>
      </c>
      <c r="Z352" s="368">
        <v>13</v>
      </c>
      <c r="AA352" s="368">
        <v>100</v>
      </c>
      <c r="AB352" s="368">
        <v>23406</v>
      </c>
      <c r="AC352" s="368">
        <v>1000</v>
      </c>
      <c r="AD352" s="368">
        <v>4290601</v>
      </c>
      <c r="AE352" s="368">
        <v>4180301</v>
      </c>
      <c r="AF352" s="368">
        <v>2954</v>
      </c>
      <c r="AG352" s="368">
        <v>17573</v>
      </c>
      <c r="AH352" s="368">
        <v>97653</v>
      </c>
      <c r="AI352" s="368">
        <v>197753</v>
      </c>
      <c r="AJ352" s="368">
        <v>998553</v>
      </c>
      <c r="AK352" s="368">
        <v>1999553</v>
      </c>
      <c r="AL352" s="368">
        <v>366230</v>
      </c>
      <c r="AM352" s="368">
        <v>616506</v>
      </c>
      <c r="AN352" s="368">
        <v>30351</v>
      </c>
      <c r="AO352" s="368">
        <v>39153</v>
      </c>
      <c r="AP352" s="368">
        <v>39234</v>
      </c>
      <c r="AQ352" s="368">
        <v>23667</v>
      </c>
      <c r="AR352" s="368">
        <v>113640</v>
      </c>
      <c r="AS352" s="368">
        <v>0</v>
      </c>
      <c r="AT352" s="368">
        <v>0</v>
      </c>
      <c r="AU352" s="368">
        <v>0</v>
      </c>
      <c r="AV352" s="368">
        <v>0</v>
      </c>
      <c r="AW352" s="368">
        <v>0</v>
      </c>
      <c r="AX352" s="368">
        <v>0</v>
      </c>
      <c r="AY352" s="368">
        <v>0</v>
      </c>
      <c r="AZ352" s="368">
        <v>0</v>
      </c>
      <c r="BA352" s="368">
        <v>0</v>
      </c>
      <c r="BB352" s="368">
        <v>1</v>
      </c>
      <c r="BC352" s="368">
        <v>0</v>
      </c>
      <c r="BD352" s="368">
        <v>0</v>
      </c>
      <c r="BE352" s="368">
        <v>0</v>
      </c>
      <c r="BF352" s="368">
        <v>0</v>
      </c>
      <c r="BG352" s="368">
        <v>0</v>
      </c>
      <c r="BH352" s="368">
        <v>0</v>
      </c>
      <c r="BI352" s="368">
        <v>0</v>
      </c>
      <c r="BJ352" s="368">
        <v>4180301</v>
      </c>
      <c r="BK352" s="368">
        <v>525</v>
      </c>
      <c r="BL352" s="368">
        <v>452</v>
      </c>
      <c r="BM352" s="368">
        <v>3</v>
      </c>
      <c r="BN352" s="368">
        <v>400</v>
      </c>
      <c r="BO352" s="368">
        <v>0</v>
      </c>
      <c r="BP352" s="368">
        <v>4180301</v>
      </c>
      <c r="BQ352" s="368">
        <v>9586</v>
      </c>
      <c r="BR352" s="368">
        <v>0</v>
      </c>
      <c r="BS352" s="368">
        <v>0</v>
      </c>
      <c r="BT352" s="368">
        <v>0</v>
      </c>
      <c r="BU352" s="368">
        <v>9586</v>
      </c>
      <c r="BV352" s="368">
        <v>0</v>
      </c>
      <c r="BW352" s="368">
        <v>0</v>
      </c>
      <c r="BX352" s="368">
        <v>0</v>
      </c>
      <c r="BY352" s="368">
        <v>0</v>
      </c>
      <c r="BZ352" s="368">
        <v>0</v>
      </c>
      <c r="CA352" s="368">
        <v>0</v>
      </c>
    </row>
    <row r="353" spans="1:82">
      <c r="A353" s="461" t="str">
        <f t="shared" si="5"/>
        <v>1753301264652000</v>
      </c>
      <c r="B353" s="367" t="s">
        <v>1588</v>
      </c>
      <c r="C353" s="367" t="s">
        <v>559</v>
      </c>
      <c r="D353" s="367" t="s">
        <v>575</v>
      </c>
      <c r="E353" s="367" t="s">
        <v>737</v>
      </c>
      <c r="F353" s="367" t="s">
        <v>594</v>
      </c>
      <c r="G353" s="367" t="s">
        <v>595</v>
      </c>
      <c r="H353" s="367" t="s">
        <v>562</v>
      </c>
      <c r="J353" s="367" t="s">
        <v>742</v>
      </c>
      <c r="K353" s="367" t="s">
        <v>564</v>
      </c>
      <c r="L353" s="367" t="s">
        <v>735</v>
      </c>
      <c r="M353" s="367" t="s">
        <v>738</v>
      </c>
      <c r="N353" s="367" t="s">
        <v>733</v>
      </c>
      <c r="O353" s="367" t="s">
        <v>735</v>
      </c>
      <c r="P353" s="367" t="s">
        <v>733</v>
      </c>
      <c r="Q353" s="367" t="s">
        <v>734</v>
      </c>
      <c r="R353" s="367" t="s">
        <v>737</v>
      </c>
      <c r="S353" s="367" t="s">
        <v>734</v>
      </c>
      <c r="T353" s="368">
        <v>4</v>
      </c>
      <c r="U353" s="368">
        <v>226</v>
      </c>
      <c r="V353" s="368">
        <v>23000</v>
      </c>
      <c r="W353" s="368">
        <v>6</v>
      </c>
      <c r="X353" s="368">
        <v>152</v>
      </c>
      <c r="Y353" s="368">
        <v>200</v>
      </c>
      <c r="Z353" s="368">
        <v>13</v>
      </c>
      <c r="AA353" s="368">
        <v>100</v>
      </c>
      <c r="AB353" s="368">
        <v>23406</v>
      </c>
      <c r="AC353" s="368">
        <v>1000</v>
      </c>
      <c r="AD353" s="368">
        <v>4290601</v>
      </c>
      <c r="AE353" s="368">
        <v>4180301</v>
      </c>
      <c r="AF353" s="368">
        <v>2954</v>
      </c>
      <c r="AG353" s="368">
        <v>17573</v>
      </c>
      <c r="AH353" s="368">
        <v>97653</v>
      </c>
      <c r="AI353" s="368">
        <v>197753</v>
      </c>
      <c r="AJ353" s="368">
        <v>998553</v>
      </c>
      <c r="AK353" s="368">
        <v>1999553</v>
      </c>
      <c r="AL353" s="368">
        <v>5287</v>
      </c>
      <c r="AM353" s="368">
        <v>8406</v>
      </c>
      <c r="AN353" s="368">
        <v>0</v>
      </c>
      <c r="AO353" s="368">
        <v>0</v>
      </c>
      <c r="AP353" s="368">
        <v>0</v>
      </c>
      <c r="AQ353" s="368">
        <v>0</v>
      </c>
      <c r="AR353" s="368">
        <v>0</v>
      </c>
      <c r="AS353" s="368">
        <v>0</v>
      </c>
      <c r="AT353" s="368">
        <v>0</v>
      </c>
      <c r="AU353" s="368">
        <v>0</v>
      </c>
      <c r="AV353" s="368">
        <v>0</v>
      </c>
      <c r="AW353" s="368">
        <v>0</v>
      </c>
      <c r="AX353" s="368">
        <v>0</v>
      </c>
      <c r="AY353" s="368">
        <v>0</v>
      </c>
      <c r="AZ353" s="368">
        <v>0</v>
      </c>
      <c r="BA353" s="368">
        <v>0</v>
      </c>
      <c r="BB353" s="368">
        <v>1</v>
      </c>
      <c r="BC353" s="368">
        <v>0</v>
      </c>
      <c r="BD353" s="368">
        <v>0</v>
      </c>
      <c r="BE353" s="368">
        <v>0</v>
      </c>
      <c r="BF353" s="368">
        <v>0</v>
      </c>
      <c r="BG353" s="368">
        <v>0</v>
      </c>
      <c r="BH353" s="368">
        <v>0</v>
      </c>
      <c r="BI353" s="368">
        <v>0</v>
      </c>
      <c r="BJ353" s="368">
        <v>4180301</v>
      </c>
      <c r="BK353" s="368">
        <v>525</v>
      </c>
      <c r="BL353" s="368">
        <v>6</v>
      </c>
      <c r="BM353" s="368">
        <v>3</v>
      </c>
      <c r="BN353" s="368">
        <v>400</v>
      </c>
      <c r="BO353" s="368">
        <v>0</v>
      </c>
      <c r="BP353" s="368">
        <v>4180301</v>
      </c>
      <c r="BQ353" s="368">
        <v>7</v>
      </c>
      <c r="BR353" s="368">
        <v>0</v>
      </c>
      <c r="BS353" s="368">
        <v>0</v>
      </c>
      <c r="BT353" s="368">
        <v>0</v>
      </c>
      <c r="BU353" s="368">
        <v>7</v>
      </c>
      <c r="BV353" s="368">
        <v>0</v>
      </c>
      <c r="BW353" s="368">
        <v>0</v>
      </c>
      <c r="BX353" s="368">
        <v>0</v>
      </c>
      <c r="BY353" s="368">
        <v>0</v>
      </c>
      <c r="BZ353" s="368">
        <v>0</v>
      </c>
      <c r="CA353" s="368">
        <v>0</v>
      </c>
    </row>
    <row r="354" spans="1:82">
      <c r="A354" s="461" t="str">
        <f t="shared" si="5"/>
        <v>1713302264652000</v>
      </c>
      <c r="B354" s="367" t="s">
        <v>1588</v>
      </c>
      <c r="C354" s="367" t="s">
        <v>559</v>
      </c>
      <c r="D354" s="367" t="s">
        <v>575</v>
      </c>
      <c r="E354" s="367" t="s">
        <v>733</v>
      </c>
      <c r="F354" s="367" t="s">
        <v>594</v>
      </c>
      <c r="G354" s="367" t="s">
        <v>595</v>
      </c>
      <c r="H354" s="367" t="s">
        <v>562</v>
      </c>
      <c r="J354" s="367" t="s">
        <v>742</v>
      </c>
      <c r="K354" s="367" t="s">
        <v>566</v>
      </c>
      <c r="L354" s="367" t="s">
        <v>735</v>
      </c>
      <c r="M354" s="367" t="s">
        <v>738</v>
      </c>
      <c r="N354" s="367" t="s">
        <v>733</v>
      </c>
      <c r="O354" s="367" t="s">
        <v>735</v>
      </c>
      <c r="P354" s="367" t="s">
        <v>734</v>
      </c>
      <c r="Q354" s="367" t="s">
        <v>734</v>
      </c>
      <c r="R354" s="367" t="s">
        <v>736</v>
      </c>
      <c r="S354" s="367" t="s">
        <v>733</v>
      </c>
      <c r="T354" s="368">
        <v>0</v>
      </c>
      <c r="U354" s="368">
        <v>0</v>
      </c>
      <c r="V354" s="368">
        <v>0</v>
      </c>
      <c r="W354" s="368">
        <v>0</v>
      </c>
      <c r="X354" s="368">
        <v>0</v>
      </c>
    </row>
    <row r="355" spans="1:82">
      <c r="A355" s="461" t="str">
        <f t="shared" si="5"/>
        <v>1743302264652000</v>
      </c>
      <c r="B355" s="367" t="s">
        <v>1588</v>
      </c>
      <c r="C355" s="367" t="s">
        <v>559</v>
      </c>
      <c r="D355" s="367" t="s">
        <v>575</v>
      </c>
      <c r="E355" s="367" t="s">
        <v>738</v>
      </c>
      <c r="F355" s="367" t="s">
        <v>594</v>
      </c>
      <c r="G355" s="367" t="s">
        <v>595</v>
      </c>
      <c r="H355" s="367" t="s">
        <v>562</v>
      </c>
      <c r="J355" s="367" t="s">
        <v>742</v>
      </c>
      <c r="K355" s="367" t="s">
        <v>566</v>
      </c>
      <c r="L355" s="367" t="s">
        <v>735</v>
      </c>
      <c r="M355" s="367" t="s">
        <v>738</v>
      </c>
      <c r="N355" s="367" t="s">
        <v>733</v>
      </c>
      <c r="O355" s="367" t="s">
        <v>734</v>
      </c>
      <c r="P355" s="367" t="s">
        <v>734</v>
      </c>
      <c r="Q355" s="367" t="s">
        <v>734</v>
      </c>
      <c r="R355" s="367" t="s">
        <v>736</v>
      </c>
      <c r="S355" s="367" t="s">
        <v>733</v>
      </c>
      <c r="T355" s="368">
        <v>0</v>
      </c>
      <c r="U355" s="368">
        <v>0</v>
      </c>
      <c r="V355" s="368">
        <v>0</v>
      </c>
      <c r="W355" s="368">
        <v>0</v>
      </c>
      <c r="X355" s="368">
        <v>0</v>
      </c>
    </row>
    <row r="356" spans="1:82">
      <c r="A356" s="461" t="str">
        <f t="shared" si="5"/>
        <v>1753302264652000</v>
      </c>
      <c r="B356" s="367" t="s">
        <v>1588</v>
      </c>
      <c r="C356" s="367" t="s">
        <v>559</v>
      </c>
      <c r="D356" s="367" t="s">
        <v>575</v>
      </c>
      <c r="E356" s="367" t="s">
        <v>737</v>
      </c>
      <c r="F356" s="367" t="s">
        <v>594</v>
      </c>
      <c r="G356" s="367" t="s">
        <v>595</v>
      </c>
      <c r="H356" s="367" t="s">
        <v>562</v>
      </c>
      <c r="J356" s="367" t="s">
        <v>742</v>
      </c>
      <c r="K356" s="367" t="s">
        <v>566</v>
      </c>
      <c r="L356" s="367" t="s">
        <v>735</v>
      </c>
      <c r="M356" s="367" t="s">
        <v>738</v>
      </c>
      <c r="N356" s="367" t="s">
        <v>733</v>
      </c>
      <c r="O356" s="367" t="s">
        <v>735</v>
      </c>
      <c r="P356" s="367" t="s">
        <v>733</v>
      </c>
      <c r="Q356" s="367" t="s">
        <v>734</v>
      </c>
      <c r="R356" s="367" t="s">
        <v>737</v>
      </c>
      <c r="S356" s="367" t="s">
        <v>734</v>
      </c>
      <c r="T356" s="368">
        <v>0</v>
      </c>
      <c r="U356" s="368">
        <v>0</v>
      </c>
      <c r="V356" s="368">
        <v>0</v>
      </c>
      <c r="W356" s="368">
        <v>0</v>
      </c>
      <c r="X356" s="368">
        <v>0</v>
      </c>
    </row>
    <row r="357" spans="1:82">
      <c r="A357" s="461" t="str">
        <f t="shared" si="5"/>
        <v>1714001264652000</v>
      </c>
      <c r="B357" s="367" t="s">
        <v>1588</v>
      </c>
      <c r="C357" s="367" t="s">
        <v>559</v>
      </c>
      <c r="D357" s="367" t="s">
        <v>575</v>
      </c>
      <c r="E357" s="367" t="s">
        <v>733</v>
      </c>
      <c r="F357" s="367" t="s">
        <v>594</v>
      </c>
      <c r="G357" s="367" t="s">
        <v>595</v>
      </c>
      <c r="H357" s="367" t="s">
        <v>562</v>
      </c>
      <c r="J357" s="367" t="s">
        <v>578</v>
      </c>
      <c r="K357" s="367" t="s">
        <v>564</v>
      </c>
      <c r="L357" s="367" t="s">
        <v>735</v>
      </c>
      <c r="M357" s="367" t="s">
        <v>738</v>
      </c>
      <c r="N357" s="367" t="s">
        <v>733</v>
      </c>
      <c r="O357" s="367" t="s">
        <v>735</v>
      </c>
      <c r="P357" s="367" t="s">
        <v>734</v>
      </c>
      <c r="Q357" s="367" t="s">
        <v>734</v>
      </c>
      <c r="R357" s="367" t="s">
        <v>736</v>
      </c>
      <c r="S357" s="367" t="s">
        <v>733</v>
      </c>
      <c r="T357" s="368">
        <v>23875</v>
      </c>
      <c r="U357" s="368">
        <v>23875</v>
      </c>
      <c r="V357" s="368">
        <v>205956</v>
      </c>
      <c r="W357" s="368">
        <v>210155</v>
      </c>
      <c r="X357" s="368">
        <v>0</v>
      </c>
      <c r="Y357" s="368">
        <v>0</v>
      </c>
      <c r="Z357" s="368">
        <v>0</v>
      </c>
      <c r="AA357" s="368">
        <v>0</v>
      </c>
      <c r="AB357" s="368">
        <v>0</v>
      </c>
      <c r="AC357" s="368">
        <v>0</v>
      </c>
      <c r="AD357" s="368">
        <v>0</v>
      </c>
      <c r="AE357" s="368">
        <v>0</v>
      </c>
      <c r="AF357" s="368">
        <v>53904</v>
      </c>
      <c r="AG357" s="368">
        <v>53904</v>
      </c>
      <c r="AH357" s="368">
        <v>0</v>
      </c>
      <c r="AI357" s="368">
        <v>0</v>
      </c>
      <c r="AJ357" s="368">
        <v>0</v>
      </c>
      <c r="AK357" s="368">
        <v>0</v>
      </c>
      <c r="AL357" s="368">
        <v>1135</v>
      </c>
      <c r="AM357" s="368">
        <v>1135</v>
      </c>
      <c r="AN357" s="368">
        <v>0</v>
      </c>
      <c r="AO357" s="368">
        <v>0</v>
      </c>
      <c r="AP357" s="368">
        <v>149292</v>
      </c>
      <c r="AQ357" s="368">
        <v>149292</v>
      </c>
      <c r="AR357" s="368">
        <v>551</v>
      </c>
      <c r="AS357" s="368">
        <v>551</v>
      </c>
      <c r="AT357" s="368">
        <v>1074</v>
      </c>
      <c r="AU357" s="368">
        <v>5273</v>
      </c>
      <c r="AV357" s="368">
        <v>0</v>
      </c>
      <c r="AW357" s="368">
        <v>0</v>
      </c>
      <c r="AX357" s="368">
        <v>43335</v>
      </c>
      <c r="AY357" s="368">
        <v>81132</v>
      </c>
      <c r="AZ357" s="368">
        <v>0</v>
      </c>
      <c r="BA357" s="368">
        <v>0</v>
      </c>
      <c r="BB357" s="368">
        <v>43335</v>
      </c>
      <c r="BC357" s="368">
        <v>43335</v>
      </c>
      <c r="BD357" s="368">
        <v>0</v>
      </c>
      <c r="BE357" s="368">
        <v>0</v>
      </c>
      <c r="BF357" s="368">
        <v>0</v>
      </c>
      <c r="BG357" s="368">
        <v>0</v>
      </c>
      <c r="BH357" s="368">
        <v>37797</v>
      </c>
      <c r="BI357" s="368">
        <v>273166</v>
      </c>
      <c r="BJ357" s="368">
        <v>315162</v>
      </c>
      <c r="BK357" s="368">
        <v>0</v>
      </c>
      <c r="BL357" s="368">
        <v>4199</v>
      </c>
      <c r="BM357" s="368">
        <v>0</v>
      </c>
      <c r="BN357" s="368">
        <v>37797</v>
      </c>
      <c r="BO357" s="368">
        <v>41996</v>
      </c>
      <c r="BP357" s="368">
        <v>0</v>
      </c>
      <c r="BQ357" s="368">
        <v>0</v>
      </c>
      <c r="BR357" s="368">
        <v>0</v>
      </c>
      <c r="BS357" s="368">
        <v>0</v>
      </c>
      <c r="BT357" s="368">
        <v>41996</v>
      </c>
      <c r="BU357" s="368">
        <v>23875</v>
      </c>
      <c r="BV357" s="368">
        <v>23875</v>
      </c>
      <c r="BW357" s="368">
        <v>0</v>
      </c>
      <c r="BX357" s="368">
        <v>0</v>
      </c>
      <c r="BY357" s="368">
        <v>0</v>
      </c>
      <c r="BZ357" s="368">
        <v>0</v>
      </c>
      <c r="CA357" s="368">
        <v>0</v>
      </c>
      <c r="CB357" s="368">
        <v>0</v>
      </c>
      <c r="CC357" s="368">
        <v>0</v>
      </c>
      <c r="CD357" s="368">
        <v>0</v>
      </c>
    </row>
    <row r="358" spans="1:82">
      <c r="A358" s="461" t="str">
        <f t="shared" si="5"/>
        <v>1744001264652000</v>
      </c>
      <c r="B358" s="367" t="s">
        <v>1588</v>
      </c>
      <c r="C358" s="367" t="s">
        <v>559</v>
      </c>
      <c r="D358" s="367" t="s">
        <v>575</v>
      </c>
      <c r="E358" s="367" t="s">
        <v>738</v>
      </c>
      <c r="F358" s="367" t="s">
        <v>594</v>
      </c>
      <c r="G358" s="367" t="s">
        <v>595</v>
      </c>
      <c r="H358" s="367" t="s">
        <v>562</v>
      </c>
      <c r="I358" s="367"/>
      <c r="J358" s="367" t="s">
        <v>578</v>
      </c>
      <c r="K358" s="367" t="s">
        <v>564</v>
      </c>
      <c r="L358" s="367" t="s">
        <v>735</v>
      </c>
      <c r="M358" s="367" t="s">
        <v>738</v>
      </c>
      <c r="N358" s="367" t="s">
        <v>733</v>
      </c>
      <c r="O358" s="367" t="s">
        <v>734</v>
      </c>
      <c r="P358" s="367" t="s">
        <v>734</v>
      </c>
      <c r="Q358" s="367" t="s">
        <v>734</v>
      </c>
      <c r="R358" s="367" t="s">
        <v>736</v>
      </c>
      <c r="S358" s="367" t="s">
        <v>733</v>
      </c>
      <c r="T358" s="368">
        <v>0</v>
      </c>
      <c r="U358" s="368">
        <v>0</v>
      </c>
      <c r="V358" s="368">
        <v>510270</v>
      </c>
      <c r="W358" s="368">
        <v>519008</v>
      </c>
      <c r="X358" s="368">
        <v>0</v>
      </c>
      <c r="Y358" s="368">
        <v>0</v>
      </c>
      <c r="Z358" s="368">
        <v>0</v>
      </c>
      <c r="AA358" s="368">
        <v>0</v>
      </c>
      <c r="AB358" s="368">
        <v>0</v>
      </c>
      <c r="AC358" s="368">
        <v>0</v>
      </c>
      <c r="AD358" s="368">
        <v>0</v>
      </c>
      <c r="AE358" s="368">
        <v>0</v>
      </c>
      <c r="AF358" s="368">
        <v>108216</v>
      </c>
      <c r="AG358" s="368">
        <v>108216</v>
      </c>
      <c r="AH358" s="368">
        <v>0</v>
      </c>
      <c r="AI358" s="368">
        <v>0</v>
      </c>
      <c r="AJ358" s="368">
        <v>0</v>
      </c>
      <c r="AK358" s="368">
        <v>0</v>
      </c>
      <c r="AL358" s="368">
        <v>1643</v>
      </c>
      <c r="AM358" s="368">
        <v>1643</v>
      </c>
      <c r="AN358" s="368">
        <v>0</v>
      </c>
      <c r="AO358" s="368">
        <v>0</v>
      </c>
      <c r="AP358" s="368">
        <v>398158</v>
      </c>
      <c r="AQ358" s="368">
        <v>398158</v>
      </c>
      <c r="AR358" s="368">
        <v>0</v>
      </c>
      <c r="AS358" s="368">
        <v>0</v>
      </c>
      <c r="AT358" s="368">
        <v>2253</v>
      </c>
      <c r="AU358" s="368">
        <v>10991</v>
      </c>
      <c r="AV358" s="368">
        <v>0</v>
      </c>
      <c r="AW358" s="368">
        <v>0</v>
      </c>
      <c r="AX358" s="368">
        <v>19513</v>
      </c>
      <c r="AY358" s="368">
        <v>98163</v>
      </c>
      <c r="AZ358" s="368">
        <v>0</v>
      </c>
      <c r="BA358" s="368">
        <v>0</v>
      </c>
      <c r="BB358" s="368">
        <v>19513</v>
      </c>
      <c r="BC358" s="368">
        <v>19513</v>
      </c>
      <c r="BD358" s="368">
        <v>0</v>
      </c>
      <c r="BE358" s="368">
        <v>0</v>
      </c>
      <c r="BF358" s="368">
        <v>0</v>
      </c>
      <c r="BG358" s="368">
        <v>0</v>
      </c>
      <c r="BH358" s="368">
        <v>78650</v>
      </c>
      <c r="BI358" s="368">
        <v>529783</v>
      </c>
      <c r="BJ358" s="368">
        <v>617171</v>
      </c>
      <c r="BK358" s="368">
        <v>0</v>
      </c>
      <c r="BL358" s="368">
        <v>8738</v>
      </c>
      <c r="BM358" s="368">
        <v>0</v>
      </c>
      <c r="BN358" s="368">
        <v>78650</v>
      </c>
      <c r="BO358" s="368">
        <v>87388</v>
      </c>
      <c r="BP358" s="368">
        <v>0</v>
      </c>
      <c r="BQ358" s="368">
        <v>0</v>
      </c>
      <c r="BR358" s="368">
        <v>0</v>
      </c>
      <c r="BS358" s="368">
        <v>0</v>
      </c>
      <c r="BT358" s="368">
        <v>87388</v>
      </c>
      <c r="BU358" s="368">
        <v>0</v>
      </c>
      <c r="BV358" s="368">
        <v>0</v>
      </c>
      <c r="BW358" s="368">
        <v>0</v>
      </c>
      <c r="BX358" s="368">
        <v>0</v>
      </c>
      <c r="BY358" s="368">
        <v>0</v>
      </c>
      <c r="BZ358" s="368">
        <v>0</v>
      </c>
      <c r="CA358" s="368">
        <v>0</v>
      </c>
      <c r="CB358" s="368">
        <v>0</v>
      </c>
      <c r="CC358" s="368">
        <v>0</v>
      </c>
      <c r="CD358" s="368">
        <v>0</v>
      </c>
    </row>
    <row r="359" spans="1:82">
      <c r="A359" s="461" t="str">
        <f t="shared" si="5"/>
        <v>1754001264652000</v>
      </c>
      <c r="B359" s="367" t="s">
        <v>1588</v>
      </c>
      <c r="C359" s="367" t="s">
        <v>559</v>
      </c>
      <c r="D359" s="367" t="s">
        <v>575</v>
      </c>
      <c r="E359" s="367" t="s">
        <v>737</v>
      </c>
      <c r="F359" s="367" t="s">
        <v>594</v>
      </c>
      <c r="G359" s="367" t="s">
        <v>595</v>
      </c>
      <c r="H359" s="367" t="s">
        <v>562</v>
      </c>
      <c r="J359" s="367" t="s">
        <v>578</v>
      </c>
      <c r="K359" s="367" t="s">
        <v>564</v>
      </c>
      <c r="L359" s="367" t="s">
        <v>735</v>
      </c>
      <c r="M359" s="367" t="s">
        <v>738</v>
      </c>
      <c r="N359" s="367" t="s">
        <v>733</v>
      </c>
      <c r="O359" s="367" t="s">
        <v>735</v>
      </c>
      <c r="P359" s="367" t="s">
        <v>733</v>
      </c>
      <c r="Q359" s="367" t="s">
        <v>734</v>
      </c>
      <c r="R359" s="367" t="s">
        <v>737</v>
      </c>
      <c r="S359" s="367" t="s">
        <v>734</v>
      </c>
      <c r="T359" s="368">
        <v>0</v>
      </c>
      <c r="U359" s="368">
        <v>0</v>
      </c>
      <c r="V359" s="368">
        <v>19944</v>
      </c>
      <c r="W359" s="368">
        <v>20646</v>
      </c>
      <c r="X359" s="368">
        <v>0</v>
      </c>
      <c r="Y359" s="368">
        <v>0</v>
      </c>
      <c r="Z359" s="368">
        <v>0</v>
      </c>
      <c r="AA359" s="368">
        <v>0</v>
      </c>
      <c r="AB359" s="368">
        <v>0</v>
      </c>
      <c r="AC359" s="368">
        <v>0</v>
      </c>
      <c r="AD359" s="368">
        <v>0</v>
      </c>
      <c r="AE359" s="368">
        <v>0</v>
      </c>
      <c r="AF359" s="368">
        <v>0</v>
      </c>
      <c r="AG359" s="368">
        <v>0</v>
      </c>
      <c r="AH359" s="368">
        <v>0</v>
      </c>
      <c r="AI359" s="368">
        <v>0</v>
      </c>
      <c r="AJ359" s="368">
        <v>0</v>
      </c>
      <c r="AK359" s="368">
        <v>0</v>
      </c>
      <c r="AL359" s="368">
        <v>0</v>
      </c>
      <c r="AM359" s="368">
        <v>0</v>
      </c>
      <c r="AN359" s="368">
        <v>0</v>
      </c>
      <c r="AO359" s="368">
        <v>0</v>
      </c>
      <c r="AP359" s="368">
        <v>19944</v>
      </c>
      <c r="AQ359" s="368">
        <v>19944</v>
      </c>
      <c r="AR359" s="368">
        <v>0</v>
      </c>
      <c r="AS359" s="368">
        <v>0</v>
      </c>
      <c r="AT359" s="368">
        <v>0</v>
      </c>
      <c r="AU359" s="368">
        <v>702</v>
      </c>
      <c r="AV359" s="368">
        <v>0</v>
      </c>
      <c r="AW359" s="368">
        <v>0</v>
      </c>
      <c r="AX359" s="368">
        <v>0</v>
      </c>
      <c r="AY359" s="368">
        <v>6320</v>
      </c>
      <c r="AZ359" s="368">
        <v>0</v>
      </c>
      <c r="BA359" s="368">
        <v>0</v>
      </c>
      <c r="BB359" s="368">
        <v>0</v>
      </c>
      <c r="BC359" s="368">
        <v>0</v>
      </c>
      <c r="BD359" s="368">
        <v>0</v>
      </c>
      <c r="BE359" s="368">
        <v>0</v>
      </c>
      <c r="BF359" s="368">
        <v>0</v>
      </c>
      <c r="BG359" s="368">
        <v>0</v>
      </c>
      <c r="BH359" s="368">
        <v>6320</v>
      </c>
      <c r="BI359" s="368">
        <v>19944</v>
      </c>
      <c r="BJ359" s="368">
        <v>26966</v>
      </c>
      <c r="BK359" s="368">
        <v>0</v>
      </c>
      <c r="BL359" s="368">
        <v>702</v>
      </c>
      <c r="BM359" s="368">
        <v>0</v>
      </c>
      <c r="BN359" s="368">
        <v>6320</v>
      </c>
      <c r="BO359" s="368">
        <v>7022</v>
      </c>
      <c r="BP359" s="368">
        <v>0</v>
      </c>
      <c r="BQ359" s="368">
        <v>0</v>
      </c>
      <c r="BR359" s="368">
        <v>0</v>
      </c>
      <c r="BS359" s="368">
        <v>0</v>
      </c>
      <c r="BT359" s="368">
        <v>7022</v>
      </c>
      <c r="BU359" s="368">
        <v>0</v>
      </c>
      <c r="BV359" s="368">
        <v>0</v>
      </c>
      <c r="BW359" s="368">
        <v>0</v>
      </c>
      <c r="BX359" s="368">
        <v>0</v>
      </c>
      <c r="BY359" s="368">
        <v>0</v>
      </c>
      <c r="BZ359" s="368">
        <v>0</v>
      </c>
      <c r="CA359" s="368">
        <v>0</v>
      </c>
      <c r="CB359" s="368">
        <v>0</v>
      </c>
      <c r="CC359" s="368">
        <v>0</v>
      </c>
      <c r="CD359" s="368">
        <v>0</v>
      </c>
    </row>
    <row r="360" spans="1:82">
      <c r="A360" s="461" t="str">
        <f t="shared" si="5"/>
        <v>1714002264652000</v>
      </c>
      <c r="B360" s="367" t="s">
        <v>1588</v>
      </c>
      <c r="C360" s="367" t="s">
        <v>559</v>
      </c>
      <c r="D360" s="367" t="s">
        <v>575</v>
      </c>
      <c r="E360" s="367" t="s">
        <v>733</v>
      </c>
      <c r="F360" s="367" t="s">
        <v>594</v>
      </c>
      <c r="G360" s="367" t="s">
        <v>595</v>
      </c>
      <c r="H360" s="367" t="s">
        <v>562</v>
      </c>
      <c r="J360" s="367" t="s">
        <v>578</v>
      </c>
      <c r="K360" s="367" t="s">
        <v>566</v>
      </c>
      <c r="L360" s="367" t="s">
        <v>735</v>
      </c>
      <c r="M360" s="367" t="s">
        <v>738</v>
      </c>
      <c r="N360" s="367" t="s">
        <v>733</v>
      </c>
      <c r="O360" s="367" t="s">
        <v>735</v>
      </c>
      <c r="P360" s="367" t="s">
        <v>734</v>
      </c>
      <c r="Q360" s="367" t="s">
        <v>734</v>
      </c>
      <c r="R360" s="367" t="s">
        <v>736</v>
      </c>
      <c r="S360" s="367" t="s">
        <v>733</v>
      </c>
      <c r="T360" s="368">
        <v>0</v>
      </c>
      <c r="U360" s="368">
        <v>0</v>
      </c>
      <c r="V360" s="368">
        <v>0</v>
      </c>
      <c r="W360" s="368">
        <v>0</v>
      </c>
      <c r="X360" s="368">
        <v>3330</v>
      </c>
      <c r="Y360" s="368">
        <v>3330</v>
      </c>
      <c r="Z360" s="368">
        <v>0</v>
      </c>
      <c r="AA360" s="368">
        <v>0</v>
      </c>
      <c r="AB360" s="368">
        <v>10249</v>
      </c>
      <c r="AC360" s="368">
        <v>10249</v>
      </c>
      <c r="AD360" s="368">
        <v>0</v>
      </c>
      <c r="AE360" s="368">
        <v>0</v>
      </c>
      <c r="AF360" s="368">
        <v>0</v>
      </c>
      <c r="AG360" s="368">
        <v>0</v>
      </c>
      <c r="AH360" s="368">
        <v>0</v>
      </c>
      <c r="AI360" s="368">
        <v>0</v>
      </c>
      <c r="AJ360" s="368">
        <v>0</v>
      </c>
      <c r="AK360" s="368">
        <v>0</v>
      </c>
      <c r="AL360" s="368">
        <v>0</v>
      </c>
      <c r="AM360" s="368">
        <v>0</v>
      </c>
      <c r="AN360" s="368">
        <v>0</v>
      </c>
      <c r="AO360" s="368">
        <v>0</v>
      </c>
      <c r="AP360" s="368">
        <v>0</v>
      </c>
      <c r="AQ360" s="368">
        <v>0</v>
      </c>
      <c r="AR360" s="368">
        <v>29756</v>
      </c>
      <c r="AS360" s="368">
        <v>29756</v>
      </c>
      <c r="AT360" s="368">
        <v>0</v>
      </c>
      <c r="AU360" s="368">
        <v>0</v>
      </c>
      <c r="AV360" s="368">
        <v>1074</v>
      </c>
      <c r="AW360" s="368">
        <v>1074</v>
      </c>
      <c r="AX360" s="368">
        <v>0</v>
      </c>
      <c r="AY360" s="368">
        <v>0</v>
      </c>
      <c r="AZ360" s="368">
        <v>0</v>
      </c>
      <c r="BA360" s="368">
        <v>0</v>
      </c>
      <c r="BB360" s="368">
        <v>0</v>
      </c>
      <c r="BC360" s="368">
        <v>0</v>
      </c>
      <c r="BD360" s="368">
        <v>0</v>
      </c>
      <c r="BE360" s="368">
        <v>0</v>
      </c>
      <c r="BF360" s="368">
        <v>0</v>
      </c>
      <c r="BG360" s="368">
        <v>0</v>
      </c>
      <c r="BH360" s="368">
        <v>0</v>
      </c>
      <c r="BI360" s="368">
        <v>4199</v>
      </c>
    </row>
    <row r="361" spans="1:82">
      <c r="A361" s="461" t="str">
        <f t="shared" si="5"/>
        <v>1744002264652000</v>
      </c>
      <c r="B361" s="367" t="s">
        <v>1588</v>
      </c>
      <c r="C361" s="367" t="s">
        <v>559</v>
      </c>
      <c r="D361" s="367" t="s">
        <v>575</v>
      </c>
      <c r="E361" s="367" t="s">
        <v>738</v>
      </c>
      <c r="F361" s="367" t="s">
        <v>594</v>
      </c>
      <c r="G361" s="367" t="s">
        <v>595</v>
      </c>
      <c r="H361" s="367" t="s">
        <v>562</v>
      </c>
      <c r="J361" s="367" t="s">
        <v>578</v>
      </c>
      <c r="K361" s="367" t="s">
        <v>566</v>
      </c>
      <c r="L361" s="367" t="s">
        <v>735</v>
      </c>
      <c r="M361" s="367" t="s">
        <v>738</v>
      </c>
      <c r="N361" s="367" t="s">
        <v>733</v>
      </c>
      <c r="O361" s="367" t="s">
        <v>734</v>
      </c>
      <c r="P361" s="367" t="s">
        <v>734</v>
      </c>
      <c r="Q361" s="367" t="s">
        <v>734</v>
      </c>
      <c r="R361" s="367" t="s">
        <v>736</v>
      </c>
      <c r="S361" s="367" t="s">
        <v>733</v>
      </c>
      <c r="T361" s="368">
        <v>0</v>
      </c>
      <c r="U361" s="368">
        <v>0</v>
      </c>
      <c r="V361" s="368">
        <v>0</v>
      </c>
      <c r="W361" s="368">
        <v>0</v>
      </c>
      <c r="X361" s="368">
        <v>6901</v>
      </c>
      <c r="Y361" s="368">
        <v>6901</v>
      </c>
      <c r="Z361" s="368">
        <v>0</v>
      </c>
      <c r="AA361" s="368">
        <v>0</v>
      </c>
      <c r="AB361" s="368">
        <v>12612</v>
      </c>
      <c r="AC361" s="368">
        <v>12612</v>
      </c>
      <c r="AD361" s="368">
        <v>0</v>
      </c>
      <c r="AE361" s="368">
        <v>0</v>
      </c>
      <c r="AF361" s="368">
        <v>0</v>
      </c>
      <c r="AG361" s="368">
        <v>0</v>
      </c>
      <c r="AH361" s="368">
        <v>0</v>
      </c>
      <c r="AI361" s="368">
        <v>0</v>
      </c>
      <c r="AJ361" s="368">
        <v>0</v>
      </c>
      <c r="AK361" s="368">
        <v>0</v>
      </c>
      <c r="AL361" s="368">
        <v>0</v>
      </c>
      <c r="AM361" s="368">
        <v>0</v>
      </c>
      <c r="AN361" s="368">
        <v>0</v>
      </c>
      <c r="AO361" s="368">
        <v>0</v>
      </c>
      <c r="AP361" s="368">
        <v>0</v>
      </c>
      <c r="AQ361" s="368">
        <v>0</v>
      </c>
      <c r="AR361" s="368">
        <v>0</v>
      </c>
      <c r="AS361" s="368">
        <v>0</v>
      </c>
      <c r="AT361" s="368">
        <v>0</v>
      </c>
      <c r="AU361" s="368">
        <v>0</v>
      </c>
      <c r="AV361" s="368">
        <v>2253</v>
      </c>
      <c r="AW361" s="368">
        <v>2253</v>
      </c>
      <c r="AX361" s="368">
        <v>0</v>
      </c>
      <c r="AY361" s="368">
        <v>0</v>
      </c>
      <c r="AZ361" s="368">
        <v>0</v>
      </c>
      <c r="BA361" s="368">
        <v>0</v>
      </c>
      <c r="BB361" s="368">
        <v>0</v>
      </c>
      <c r="BC361" s="368">
        <v>0</v>
      </c>
      <c r="BD361" s="368">
        <v>0</v>
      </c>
      <c r="BE361" s="368">
        <v>0</v>
      </c>
      <c r="BF361" s="368">
        <v>0</v>
      </c>
      <c r="BG361" s="368">
        <v>0</v>
      </c>
      <c r="BH361" s="368">
        <v>0</v>
      </c>
      <c r="BI361" s="368">
        <v>8738</v>
      </c>
    </row>
    <row r="362" spans="1:82">
      <c r="A362" s="461" t="str">
        <f t="shared" si="5"/>
        <v>1754002264652000</v>
      </c>
      <c r="B362" s="367" t="s">
        <v>1588</v>
      </c>
      <c r="C362" s="367" t="s">
        <v>559</v>
      </c>
      <c r="D362" s="367" t="s">
        <v>575</v>
      </c>
      <c r="E362" s="367" t="s">
        <v>737</v>
      </c>
      <c r="F362" s="367" t="s">
        <v>594</v>
      </c>
      <c r="G362" s="367" t="s">
        <v>595</v>
      </c>
      <c r="H362" s="367" t="s">
        <v>562</v>
      </c>
      <c r="J362" s="367" t="s">
        <v>578</v>
      </c>
      <c r="K362" s="367" t="s">
        <v>566</v>
      </c>
      <c r="L362" s="367" t="s">
        <v>735</v>
      </c>
      <c r="M362" s="367" t="s">
        <v>738</v>
      </c>
      <c r="N362" s="367" t="s">
        <v>733</v>
      </c>
      <c r="O362" s="367" t="s">
        <v>735</v>
      </c>
      <c r="P362" s="367" t="s">
        <v>733</v>
      </c>
      <c r="Q362" s="367" t="s">
        <v>734</v>
      </c>
      <c r="R362" s="367" t="s">
        <v>737</v>
      </c>
      <c r="S362" s="367" t="s">
        <v>734</v>
      </c>
      <c r="T362" s="368">
        <v>0</v>
      </c>
      <c r="U362" s="368">
        <v>0</v>
      </c>
      <c r="V362" s="368">
        <v>0</v>
      </c>
      <c r="W362" s="368">
        <v>0</v>
      </c>
      <c r="X362" s="368">
        <v>0</v>
      </c>
      <c r="Y362" s="368">
        <v>0</v>
      </c>
      <c r="Z362" s="368">
        <v>0</v>
      </c>
      <c r="AA362" s="368">
        <v>0</v>
      </c>
      <c r="AB362" s="368">
        <v>0</v>
      </c>
      <c r="AC362" s="368">
        <v>0</v>
      </c>
      <c r="AD362" s="368">
        <v>0</v>
      </c>
      <c r="AE362" s="368">
        <v>0</v>
      </c>
      <c r="AF362" s="368">
        <v>0</v>
      </c>
      <c r="AG362" s="368">
        <v>0</v>
      </c>
      <c r="AH362" s="368">
        <v>0</v>
      </c>
      <c r="AI362" s="368">
        <v>0</v>
      </c>
      <c r="AJ362" s="368">
        <v>0</v>
      </c>
      <c r="AK362" s="368">
        <v>0</v>
      </c>
      <c r="AL362" s="368">
        <v>0</v>
      </c>
      <c r="AM362" s="368">
        <v>0</v>
      </c>
      <c r="AN362" s="368">
        <v>0</v>
      </c>
      <c r="AO362" s="368">
        <v>0</v>
      </c>
      <c r="AP362" s="368">
        <v>0</v>
      </c>
      <c r="AQ362" s="368">
        <v>0</v>
      </c>
      <c r="AR362" s="368">
        <v>0</v>
      </c>
      <c r="AS362" s="368">
        <v>0</v>
      </c>
      <c r="AT362" s="368">
        <v>0</v>
      </c>
      <c r="AU362" s="368">
        <v>0</v>
      </c>
      <c r="AV362" s="368">
        <v>0</v>
      </c>
      <c r="AW362" s="368">
        <v>0</v>
      </c>
      <c r="AX362" s="368">
        <v>0</v>
      </c>
      <c r="AY362" s="368">
        <v>0</v>
      </c>
      <c r="AZ362" s="368">
        <v>0</v>
      </c>
      <c r="BA362" s="368">
        <v>0</v>
      </c>
      <c r="BB362" s="368">
        <v>0</v>
      </c>
      <c r="BC362" s="368">
        <v>0</v>
      </c>
      <c r="BD362" s="368">
        <v>0</v>
      </c>
      <c r="BE362" s="368">
        <v>0</v>
      </c>
      <c r="BF362" s="368">
        <v>0</v>
      </c>
      <c r="BG362" s="368">
        <v>0</v>
      </c>
      <c r="BH362" s="368">
        <v>0</v>
      </c>
      <c r="BI362" s="368">
        <v>702</v>
      </c>
    </row>
    <row r="363" spans="1:82">
      <c r="A363" s="461" t="str">
        <f t="shared" si="5"/>
        <v>1715201264652000</v>
      </c>
      <c r="B363" s="367" t="s">
        <v>1588</v>
      </c>
      <c r="C363" s="367" t="s">
        <v>559</v>
      </c>
      <c r="D363" s="367" t="s">
        <v>575</v>
      </c>
      <c r="E363" s="367" t="s">
        <v>733</v>
      </c>
      <c r="F363" s="367" t="s">
        <v>594</v>
      </c>
      <c r="G363" s="367" t="s">
        <v>595</v>
      </c>
      <c r="H363" s="367" t="s">
        <v>562</v>
      </c>
      <c r="I363" s="367"/>
      <c r="J363" s="367" t="s">
        <v>739</v>
      </c>
      <c r="K363" s="367" t="s">
        <v>564</v>
      </c>
      <c r="L363" s="367" t="s">
        <v>735</v>
      </c>
      <c r="M363" s="367" t="s">
        <v>738</v>
      </c>
      <c r="N363" s="367" t="s">
        <v>733</v>
      </c>
      <c r="O363" s="367" t="s">
        <v>735</v>
      </c>
      <c r="P363" s="367" t="s">
        <v>734</v>
      </c>
      <c r="Q363" s="367" t="s">
        <v>734</v>
      </c>
      <c r="R363" s="367" t="s">
        <v>736</v>
      </c>
      <c r="S363" s="367" t="s">
        <v>733</v>
      </c>
      <c r="T363" s="368">
        <v>305699</v>
      </c>
      <c r="U363" s="368">
        <v>0</v>
      </c>
      <c r="V363" s="368">
        <v>0</v>
      </c>
      <c r="W363" s="368">
        <v>20461</v>
      </c>
      <c r="X363" s="368">
        <v>3330</v>
      </c>
      <c r="Y363" s="368">
        <v>0</v>
      </c>
      <c r="Z363" s="368">
        <v>0</v>
      </c>
      <c r="AA363" s="368">
        <v>5307</v>
      </c>
      <c r="AB363" s="368">
        <v>1914</v>
      </c>
      <c r="AC363" s="368">
        <v>102156</v>
      </c>
      <c r="AD363" s="368">
        <v>0</v>
      </c>
      <c r="AE363" s="368">
        <v>29756</v>
      </c>
      <c r="AF363" s="368">
        <v>0</v>
      </c>
      <c r="AG363" s="368">
        <v>0</v>
      </c>
      <c r="AH363" s="368">
        <v>28020</v>
      </c>
      <c r="AI363" s="368">
        <v>0</v>
      </c>
      <c r="AJ363" s="368">
        <v>0</v>
      </c>
      <c r="AK363" s="368">
        <v>2210</v>
      </c>
      <c r="AL363" s="368">
        <v>1074</v>
      </c>
      <c r="AM363" s="368">
        <v>0</v>
      </c>
      <c r="AN363" s="368">
        <v>190</v>
      </c>
      <c r="AO363" s="368">
        <v>57</v>
      </c>
      <c r="AP363" s="368">
        <v>1613</v>
      </c>
      <c r="AQ363" s="368">
        <v>0</v>
      </c>
      <c r="AR363" s="368">
        <v>551</v>
      </c>
      <c r="AS363" s="368">
        <v>142775</v>
      </c>
      <c r="AT363" s="368">
        <v>22325</v>
      </c>
      <c r="AU363" s="368">
        <v>0</v>
      </c>
      <c r="AV363" s="368">
        <v>0</v>
      </c>
      <c r="AW363" s="368">
        <v>58300</v>
      </c>
      <c r="AX363" s="368">
        <v>9300</v>
      </c>
      <c r="AY363" s="368">
        <v>0</v>
      </c>
      <c r="AZ363" s="368">
        <v>284611</v>
      </c>
      <c r="BA363" s="368">
        <v>3330</v>
      </c>
      <c r="BB363" s="368">
        <v>58300</v>
      </c>
      <c r="BC363" s="368">
        <v>0</v>
      </c>
      <c r="BD363" s="368">
        <v>0</v>
      </c>
      <c r="BE363" s="368">
        <v>5307</v>
      </c>
      <c r="BF363" s="368">
        <v>0</v>
      </c>
      <c r="BG363" s="368">
        <v>0</v>
      </c>
      <c r="BH363" s="368">
        <v>25218</v>
      </c>
      <c r="BI363" s="368">
        <v>1074</v>
      </c>
      <c r="BJ363" s="368">
        <v>9300</v>
      </c>
      <c r="BK363" s="368">
        <v>0</v>
      </c>
      <c r="BL363" s="368">
        <v>190</v>
      </c>
      <c r="BM363" s="368">
        <v>0</v>
      </c>
      <c r="BN363" s="368">
        <v>0</v>
      </c>
      <c r="BO363" s="368">
        <v>0</v>
      </c>
      <c r="BP363" s="368">
        <v>21087</v>
      </c>
      <c r="BQ363" s="368">
        <v>2788</v>
      </c>
    </row>
    <row r="364" spans="1:82">
      <c r="A364" s="461" t="str">
        <f t="shared" si="5"/>
        <v>1745201264652000</v>
      </c>
      <c r="B364" s="367" t="s">
        <v>1588</v>
      </c>
      <c r="C364" s="367" t="s">
        <v>559</v>
      </c>
      <c r="D364" s="367" t="s">
        <v>575</v>
      </c>
      <c r="E364" s="367" t="s">
        <v>738</v>
      </c>
      <c r="F364" s="367" t="s">
        <v>594</v>
      </c>
      <c r="G364" s="367" t="s">
        <v>595</v>
      </c>
      <c r="H364" s="367" t="s">
        <v>562</v>
      </c>
      <c r="J364" s="367" t="s">
        <v>739</v>
      </c>
      <c r="K364" s="367" t="s">
        <v>564</v>
      </c>
      <c r="L364" s="367" t="s">
        <v>735</v>
      </c>
      <c r="M364" s="367" t="s">
        <v>738</v>
      </c>
      <c r="N364" s="367" t="s">
        <v>733</v>
      </c>
      <c r="O364" s="367" t="s">
        <v>734</v>
      </c>
      <c r="P364" s="367" t="s">
        <v>734</v>
      </c>
      <c r="Q364" s="367" t="s">
        <v>734</v>
      </c>
      <c r="R364" s="367" t="s">
        <v>736</v>
      </c>
      <c r="S364" s="367" t="s">
        <v>733</v>
      </c>
      <c r="T364" s="368">
        <v>581486</v>
      </c>
      <c r="U364" s="368">
        <v>0</v>
      </c>
      <c r="V364" s="368">
        <v>0</v>
      </c>
      <c r="W364" s="368">
        <v>22931</v>
      </c>
      <c r="X364" s="368">
        <v>6901</v>
      </c>
      <c r="Y364" s="368">
        <v>0</v>
      </c>
      <c r="Z364" s="368">
        <v>0</v>
      </c>
      <c r="AA364" s="368">
        <v>10978</v>
      </c>
      <c r="AB364" s="368">
        <v>3704</v>
      </c>
      <c r="AC364" s="368">
        <v>205965</v>
      </c>
      <c r="AD364" s="368">
        <v>0</v>
      </c>
      <c r="AE364" s="368">
        <v>0</v>
      </c>
      <c r="AF364" s="368">
        <v>0</v>
      </c>
      <c r="AG364" s="368">
        <v>0</v>
      </c>
      <c r="AH364" s="368">
        <v>78883</v>
      </c>
      <c r="AI364" s="368">
        <v>0</v>
      </c>
      <c r="AJ364" s="368">
        <v>0</v>
      </c>
      <c r="AK364" s="368">
        <v>2988</v>
      </c>
      <c r="AL364" s="368">
        <v>2253</v>
      </c>
      <c r="AM364" s="368">
        <v>0</v>
      </c>
      <c r="AN364" s="368">
        <v>393</v>
      </c>
      <c r="AO364" s="368">
        <v>160</v>
      </c>
      <c r="AP364" s="368">
        <v>3306</v>
      </c>
      <c r="AQ364" s="368">
        <v>0</v>
      </c>
      <c r="AR364" s="368">
        <v>0</v>
      </c>
      <c r="AS364" s="368">
        <v>331007</v>
      </c>
      <c r="AT364" s="368">
        <v>69783</v>
      </c>
      <c r="AU364" s="368">
        <v>0</v>
      </c>
      <c r="AV364" s="368">
        <v>0</v>
      </c>
      <c r="AW364" s="368">
        <v>121000</v>
      </c>
      <c r="AX364" s="368">
        <v>28100</v>
      </c>
      <c r="AY364" s="368">
        <v>0</v>
      </c>
      <c r="AZ364" s="368">
        <v>581486</v>
      </c>
      <c r="BA364" s="368">
        <v>6901</v>
      </c>
      <c r="BB364" s="368">
        <v>121000</v>
      </c>
      <c r="BC364" s="368">
        <v>0</v>
      </c>
      <c r="BD364" s="368">
        <v>0</v>
      </c>
      <c r="BE364" s="368">
        <v>10978</v>
      </c>
      <c r="BF364" s="368">
        <v>0</v>
      </c>
      <c r="BG364" s="368">
        <v>0</v>
      </c>
      <c r="BH364" s="368">
        <v>78883</v>
      </c>
      <c r="BI364" s="368">
        <v>2253</v>
      </c>
      <c r="BJ364" s="368">
        <v>28100</v>
      </c>
      <c r="BK364" s="368">
        <v>0</v>
      </c>
      <c r="BL364" s="368">
        <v>393</v>
      </c>
      <c r="BM364" s="368">
        <v>0</v>
      </c>
      <c r="BN364" s="368">
        <v>0</v>
      </c>
      <c r="BO364" s="368">
        <v>0</v>
      </c>
      <c r="BP364" s="368">
        <v>0</v>
      </c>
      <c r="BQ364" s="368">
        <v>0</v>
      </c>
    </row>
    <row r="365" spans="1:82">
      <c r="A365" s="461" t="str">
        <f t="shared" si="5"/>
        <v>1755201264652000</v>
      </c>
      <c r="B365" s="367" t="s">
        <v>1588</v>
      </c>
      <c r="C365" s="367" t="s">
        <v>559</v>
      </c>
      <c r="D365" s="367" t="s">
        <v>575</v>
      </c>
      <c r="E365" s="367" t="s">
        <v>737</v>
      </c>
      <c r="F365" s="367" t="s">
        <v>594</v>
      </c>
      <c r="G365" s="367" t="s">
        <v>595</v>
      </c>
      <c r="H365" s="367" t="s">
        <v>562</v>
      </c>
      <c r="J365" s="367" t="s">
        <v>739</v>
      </c>
      <c r="K365" s="367" t="s">
        <v>564</v>
      </c>
      <c r="L365" s="367" t="s">
        <v>735</v>
      </c>
      <c r="M365" s="367" t="s">
        <v>738</v>
      </c>
      <c r="N365" s="367" t="s">
        <v>733</v>
      </c>
      <c r="O365" s="367" t="s">
        <v>735</v>
      </c>
      <c r="P365" s="367" t="s">
        <v>733</v>
      </c>
      <c r="Q365" s="367" t="s">
        <v>734</v>
      </c>
      <c r="R365" s="367" t="s">
        <v>737</v>
      </c>
      <c r="S365" s="367" t="s">
        <v>734</v>
      </c>
      <c r="T365" s="368">
        <v>17841</v>
      </c>
      <c r="U365" s="368">
        <v>0</v>
      </c>
      <c r="V365" s="368">
        <v>0</v>
      </c>
      <c r="W365" s="368">
        <v>0</v>
      </c>
      <c r="X365" s="368">
        <v>0</v>
      </c>
      <c r="Y365" s="368">
        <v>101</v>
      </c>
      <c r="Z365" s="368">
        <v>0</v>
      </c>
      <c r="AA365" s="368">
        <v>0</v>
      </c>
      <c r="AB365" s="368">
        <v>0</v>
      </c>
      <c r="AC365" s="368">
        <v>10854</v>
      </c>
      <c r="AD365" s="368">
        <v>0</v>
      </c>
      <c r="AE365" s="368">
        <v>0</v>
      </c>
      <c r="AF365" s="368">
        <v>0</v>
      </c>
      <c r="AG365" s="368">
        <v>0</v>
      </c>
      <c r="AH365" s="368">
        <v>2103</v>
      </c>
      <c r="AI365" s="368">
        <v>0</v>
      </c>
      <c r="AJ365" s="368">
        <v>0</v>
      </c>
      <c r="AK365" s="368">
        <v>0</v>
      </c>
      <c r="AL365" s="368">
        <v>0</v>
      </c>
      <c r="AM365" s="368">
        <v>0</v>
      </c>
      <c r="AN365" s="368">
        <v>0</v>
      </c>
      <c r="AO365" s="368">
        <v>0</v>
      </c>
      <c r="AP365" s="368">
        <v>197</v>
      </c>
      <c r="AQ365" s="368">
        <v>0</v>
      </c>
      <c r="AR365" s="368">
        <v>0</v>
      </c>
      <c r="AS365" s="368">
        <v>6886</v>
      </c>
      <c r="AT365" s="368">
        <v>1906</v>
      </c>
      <c r="AU365" s="368">
        <v>0</v>
      </c>
      <c r="AV365" s="368">
        <v>0</v>
      </c>
      <c r="AW365" s="368">
        <v>0</v>
      </c>
      <c r="AX365" s="368">
        <v>1200</v>
      </c>
      <c r="AY365" s="368">
        <v>0</v>
      </c>
      <c r="AZ365" s="368">
        <v>17841</v>
      </c>
      <c r="BA365" s="368">
        <v>0</v>
      </c>
      <c r="BB365" s="368">
        <v>0</v>
      </c>
      <c r="BC365" s="368">
        <v>0</v>
      </c>
      <c r="BD365" s="368">
        <v>0</v>
      </c>
      <c r="BE365" s="368">
        <v>0</v>
      </c>
      <c r="BF365" s="368">
        <v>0</v>
      </c>
      <c r="BG365" s="368">
        <v>0</v>
      </c>
      <c r="BH365" s="368">
        <v>2103</v>
      </c>
      <c r="BI365" s="368">
        <v>0</v>
      </c>
      <c r="BJ365" s="368">
        <v>1200</v>
      </c>
      <c r="BK365" s="368">
        <v>0</v>
      </c>
      <c r="BL365" s="368">
        <v>0</v>
      </c>
      <c r="BM365" s="368">
        <v>0</v>
      </c>
      <c r="BN365" s="368">
        <v>0</v>
      </c>
      <c r="BO365" s="368">
        <v>0</v>
      </c>
      <c r="BP365" s="368">
        <v>0</v>
      </c>
      <c r="BQ365" s="368">
        <v>0</v>
      </c>
    </row>
    <row r="366" spans="1:82">
      <c r="A366" s="461" t="str">
        <f t="shared" si="5"/>
        <v>1715202264652000</v>
      </c>
      <c r="B366" s="367" t="s">
        <v>1588</v>
      </c>
      <c r="C366" s="367" t="s">
        <v>559</v>
      </c>
      <c r="D366" s="367" t="s">
        <v>575</v>
      </c>
      <c r="E366" s="367" t="s">
        <v>733</v>
      </c>
      <c r="F366" s="367" t="s">
        <v>594</v>
      </c>
      <c r="G366" s="367" t="s">
        <v>595</v>
      </c>
      <c r="H366" s="367" t="s">
        <v>562</v>
      </c>
      <c r="J366" s="367" t="s">
        <v>739</v>
      </c>
      <c r="K366" s="367" t="s">
        <v>566</v>
      </c>
      <c r="L366" s="367" t="s">
        <v>735</v>
      </c>
      <c r="M366" s="367" t="s">
        <v>738</v>
      </c>
      <c r="N366" s="367" t="s">
        <v>733</v>
      </c>
      <c r="O366" s="367" t="s">
        <v>735</v>
      </c>
      <c r="P366" s="367" t="s">
        <v>734</v>
      </c>
      <c r="Q366" s="367" t="s">
        <v>734</v>
      </c>
      <c r="R366" s="367" t="s">
        <v>736</v>
      </c>
      <c r="S366" s="367" t="s">
        <v>733</v>
      </c>
      <c r="T366" s="368">
        <v>305699</v>
      </c>
      <c r="U366" s="368">
        <v>0</v>
      </c>
      <c r="V366" s="368">
        <v>0</v>
      </c>
      <c r="W366" s="368">
        <v>20461</v>
      </c>
      <c r="X366" s="368">
        <v>3330</v>
      </c>
      <c r="Y366" s="368">
        <v>0</v>
      </c>
      <c r="Z366" s="368">
        <v>0</v>
      </c>
      <c r="AA366" s="368">
        <v>5307</v>
      </c>
      <c r="AB366" s="368">
        <v>1914</v>
      </c>
      <c r="AC366" s="368">
        <v>102156</v>
      </c>
      <c r="AD366" s="368">
        <v>0</v>
      </c>
      <c r="AE366" s="368">
        <v>29756</v>
      </c>
      <c r="AF366" s="368">
        <v>0</v>
      </c>
      <c r="AG366" s="368">
        <v>0</v>
      </c>
      <c r="AH366" s="368">
        <v>28020</v>
      </c>
      <c r="AI366" s="368">
        <v>0</v>
      </c>
      <c r="AJ366" s="368">
        <v>0</v>
      </c>
      <c r="AK366" s="368">
        <v>2210</v>
      </c>
      <c r="AL366" s="368">
        <v>1074</v>
      </c>
      <c r="AM366" s="368">
        <v>0</v>
      </c>
      <c r="AN366" s="368">
        <v>190</v>
      </c>
      <c r="AO366" s="368">
        <v>57</v>
      </c>
      <c r="AP366" s="368">
        <v>1613</v>
      </c>
      <c r="AQ366" s="368">
        <v>0</v>
      </c>
      <c r="AR366" s="368">
        <v>551</v>
      </c>
      <c r="AS366" s="368">
        <v>142775</v>
      </c>
      <c r="AT366" s="368">
        <v>22325</v>
      </c>
      <c r="AU366" s="368">
        <v>0</v>
      </c>
      <c r="AV366" s="368">
        <v>0</v>
      </c>
      <c r="AW366" s="368">
        <v>58300</v>
      </c>
      <c r="AX366" s="368">
        <v>9300</v>
      </c>
      <c r="AY366" s="368">
        <v>0</v>
      </c>
      <c r="AZ366" s="368">
        <v>284611</v>
      </c>
      <c r="BA366" s="368">
        <v>3330</v>
      </c>
      <c r="BB366" s="368">
        <v>58300</v>
      </c>
      <c r="BC366" s="368">
        <v>0</v>
      </c>
      <c r="BD366" s="368">
        <v>0</v>
      </c>
      <c r="BE366" s="368">
        <v>5307</v>
      </c>
      <c r="BF366" s="368">
        <v>0</v>
      </c>
      <c r="BG366" s="368">
        <v>0</v>
      </c>
      <c r="BH366" s="368">
        <v>25218</v>
      </c>
      <c r="BI366" s="368">
        <v>1074</v>
      </c>
      <c r="BJ366" s="368">
        <v>9300</v>
      </c>
      <c r="BK366" s="368">
        <v>0</v>
      </c>
      <c r="BL366" s="368">
        <v>190</v>
      </c>
      <c r="BM366" s="368">
        <v>0</v>
      </c>
      <c r="BN366" s="368">
        <v>0</v>
      </c>
      <c r="BO366" s="368">
        <v>0</v>
      </c>
      <c r="BP366" s="368">
        <v>21087</v>
      </c>
      <c r="BQ366" s="368">
        <v>2788</v>
      </c>
    </row>
    <row r="367" spans="1:82">
      <c r="A367" s="461" t="str">
        <f t="shared" si="5"/>
        <v>1745202264652000</v>
      </c>
      <c r="B367" s="367" t="s">
        <v>1588</v>
      </c>
      <c r="C367" s="367" t="s">
        <v>559</v>
      </c>
      <c r="D367" s="367" t="s">
        <v>575</v>
      </c>
      <c r="E367" s="367" t="s">
        <v>738</v>
      </c>
      <c r="F367" s="367" t="s">
        <v>594</v>
      </c>
      <c r="G367" s="367" t="s">
        <v>595</v>
      </c>
      <c r="H367" s="367" t="s">
        <v>562</v>
      </c>
      <c r="J367" s="367" t="s">
        <v>739</v>
      </c>
      <c r="K367" s="367" t="s">
        <v>566</v>
      </c>
      <c r="L367" s="367" t="s">
        <v>735</v>
      </c>
      <c r="M367" s="367" t="s">
        <v>738</v>
      </c>
      <c r="N367" s="367" t="s">
        <v>733</v>
      </c>
      <c r="O367" s="367" t="s">
        <v>734</v>
      </c>
      <c r="P367" s="367" t="s">
        <v>734</v>
      </c>
      <c r="Q367" s="367" t="s">
        <v>734</v>
      </c>
      <c r="R367" s="367" t="s">
        <v>736</v>
      </c>
      <c r="S367" s="367" t="s">
        <v>733</v>
      </c>
      <c r="T367" s="368">
        <v>581486</v>
      </c>
      <c r="U367" s="368">
        <v>0</v>
      </c>
      <c r="V367" s="368">
        <v>0</v>
      </c>
      <c r="W367" s="368">
        <v>22931</v>
      </c>
      <c r="X367" s="368">
        <v>6901</v>
      </c>
      <c r="Y367" s="368">
        <v>0</v>
      </c>
      <c r="Z367" s="368">
        <v>0</v>
      </c>
      <c r="AA367" s="368">
        <v>10978</v>
      </c>
      <c r="AB367" s="368">
        <v>3704</v>
      </c>
      <c r="AC367" s="368">
        <v>205965</v>
      </c>
      <c r="AD367" s="368">
        <v>0</v>
      </c>
      <c r="AE367" s="368">
        <v>0</v>
      </c>
      <c r="AF367" s="368">
        <v>0</v>
      </c>
      <c r="AG367" s="368">
        <v>0</v>
      </c>
      <c r="AH367" s="368">
        <v>78883</v>
      </c>
      <c r="AI367" s="368">
        <v>0</v>
      </c>
      <c r="AJ367" s="368">
        <v>0</v>
      </c>
      <c r="AK367" s="368">
        <v>2988</v>
      </c>
      <c r="AL367" s="368">
        <v>2253</v>
      </c>
      <c r="AM367" s="368">
        <v>0</v>
      </c>
      <c r="AN367" s="368">
        <v>393</v>
      </c>
      <c r="AO367" s="368">
        <v>160</v>
      </c>
      <c r="AP367" s="368">
        <v>3306</v>
      </c>
      <c r="AQ367" s="368">
        <v>0</v>
      </c>
      <c r="AR367" s="368">
        <v>0</v>
      </c>
      <c r="AS367" s="368">
        <v>331007</v>
      </c>
      <c r="AT367" s="368">
        <v>69783</v>
      </c>
      <c r="AU367" s="368">
        <v>0</v>
      </c>
      <c r="AV367" s="368">
        <v>0</v>
      </c>
      <c r="AW367" s="368">
        <v>121000</v>
      </c>
      <c r="AX367" s="368">
        <v>28100</v>
      </c>
      <c r="AY367" s="368">
        <v>0</v>
      </c>
      <c r="AZ367" s="368">
        <v>581486</v>
      </c>
      <c r="BA367" s="368">
        <v>6901</v>
      </c>
      <c r="BB367" s="368">
        <v>121000</v>
      </c>
      <c r="BC367" s="368">
        <v>0</v>
      </c>
      <c r="BD367" s="368">
        <v>0</v>
      </c>
      <c r="BE367" s="368">
        <v>10978</v>
      </c>
      <c r="BF367" s="368">
        <v>0</v>
      </c>
      <c r="BG367" s="368">
        <v>0</v>
      </c>
      <c r="BH367" s="368">
        <v>78883</v>
      </c>
      <c r="BI367" s="368">
        <v>2253</v>
      </c>
      <c r="BJ367" s="368">
        <v>28100</v>
      </c>
      <c r="BK367" s="368">
        <v>0</v>
      </c>
      <c r="BL367" s="368">
        <v>393</v>
      </c>
      <c r="BM367" s="368">
        <v>0</v>
      </c>
      <c r="BN367" s="368">
        <v>0</v>
      </c>
      <c r="BO367" s="368">
        <v>0</v>
      </c>
      <c r="BP367" s="368">
        <v>0</v>
      </c>
      <c r="BQ367" s="368">
        <v>0</v>
      </c>
    </row>
    <row r="368" spans="1:82">
      <c r="A368" s="461" t="str">
        <f t="shared" si="5"/>
        <v>1755202264652000</v>
      </c>
      <c r="B368" s="367" t="s">
        <v>1588</v>
      </c>
      <c r="C368" s="367" t="s">
        <v>559</v>
      </c>
      <c r="D368" s="367" t="s">
        <v>575</v>
      </c>
      <c r="E368" s="367" t="s">
        <v>737</v>
      </c>
      <c r="F368" s="367" t="s">
        <v>594</v>
      </c>
      <c r="G368" s="367" t="s">
        <v>595</v>
      </c>
      <c r="H368" s="367" t="s">
        <v>562</v>
      </c>
      <c r="J368" s="367" t="s">
        <v>739</v>
      </c>
      <c r="K368" s="367" t="s">
        <v>566</v>
      </c>
      <c r="L368" s="367" t="s">
        <v>735</v>
      </c>
      <c r="M368" s="367" t="s">
        <v>738</v>
      </c>
      <c r="N368" s="367" t="s">
        <v>733</v>
      </c>
      <c r="O368" s="367" t="s">
        <v>735</v>
      </c>
      <c r="P368" s="367" t="s">
        <v>733</v>
      </c>
      <c r="Q368" s="367" t="s">
        <v>734</v>
      </c>
      <c r="R368" s="367" t="s">
        <v>737</v>
      </c>
      <c r="S368" s="367" t="s">
        <v>734</v>
      </c>
      <c r="T368" s="368">
        <v>17841</v>
      </c>
      <c r="U368" s="368">
        <v>0</v>
      </c>
      <c r="V368" s="368">
        <v>0</v>
      </c>
      <c r="W368" s="368">
        <v>0</v>
      </c>
      <c r="X368" s="368">
        <v>0</v>
      </c>
      <c r="Y368" s="368">
        <v>101</v>
      </c>
      <c r="Z368" s="368">
        <v>0</v>
      </c>
      <c r="AA368" s="368">
        <v>0</v>
      </c>
      <c r="AB368" s="368">
        <v>0</v>
      </c>
      <c r="AC368" s="368">
        <v>10854</v>
      </c>
      <c r="AD368" s="368">
        <v>0</v>
      </c>
      <c r="AE368" s="368">
        <v>0</v>
      </c>
      <c r="AF368" s="368">
        <v>0</v>
      </c>
      <c r="AG368" s="368">
        <v>0</v>
      </c>
      <c r="AH368" s="368">
        <v>2103</v>
      </c>
      <c r="AI368" s="368">
        <v>0</v>
      </c>
      <c r="AJ368" s="368">
        <v>0</v>
      </c>
      <c r="AK368" s="368">
        <v>0</v>
      </c>
      <c r="AL368" s="368">
        <v>0</v>
      </c>
      <c r="AM368" s="368">
        <v>0</v>
      </c>
      <c r="AN368" s="368">
        <v>0</v>
      </c>
      <c r="AO368" s="368">
        <v>0</v>
      </c>
      <c r="AP368" s="368">
        <v>197</v>
      </c>
      <c r="AQ368" s="368">
        <v>0</v>
      </c>
      <c r="AR368" s="368">
        <v>0</v>
      </c>
      <c r="AS368" s="368">
        <v>6886</v>
      </c>
      <c r="AT368" s="368">
        <v>1906</v>
      </c>
      <c r="AU368" s="368">
        <v>0</v>
      </c>
      <c r="AV368" s="368">
        <v>0</v>
      </c>
      <c r="AW368" s="368">
        <v>0</v>
      </c>
      <c r="AX368" s="368">
        <v>1200</v>
      </c>
      <c r="AY368" s="368">
        <v>0</v>
      </c>
      <c r="AZ368" s="368">
        <v>17841</v>
      </c>
      <c r="BA368" s="368">
        <v>0</v>
      </c>
      <c r="BB368" s="368">
        <v>0</v>
      </c>
      <c r="BC368" s="368">
        <v>0</v>
      </c>
      <c r="BD368" s="368">
        <v>0</v>
      </c>
      <c r="BE368" s="368">
        <v>0</v>
      </c>
      <c r="BF368" s="368">
        <v>0</v>
      </c>
      <c r="BG368" s="368">
        <v>0</v>
      </c>
      <c r="BH368" s="368">
        <v>2103</v>
      </c>
      <c r="BI368" s="368">
        <v>0</v>
      </c>
      <c r="BJ368" s="368">
        <v>1200</v>
      </c>
      <c r="BK368" s="368">
        <v>0</v>
      </c>
      <c r="BL368" s="368">
        <v>0</v>
      </c>
      <c r="BM368" s="368">
        <v>0</v>
      </c>
      <c r="BN368" s="368">
        <v>0</v>
      </c>
      <c r="BO368" s="368">
        <v>0</v>
      </c>
      <c r="BP368" s="368">
        <v>0</v>
      </c>
      <c r="BQ368" s="368">
        <v>0</v>
      </c>
    </row>
  </sheetData>
  <autoFilter ref="B1:DS364" xr:uid="{B2D1FE47-616E-42C8-B0E8-65CE65E42798}">
    <sortState ref="B2:DN368">
      <sortCondition ref="F1:F364"/>
    </sortState>
  </autoFilter>
  <sortState ref="C3:CW1936">
    <sortCondition ref="E3:E1936"/>
    <sortCondition ref="K3:K1936"/>
    <sortCondition ref="L3:L1936"/>
    <sortCondition ref="G3:G1936"/>
    <sortCondition ref="I3:I1936"/>
  </sortState>
  <customSheetViews>
    <customSheetView guid="{247A5D4D-80F1-4466-92F7-7A3BC78E450F}" filter="1" showAutoFilter="1">
      <pane xSplit="7" ySplit="1960" topLeftCell="Q2372" activePane="bottomRight" state="frozen"/>
      <selection pane="bottomRight" activeCell="C43" sqref="C43"/>
      <pageMargins left="0.75" right="0.75" top="1" bottom="1" header="0.51200000000000001" footer="0.51200000000000001"/>
      <pageSetup paperSize="9" orientation="portrait" verticalDpi="0"/>
      <headerFooter alignWithMargins="0"/>
      <autoFilter ref="A2:CU4212" xr:uid="{00000000-0000-0000-0000-000000000000}">
        <filterColumn colId="4">
          <filters>
            <filter val="1"/>
          </filters>
        </filterColumn>
        <filterColumn colId="6">
          <filters>
            <filter val="舞鶴市"/>
          </filters>
        </filterColumn>
        <sortState ref="A3:CU4212">
          <sortCondition ref="A2:A4376"/>
        </sortState>
      </autoFilter>
    </customSheetView>
  </customSheetViews>
  <phoneticPr fontId="3"/>
  <pageMargins left="0.75" right="0.75" top="1" bottom="1" header="0.51200000000000001" footer="0.51200000000000001"/>
  <pageSetup paperSize="9" orientation="portrait" verticalDpi="0"/>
  <headerFooter alignWithMargins="0"/>
  <legacy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
  <sheetViews>
    <sheetView workbookViewId="0">
      <selection activeCell="A371" sqref="A371"/>
    </sheetView>
  </sheetViews>
  <sheetFormatPr defaultRowHeight="14.4"/>
  <sheetData/>
  <customSheetViews>
    <customSheetView guid="{247A5D4D-80F1-4466-92F7-7A3BC78E450F}">
      <selection activeCell="C43" sqref="C43"/>
      <pageMargins left="0.7" right="0.7" top="0.75" bottom="0.75" header="0.3" footer="0.3"/>
    </customSheetView>
  </customSheetViews>
  <phoneticPr fontId="3"/>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J11"/>
  <sheetViews>
    <sheetView workbookViewId="0">
      <selection activeCell="A371" sqref="A371"/>
    </sheetView>
  </sheetViews>
  <sheetFormatPr defaultRowHeight="14.4"/>
  <sheetData>
    <row r="11" spans="10:10">
      <c r="J11" t="s">
        <v>1524</v>
      </c>
    </row>
  </sheetData>
  <customSheetViews>
    <customSheetView guid="{247A5D4D-80F1-4466-92F7-7A3BC78E450F}">
      <selection activeCell="C43" sqref="C43"/>
      <pageMargins left="0.7" right="0.7" top="0.75" bottom="0.75" header="0.3" footer="0.3"/>
    </customSheetView>
  </customSheetViews>
  <phoneticPr fontId="3"/>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T79"/>
  <sheetViews>
    <sheetView view="pageBreakPreview" zoomScale="85" zoomScaleNormal="80" zoomScaleSheetLayoutView="85" workbookViewId="0">
      <pane ySplit="2" topLeftCell="A3" activePane="bottomLeft" state="frozen"/>
      <selection pane="bottomLeft"/>
    </sheetView>
  </sheetViews>
  <sheetFormatPr defaultColWidth="9" defaultRowHeight="14.4"/>
  <cols>
    <col min="1" max="1" width="9.69921875" style="9" customWidth="1"/>
    <col min="2" max="2" width="4.296875" style="9" customWidth="1"/>
    <col min="3" max="4" width="3.296875" style="9" customWidth="1"/>
    <col min="5" max="5" width="6.296875" style="38" customWidth="1"/>
    <col min="6" max="6" width="5.19921875" style="9" customWidth="1"/>
    <col min="7" max="8" width="4.296875" style="9" customWidth="1"/>
    <col min="9" max="9" width="5.69921875" style="9" customWidth="1"/>
    <col min="10" max="10" width="15.796875" style="9" customWidth="1"/>
    <col min="11" max="11" width="9.69921875" style="9" customWidth="1"/>
    <col min="12" max="15" width="11.5" style="9" customWidth="1"/>
    <col min="16" max="16384" width="9" style="9"/>
  </cols>
  <sheetData>
    <row r="1" spans="1:15">
      <c r="F1" s="9" t="s">
        <v>79</v>
      </c>
    </row>
    <row r="2" spans="1:15" ht="34.5" customHeight="1">
      <c r="A2" s="26"/>
      <c r="B2" s="67" t="s">
        <v>778</v>
      </c>
      <c r="C2" s="26" t="s">
        <v>779</v>
      </c>
      <c r="D2" s="26" t="s">
        <v>780</v>
      </c>
      <c r="E2" s="30" t="s">
        <v>781</v>
      </c>
      <c r="F2" s="516"/>
      <c r="G2" s="643"/>
      <c r="H2" s="643"/>
      <c r="I2" s="643"/>
      <c r="J2" s="643"/>
      <c r="K2" s="644"/>
      <c r="L2" s="11" t="s">
        <v>750</v>
      </c>
      <c r="M2" s="11" t="s">
        <v>474</v>
      </c>
      <c r="N2" s="11" t="s">
        <v>598</v>
      </c>
      <c r="O2" s="11" t="s">
        <v>605</v>
      </c>
    </row>
    <row r="3" spans="1:15" s="1" customFormat="1" ht="16.05" customHeight="1">
      <c r="A3" s="27" t="str">
        <f t="shared" ref="A3:A9" si="0">+B3&amp;C3&amp;D3</f>
        <v>1713301</v>
      </c>
      <c r="B3" s="28" t="s">
        <v>133</v>
      </c>
      <c r="C3" s="29">
        <v>33</v>
      </c>
      <c r="D3" s="28" t="s">
        <v>782</v>
      </c>
      <c r="E3" s="24">
        <v>1</v>
      </c>
      <c r="F3" s="631" t="s">
        <v>78</v>
      </c>
      <c r="G3" s="692" t="s">
        <v>77</v>
      </c>
      <c r="H3" s="693" t="s">
        <v>76</v>
      </c>
      <c r="I3" s="656" t="s">
        <v>75</v>
      </c>
      <c r="J3" s="656"/>
      <c r="K3" s="656"/>
      <c r="L3" s="438"/>
      <c r="M3" s="438" t="str">
        <f>IF(VLOOKUP($A3&amp;M$77,決統データ!$A$3:$DE$365,$E3+19,FALSE)=0,"○","")</f>
        <v/>
      </c>
      <c r="N3" s="438" t="str">
        <f>IF(VLOOKUP($A3&amp;N$77,決統データ!$A$3:$DE$365,$E3+19,FALSE)=0,"○","")</f>
        <v/>
      </c>
      <c r="O3" s="273">
        <f>(COUNTIF(L3:N3,"○"))</f>
        <v>0</v>
      </c>
    </row>
    <row r="4" spans="1:15" s="1" customFormat="1" ht="16.05" customHeight="1">
      <c r="A4" s="27" t="str">
        <f t="shared" si="0"/>
        <v>1713301</v>
      </c>
      <c r="B4" s="28" t="s">
        <v>133</v>
      </c>
      <c r="C4" s="29">
        <v>33</v>
      </c>
      <c r="D4" s="28" t="s">
        <v>782</v>
      </c>
      <c r="E4" s="24">
        <v>1</v>
      </c>
      <c r="F4" s="631"/>
      <c r="G4" s="693"/>
      <c r="H4" s="693"/>
      <c r="I4" s="487" t="s">
        <v>74</v>
      </c>
      <c r="J4" s="487"/>
      <c r="K4" s="487"/>
      <c r="L4" s="438"/>
      <c r="M4" s="438" t="str">
        <f>IF(VLOOKUP($A4&amp;M$77,決統データ!$A$3:$DE$365,$E4+19,FALSE)=0,"○","")</f>
        <v/>
      </c>
      <c r="N4" s="438" t="str">
        <f>IF(VLOOKUP($A4&amp;N$77,決統データ!$A$3:$DE$365,$E4+19,FALSE)=0,"○","")</f>
        <v/>
      </c>
      <c r="O4" s="273">
        <f>(COUNTIF(L4:N4,"○"))</f>
        <v>0</v>
      </c>
    </row>
    <row r="5" spans="1:15" s="1" customFormat="1" ht="16.05" customHeight="1">
      <c r="A5" s="27" t="str">
        <f t="shared" si="0"/>
        <v>1713301</v>
      </c>
      <c r="B5" s="28" t="s">
        <v>133</v>
      </c>
      <c r="C5" s="29">
        <v>33</v>
      </c>
      <c r="D5" s="28" t="s">
        <v>782</v>
      </c>
      <c r="E5" s="24">
        <v>1</v>
      </c>
      <c r="F5" s="631"/>
      <c r="G5" s="693"/>
      <c r="H5" s="693"/>
      <c r="I5" s="487" t="s">
        <v>73</v>
      </c>
      <c r="J5" s="487"/>
      <c r="K5" s="487"/>
      <c r="L5" s="439" t="s">
        <v>1556</v>
      </c>
      <c r="M5" s="439" t="s">
        <v>1556</v>
      </c>
      <c r="N5" s="438" t="str">
        <f>IF(VLOOKUP($A5&amp;N$77,決統データ!$A$3:$DE$365,$E5+19,FALSE)=0,"○","")</f>
        <v/>
      </c>
      <c r="O5" s="273">
        <f>(COUNTIF(L5:N5,"○"))</f>
        <v>2</v>
      </c>
    </row>
    <row r="6" spans="1:15" s="1" customFormat="1" ht="16.05" customHeight="1">
      <c r="A6" s="27" t="str">
        <f t="shared" si="0"/>
        <v>1713301</v>
      </c>
      <c r="B6" s="28" t="s">
        <v>133</v>
      </c>
      <c r="C6" s="29">
        <v>33</v>
      </c>
      <c r="D6" s="28" t="s">
        <v>782</v>
      </c>
      <c r="E6" s="24">
        <v>1</v>
      </c>
      <c r="F6" s="631"/>
      <c r="G6" s="693"/>
      <c r="H6" s="693"/>
      <c r="I6" s="487" t="s">
        <v>72</v>
      </c>
      <c r="J6" s="487"/>
      <c r="K6" s="487"/>
      <c r="L6" s="438"/>
      <c r="M6" s="438" t="str">
        <f>IF(VLOOKUP($A6&amp;M$77,決統データ!$A$3:$DE$365,$E6+19,FALSE)=0,"○","")</f>
        <v/>
      </c>
      <c r="N6" s="438" t="str">
        <f>IF(VLOOKUP($A6&amp;N$77,決統データ!$A$3:$DE$365,$E6+19,FALSE)=0,"○","")</f>
        <v/>
      </c>
      <c r="O6" s="273">
        <f>(COUNTIF(L6:N6,"○"))</f>
        <v>0</v>
      </c>
    </row>
    <row r="7" spans="1:15" s="1" customFormat="1" ht="16.05" customHeight="1">
      <c r="A7" s="27" t="str">
        <f t="shared" si="0"/>
        <v>1713301</v>
      </c>
      <c r="B7" s="28" t="s">
        <v>133</v>
      </c>
      <c r="C7" s="29">
        <v>33</v>
      </c>
      <c r="D7" s="28" t="s">
        <v>782</v>
      </c>
      <c r="E7" s="24">
        <v>1</v>
      </c>
      <c r="F7" s="631"/>
      <c r="G7" s="693"/>
      <c r="H7" s="694"/>
      <c r="I7" s="487" t="s">
        <v>71</v>
      </c>
      <c r="J7" s="487"/>
      <c r="K7" s="487"/>
      <c r="L7" s="438"/>
      <c r="M7" s="438" t="str">
        <f>IF(VLOOKUP($A7&amp;M$77,決統データ!$A$3:$DE$365,$E7+19,FALSE)=0,"○","")</f>
        <v/>
      </c>
      <c r="N7" s="439" t="s">
        <v>1557</v>
      </c>
      <c r="O7" s="273">
        <f>(COUNTIF(L7:N7,"○"))</f>
        <v>1</v>
      </c>
    </row>
    <row r="8" spans="1:15" s="1" customFormat="1" ht="16.05" customHeight="1">
      <c r="A8" s="27" t="str">
        <f t="shared" si="0"/>
        <v>1713301</v>
      </c>
      <c r="B8" s="28" t="s">
        <v>133</v>
      </c>
      <c r="C8" s="29">
        <v>33</v>
      </c>
      <c r="D8" s="28" t="s">
        <v>782</v>
      </c>
      <c r="E8" s="24">
        <v>2</v>
      </c>
      <c r="F8" s="631"/>
      <c r="G8" s="694"/>
      <c r="H8" s="487" t="s">
        <v>70</v>
      </c>
      <c r="I8" s="487"/>
      <c r="J8" s="487"/>
      <c r="K8" s="487"/>
      <c r="L8" s="194">
        <f>VLOOKUP($A8&amp;L$77,決統データ!$A$3:$DE$365,$E8+19,FALSE)/10</f>
        <v>60</v>
      </c>
      <c r="M8" s="194">
        <f>VLOOKUP($A8&amp;M$77,決統データ!$A$3:$DE$365,$E8+19,FALSE)/10</f>
        <v>27.2</v>
      </c>
      <c r="N8" s="194">
        <f>VLOOKUP($A8&amp;N$77,決統データ!$A$3:$DE$365,$E8+19,FALSE)/10</f>
        <v>64.7</v>
      </c>
      <c r="O8" s="274">
        <f>SUM(L8:N8)/COUNTIF(L8:N8,"&gt;0")</f>
        <v>50.633333333333333</v>
      </c>
    </row>
    <row r="9" spans="1:15" s="1" customFormat="1" ht="16.05" customHeight="1">
      <c r="A9" s="27" t="str">
        <f t="shared" si="0"/>
        <v>1713301</v>
      </c>
      <c r="B9" s="28" t="s">
        <v>133</v>
      </c>
      <c r="C9" s="29">
        <v>33</v>
      </c>
      <c r="D9" s="28" t="s">
        <v>782</v>
      </c>
      <c r="E9" s="24">
        <v>3</v>
      </c>
      <c r="F9" s="631"/>
      <c r="G9" s="704" t="s">
        <v>69</v>
      </c>
      <c r="H9" s="487" t="s">
        <v>68</v>
      </c>
      <c r="I9" s="487"/>
      <c r="J9" s="487"/>
      <c r="K9" s="487"/>
      <c r="L9" s="268"/>
      <c r="M9" s="268"/>
      <c r="N9" s="268"/>
      <c r="O9" s="273">
        <f t="shared" ref="O9:O14" si="1">COUNTA(L9:N9)</f>
        <v>0</v>
      </c>
    </row>
    <row r="10" spans="1:15" s="1" customFormat="1" ht="16.05" customHeight="1">
      <c r="E10" s="371"/>
      <c r="F10" s="631"/>
      <c r="G10" s="705"/>
      <c r="H10" s="487" t="s">
        <v>67</v>
      </c>
      <c r="I10" s="487"/>
      <c r="J10" s="487"/>
      <c r="K10" s="487"/>
      <c r="L10" s="268" t="s">
        <v>19</v>
      </c>
      <c r="M10" s="268" t="s">
        <v>19</v>
      </c>
      <c r="N10" s="268" t="s">
        <v>19</v>
      </c>
      <c r="O10" s="273">
        <f t="shared" si="1"/>
        <v>3</v>
      </c>
    </row>
    <row r="11" spans="1:15" s="1" customFormat="1" ht="16.05" customHeight="1">
      <c r="E11" s="371"/>
      <c r="F11" s="631"/>
      <c r="G11" s="705"/>
      <c r="H11" s="487" t="s">
        <v>64</v>
      </c>
      <c r="I11" s="487"/>
      <c r="J11" s="487"/>
      <c r="K11" s="487"/>
      <c r="L11" s="268" t="s">
        <v>19</v>
      </c>
      <c r="M11" s="268" t="s">
        <v>19</v>
      </c>
      <c r="N11" s="268" t="s">
        <v>19</v>
      </c>
      <c r="O11" s="273">
        <f t="shared" si="1"/>
        <v>3</v>
      </c>
    </row>
    <row r="12" spans="1:15" s="1" customFormat="1" ht="16.05" customHeight="1">
      <c r="E12" s="371"/>
      <c r="F12" s="631"/>
      <c r="G12" s="705"/>
      <c r="H12" s="487" t="s">
        <v>66</v>
      </c>
      <c r="I12" s="487"/>
      <c r="J12" s="487"/>
      <c r="K12" s="487"/>
      <c r="L12" s="268"/>
      <c r="M12" s="268" t="s">
        <v>19</v>
      </c>
      <c r="N12" s="268"/>
      <c r="O12" s="273">
        <f t="shared" si="1"/>
        <v>1</v>
      </c>
    </row>
    <row r="13" spans="1:15" s="1" customFormat="1" ht="16.05" customHeight="1">
      <c r="E13" s="371"/>
      <c r="F13" s="631"/>
      <c r="G13" s="705"/>
      <c r="H13" s="487" t="s">
        <v>65</v>
      </c>
      <c r="I13" s="487"/>
      <c r="J13" s="487"/>
      <c r="K13" s="487"/>
      <c r="L13" s="268"/>
      <c r="M13" s="268"/>
      <c r="N13" s="268"/>
      <c r="O13" s="273">
        <f t="shared" si="1"/>
        <v>0</v>
      </c>
    </row>
    <row r="14" spans="1:15" s="1" customFormat="1" ht="16.05" customHeight="1">
      <c r="E14" s="371"/>
      <c r="F14" s="631"/>
      <c r="G14" s="706"/>
      <c r="H14" s="487" t="s">
        <v>731</v>
      </c>
      <c r="I14" s="487"/>
      <c r="J14" s="487"/>
      <c r="K14" s="487"/>
      <c r="L14" s="268"/>
      <c r="M14" s="268"/>
      <c r="N14" s="268"/>
      <c r="O14" s="273">
        <f t="shared" si="1"/>
        <v>0</v>
      </c>
    </row>
    <row r="15" spans="1:15" s="1" customFormat="1" ht="16.05" customHeight="1">
      <c r="A15" s="27" t="str">
        <f>+B15&amp;C15&amp;D15</f>
        <v>1713301</v>
      </c>
      <c r="B15" s="28" t="s">
        <v>133</v>
      </c>
      <c r="C15" s="29">
        <v>33</v>
      </c>
      <c r="D15" s="28" t="s">
        <v>782</v>
      </c>
      <c r="E15" s="24">
        <v>4</v>
      </c>
      <c r="F15" s="631"/>
      <c r="G15" s="692" t="s">
        <v>64</v>
      </c>
      <c r="H15" s="487" t="s">
        <v>63</v>
      </c>
      <c r="I15" s="487"/>
      <c r="J15" s="487"/>
      <c r="K15" s="487"/>
      <c r="L15" s="42">
        <f>VLOOKUP($A15&amp;L$77,決統データ!$A$3:$DE$365,$E15+19,FALSE)</f>
        <v>9</v>
      </c>
      <c r="M15" s="42">
        <f>VLOOKUP($A15&amp;M$77,決統データ!$A$3:$DE$365,$E15+19,FALSE)</f>
        <v>6</v>
      </c>
      <c r="N15" s="42">
        <f>VLOOKUP($A15&amp;N$77,決統データ!$A$3:$DE$365,$E15+19,FALSE)</f>
        <v>6</v>
      </c>
      <c r="O15" s="337">
        <f>SUM(L15:N15)/COUNTIF(L15:N15,"&gt;0")</f>
        <v>7</v>
      </c>
    </row>
    <row r="16" spans="1:15" s="1" customFormat="1" ht="16.05" customHeight="1">
      <c r="A16" s="27" t="str">
        <f>+B16&amp;C16&amp;D16</f>
        <v>1713301</v>
      </c>
      <c r="B16" s="28" t="s">
        <v>133</v>
      </c>
      <c r="C16" s="29">
        <v>33</v>
      </c>
      <c r="D16" s="28" t="s">
        <v>782</v>
      </c>
      <c r="E16" s="24">
        <v>5</v>
      </c>
      <c r="F16" s="631"/>
      <c r="G16" s="693"/>
      <c r="H16" s="734" t="s">
        <v>62</v>
      </c>
      <c r="I16" s="738"/>
      <c r="J16" s="738"/>
      <c r="K16" s="739"/>
      <c r="L16" s="42">
        <f>VLOOKUP($A16&amp;L$77,決統データ!$A$3:$DE$365,$E16+19,FALSE)</f>
        <v>77</v>
      </c>
      <c r="M16" s="42">
        <f>VLOOKUP($A16&amp;M$77,決統データ!$A$3:$DE$365,$E16+19,FALSE)</f>
        <v>101</v>
      </c>
      <c r="N16" s="42">
        <f>VLOOKUP($A16&amp;N$77,決統データ!$A$3:$DE$365,$E16+19,FALSE)</f>
        <v>152</v>
      </c>
      <c r="O16" s="337">
        <f>SUM(L16:N16)/COUNTIF(L16:N16,"&gt;0")</f>
        <v>110</v>
      </c>
    </row>
    <row r="17" spans="1:15" s="1" customFormat="1" ht="16.05" customHeight="1">
      <c r="A17" s="27" t="str">
        <f>+B17&amp;C17&amp;D17</f>
        <v>1713301</v>
      </c>
      <c r="B17" s="28" t="s">
        <v>133</v>
      </c>
      <c r="C17" s="29">
        <v>33</v>
      </c>
      <c r="D17" s="28" t="s">
        <v>782</v>
      </c>
      <c r="E17" s="24">
        <v>6</v>
      </c>
      <c r="F17" s="631"/>
      <c r="G17" s="693"/>
      <c r="H17" s="734" t="s">
        <v>61</v>
      </c>
      <c r="I17" s="735"/>
      <c r="J17" s="735"/>
      <c r="K17" s="736"/>
      <c r="L17" s="42">
        <f>VLOOKUP($A17&amp;L$77,決統データ!$A$3:$DE$365,$E17+19,FALSE)</f>
        <v>192</v>
      </c>
      <c r="M17" s="42">
        <f>VLOOKUP($A17&amp;M$77,決統データ!$A$3:$DE$365,$E17+19,FALSE)</f>
        <v>203</v>
      </c>
      <c r="N17" s="42">
        <f>VLOOKUP($A17&amp;N$77,決統データ!$A$3:$DE$365,$E17+19,FALSE)</f>
        <v>200</v>
      </c>
      <c r="O17" s="337">
        <f>SUM(L17:N17)/COUNTIF(L17:N17,"&gt;0")</f>
        <v>198.33333333333334</v>
      </c>
    </row>
    <row r="18" spans="1:15" s="162" customFormat="1" ht="16.05" customHeight="1">
      <c r="A18" s="27" t="str">
        <f>+B18&amp;C18&amp;D18</f>
        <v>1713301</v>
      </c>
      <c r="B18" s="28" t="s">
        <v>133</v>
      </c>
      <c r="C18" s="29">
        <v>33</v>
      </c>
      <c r="D18" s="28" t="s">
        <v>782</v>
      </c>
      <c r="E18" s="25">
        <v>7</v>
      </c>
      <c r="F18" s="631"/>
      <c r="G18" s="694"/>
      <c r="H18" s="737" t="s">
        <v>60</v>
      </c>
      <c r="I18" s="737"/>
      <c r="J18" s="737"/>
      <c r="K18" s="737"/>
      <c r="L18" s="42">
        <f>VLOOKUP($A18&amp;L$77,決統データ!$A$3:$DE$365,$E18+19,FALSE)</f>
        <v>25</v>
      </c>
      <c r="M18" s="42">
        <f>VLOOKUP($A18&amp;M$77,決統データ!$A$3:$DE$365,$E18+19,FALSE)</f>
        <v>20</v>
      </c>
      <c r="N18" s="42">
        <f>VLOOKUP($A18&amp;N$77,決統データ!$A$3:$DE$365,$E18+19,FALSE)</f>
        <v>13</v>
      </c>
      <c r="O18" s="274">
        <f>SUM(L18:N18)/COUNTIF(L18:N18,"&gt;0")</f>
        <v>19.333333333333332</v>
      </c>
    </row>
    <row r="19" spans="1:15" s="1" customFormat="1" ht="16.05" customHeight="1">
      <c r="A19" s="27" t="str">
        <f>+B19&amp;C19&amp;D19</f>
        <v>1713301</v>
      </c>
      <c r="B19" s="28" t="s">
        <v>133</v>
      </c>
      <c r="C19" s="29">
        <v>33</v>
      </c>
      <c r="D19" s="28" t="s">
        <v>782</v>
      </c>
      <c r="E19" s="25">
        <v>8</v>
      </c>
      <c r="F19" s="631"/>
      <c r="G19" s="691" t="s">
        <v>59</v>
      </c>
      <c r="H19" s="487" t="s">
        <v>58</v>
      </c>
      <c r="I19" s="487"/>
      <c r="J19" s="487"/>
      <c r="K19" s="487"/>
      <c r="L19" s="268"/>
      <c r="M19" s="268" t="s">
        <v>19</v>
      </c>
      <c r="N19" s="268" t="s">
        <v>19</v>
      </c>
      <c r="O19" s="273">
        <f t="shared" ref="O19:O31" si="2">COUNTA(L19:N19)</f>
        <v>2</v>
      </c>
    </row>
    <row r="20" spans="1:15" s="1" customFormat="1" ht="16.05" customHeight="1">
      <c r="E20" s="371"/>
      <c r="F20" s="631"/>
      <c r="G20" s="691"/>
      <c r="H20" s="487" t="s">
        <v>57</v>
      </c>
      <c r="I20" s="487"/>
      <c r="J20" s="487"/>
      <c r="K20" s="487"/>
      <c r="L20" s="268" t="s">
        <v>19</v>
      </c>
      <c r="M20" s="268"/>
      <c r="N20" s="268"/>
      <c r="O20" s="273">
        <f t="shared" si="2"/>
        <v>1</v>
      </c>
    </row>
    <row r="21" spans="1:15" s="1" customFormat="1" ht="16.05" customHeight="1">
      <c r="E21" s="371"/>
      <c r="F21" s="631"/>
      <c r="G21" s="691"/>
      <c r="H21" s="487" t="s">
        <v>731</v>
      </c>
      <c r="I21" s="487"/>
      <c r="J21" s="487"/>
      <c r="K21" s="487"/>
      <c r="L21" s="268"/>
      <c r="M21" s="268"/>
      <c r="N21" s="268"/>
      <c r="O21" s="273">
        <f t="shared" si="2"/>
        <v>0</v>
      </c>
    </row>
    <row r="22" spans="1:15" s="1" customFormat="1" ht="16.05" customHeight="1">
      <c r="E22" s="720"/>
      <c r="F22" s="631"/>
      <c r="G22" s="692" t="s">
        <v>56</v>
      </c>
      <c r="H22" s="704" t="s">
        <v>55</v>
      </c>
      <c r="I22" s="496" t="s">
        <v>54</v>
      </c>
      <c r="J22" s="518"/>
      <c r="K22" s="510"/>
      <c r="L22" s="271"/>
      <c r="M22" s="268" t="s">
        <v>19</v>
      </c>
      <c r="N22" s="268"/>
      <c r="O22" s="273">
        <f t="shared" si="2"/>
        <v>1</v>
      </c>
    </row>
    <row r="23" spans="1:15" s="1" customFormat="1" ht="16.05" customHeight="1">
      <c r="E23" s="720"/>
      <c r="F23" s="631"/>
      <c r="G23" s="693"/>
      <c r="H23" s="705"/>
      <c r="I23" s="496" t="s">
        <v>53</v>
      </c>
      <c r="J23" s="518"/>
      <c r="K23" s="510"/>
      <c r="L23" s="268" t="s">
        <v>19</v>
      </c>
      <c r="M23" s="268" t="s">
        <v>19</v>
      </c>
      <c r="N23" s="268" t="s">
        <v>19</v>
      </c>
      <c r="O23" s="273">
        <f t="shared" si="2"/>
        <v>3</v>
      </c>
    </row>
    <row r="24" spans="1:15" s="1" customFormat="1" ht="16.05" customHeight="1">
      <c r="E24" s="720"/>
      <c r="F24" s="631"/>
      <c r="G24" s="693"/>
      <c r="H24" s="705"/>
      <c r="I24" s="496" t="s">
        <v>52</v>
      </c>
      <c r="J24" s="518"/>
      <c r="K24" s="510"/>
      <c r="L24" s="268" t="s">
        <v>19</v>
      </c>
      <c r="M24" s="268" t="s">
        <v>19</v>
      </c>
      <c r="N24" s="268" t="s">
        <v>19</v>
      </c>
      <c r="O24" s="273">
        <f t="shared" si="2"/>
        <v>3</v>
      </c>
    </row>
    <row r="25" spans="1:15" s="1" customFormat="1" ht="16.05" customHeight="1">
      <c r="E25" s="720"/>
      <c r="F25" s="631"/>
      <c r="G25" s="693"/>
      <c r="H25" s="705"/>
      <c r="I25" s="496" t="s">
        <v>368</v>
      </c>
      <c r="J25" s="518"/>
      <c r="K25" s="510"/>
      <c r="L25" s="380" t="s">
        <v>1446</v>
      </c>
      <c r="M25" s="380" t="s">
        <v>19</v>
      </c>
      <c r="N25" s="380" t="s">
        <v>1440</v>
      </c>
      <c r="O25" s="273">
        <f t="shared" si="2"/>
        <v>3</v>
      </c>
    </row>
    <row r="26" spans="1:15" s="1" customFormat="1" ht="16.05" customHeight="1">
      <c r="E26" s="720"/>
      <c r="F26" s="631"/>
      <c r="G26" s="693"/>
      <c r="H26" s="705"/>
      <c r="I26" s="496" t="s">
        <v>369</v>
      </c>
      <c r="J26" s="518"/>
      <c r="K26" s="510"/>
      <c r="L26" s="268"/>
      <c r="M26" s="268"/>
      <c r="N26" s="268"/>
      <c r="O26" s="273">
        <f t="shared" si="2"/>
        <v>0</v>
      </c>
    </row>
    <row r="27" spans="1:15" s="1" customFormat="1" ht="16.05" customHeight="1">
      <c r="E27" s="448"/>
      <c r="F27" s="631"/>
      <c r="G27" s="693"/>
      <c r="H27" s="706"/>
      <c r="I27" s="445" t="s">
        <v>1565</v>
      </c>
      <c r="J27" s="447"/>
      <c r="K27" s="446"/>
      <c r="L27" s="380" t="s">
        <v>1564</v>
      </c>
      <c r="M27" s="268"/>
      <c r="N27" s="268" t="s">
        <v>19</v>
      </c>
      <c r="O27" s="273">
        <f t="shared" si="2"/>
        <v>2</v>
      </c>
    </row>
    <row r="28" spans="1:15" s="1" customFormat="1" ht="16.05" customHeight="1">
      <c r="E28" s="720"/>
      <c r="F28" s="631"/>
      <c r="G28" s="693"/>
      <c r="H28" s="639" t="s">
        <v>51</v>
      </c>
      <c r="I28" s="496" t="s">
        <v>50</v>
      </c>
      <c r="J28" s="518"/>
      <c r="K28" s="510"/>
      <c r="L28" s="271"/>
      <c r="M28" s="271"/>
      <c r="N28" s="268" t="s">
        <v>813</v>
      </c>
      <c r="O28" s="273">
        <f t="shared" si="2"/>
        <v>1</v>
      </c>
    </row>
    <row r="29" spans="1:15" s="1" customFormat="1" ht="16.05" customHeight="1">
      <c r="E29" s="720"/>
      <c r="F29" s="631"/>
      <c r="G29" s="693"/>
      <c r="H29" s="640"/>
      <c r="I29" s="496" t="s">
        <v>49</v>
      </c>
      <c r="J29" s="518"/>
      <c r="K29" s="510"/>
      <c r="L29" s="268" t="s">
        <v>19</v>
      </c>
      <c r="M29" s="268" t="s">
        <v>19</v>
      </c>
      <c r="N29" s="268"/>
      <c r="O29" s="273">
        <f t="shared" si="2"/>
        <v>2</v>
      </c>
    </row>
    <row r="30" spans="1:15" s="1" customFormat="1" ht="16.05" customHeight="1">
      <c r="E30" s="720"/>
      <c r="F30" s="631"/>
      <c r="G30" s="693"/>
      <c r="H30" s="640"/>
      <c r="I30" s="496" t="s">
        <v>48</v>
      </c>
      <c r="J30" s="518"/>
      <c r="K30" s="510"/>
      <c r="L30" s="380"/>
      <c r="M30" s="271"/>
      <c r="N30" s="271"/>
      <c r="O30" s="273">
        <f t="shared" si="2"/>
        <v>0</v>
      </c>
    </row>
    <row r="31" spans="1:15" s="1" customFormat="1" ht="16.05" customHeight="1">
      <c r="E31" s="720"/>
      <c r="F31" s="631"/>
      <c r="G31" s="694"/>
      <c r="H31" s="641"/>
      <c r="I31" s="496" t="s">
        <v>47</v>
      </c>
      <c r="J31" s="518"/>
      <c r="K31" s="510"/>
      <c r="L31" s="271"/>
      <c r="M31" s="271"/>
      <c r="N31" s="268"/>
      <c r="O31" s="273">
        <f t="shared" si="2"/>
        <v>0</v>
      </c>
    </row>
    <row r="32" spans="1:15" s="1" customFormat="1" ht="16.05" customHeight="1">
      <c r="A32" s="27" t="str">
        <f t="shared" ref="A32:A50" si="3">+B32&amp;C32&amp;D32</f>
        <v>1713301</v>
      </c>
      <c r="B32" s="28" t="s">
        <v>133</v>
      </c>
      <c r="C32" s="29">
        <v>33</v>
      </c>
      <c r="D32" s="28" t="s">
        <v>782</v>
      </c>
      <c r="E32" s="24">
        <v>11</v>
      </c>
      <c r="F32" s="631"/>
      <c r="G32" s="496" t="s">
        <v>46</v>
      </c>
      <c r="H32" s="518"/>
      <c r="I32" s="518"/>
      <c r="J32" s="518"/>
      <c r="K32" s="510"/>
      <c r="L32" s="35">
        <f>VLOOKUP($A32&amp;L$77,決統データ!$A$3:$DE$365,$E32+19,FALSE)</f>
        <v>4180401</v>
      </c>
      <c r="M32" s="35">
        <f>VLOOKUP($A32&amp;M$77,決統データ!$A$3:$DE$365,$E32+19,FALSE)</f>
        <v>4260601</v>
      </c>
      <c r="N32" s="35">
        <f>VLOOKUP($A32&amp;N$77,決統データ!$A$3:$DE$365,$E32+19,FALSE)</f>
        <v>4290601</v>
      </c>
      <c r="O32" s="307"/>
    </row>
    <row r="33" spans="1:15" s="1" customFormat="1" ht="16.05" customHeight="1">
      <c r="A33" s="27" t="str">
        <f t="shared" si="3"/>
        <v>1713301</v>
      </c>
      <c r="B33" s="28" t="s">
        <v>133</v>
      </c>
      <c r="C33" s="29">
        <v>33</v>
      </c>
      <c r="D33" s="28" t="s">
        <v>782</v>
      </c>
      <c r="E33" s="24">
        <v>12</v>
      </c>
      <c r="F33" s="631"/>
      <c r="G33" s="496" t="s">
        <v>45</v>
      </c>
      <c r="H33" s="518"/>
      <c r="I33" s="518"/>
      <c r="J33" s="518"/>
      <c r="K33" s="510"/>
      <c r="L33" s="35">
        <f>VLOOKUP($A33&amp;L$77,決統データ!$A$3:$DE$365,$E33+19,FALSE)</f>
        <v>4090901</v>
      </c>
      <c r="M33" s="35">
        <f>VLOOKUP($A33&amp;M$77,決統データ!$A$3:$DE$365,$E33+19,FALSE)</f>
        <v>4031213</v>
      </c>
      <c r="N33" s="35">
        <f>VLOOKUP($A33&amp;N$77,決統データ!$A$3:$DE$365,$E33+19,FALSE)</f>
        <v>4180301</v>
      </c>
      <c r="O33" s="307"/>
    </row>
    <row r="34" spans="1:15" s="1" customFormat="1" ht="16.05" customHeight="1">
      <c r="A34" s="27" t="str">
        <f t="shared" si="3"/>
        <v>1713301</v>
      </c>
      <c r="B34" s="28" t="s">
        <v>133</v>
      </c>
      <c r="C34" s="29">
        <v>33</v>
      </c>
      <c r="D34" s="28" t="s">
        <v>782</v>
      </c>
      <c r="E34" s="24">
        <v>13</v>
      </c>
      <c r="F34" s="631"/>
      <c r="G34" s="678" t="s">
        <v>44</v>
      </c>
      <c r="H34" s="730" t="s">
        <v>43</v>
      </c>
      <c r="I34" s="730"/>
      <c r="J34" s="730"/>
      <c r="K34" s="730"/>
      <c r="L34" s="443">
        <f>VLOOKUP($A34&amp;L$77,決統データ!$A$3:$DE$365,$E34+19,FALSE)</f>
        <v>1540</v>
      </c>
      <c r="M34" s="443">
        <f>VLOOKUP($A34&amp;M$77,決統データ!$A$3:$DE$365,$E34+19,FALSE)</f>
        <v>2029</v>
      </c>
      <c r="N34" s="443">
        <f>VLOOKUP($A34&amp;N$77,決統データ!$A$3:$DE$365,$E34+19,FALSE)</f>
        <v>2954</v>
      </c>
      <c r="O34" s="337">
        <f t="shared" ref="O34:O47" si="4">SUM(L34:N34)/COUNTIF(L34:N34,"&gt;0")</f>
        <v>2174.3333333333335</v>
      </c>
    </row>
    <row r="35" spans="1:15" s="1" customFormat="1" ht="16.05" customHeight="1">
      <c r="A35" s="27" t="str">
        <f t="shared" si="3"/>
        <v>1713301</v>
      </c>
      <c r="B35" s="28" t="s">
        <v>133</v>
      </c>
      <c r="C35" s="29">
        <v>33</v>
      </c>
      <c r="D35" s="28" t="s">
        <v>782</v>
      </c>
      <c r="E35" s="24">
        <v>14</v>
      </c>
      <c r="F35" s="631"/>
      <c r="G35" s="678"/>
      <c r="H35" s="730" t="s">
        <v>42</v>
      </c>
      <c r="I35" s="730"/>
      <c r="J35" s="730"/>
      <c r="K35" s="730"/>
      <c r="L35" s="443">
        <f>VLOOKUP($A35&amp;L$77,決統データ!$A$3:$DE$365,$E35+19,FALSE)</f>
        <v>9845</v>
      </c>
      <c r="M35" s="443">
        <f>VLOOKUP($A35&amp;M$77,決統データ!$A$3:$DE$365,$E35+19,FALSE)</f>
        <v>12182</v>
      </c>
      <c r="N35" s="443">
        <f>VLOOKUP($A35&amp;N$77,決統データ!$A$3:$DE$365,$E35+19,FALSE)</f>
        <v>17573</v>
      </c>
      <c r="O35" s="337">
        <f t="shared" si="4"/>
        <v>13200</v>
      </c>
    </row>
    <row r="36" spans="1:15" s="1" customFormat="1" ht="16.05" customHeight="1">
      <c r="A36" s="27" t="str">
        <f t="shared" si="3"/>
        <v>1713301</v>
      </c>
      <c r="B36" s="28" t="s">
        <v>133</v>
      </c>
      <c r="C36" s="29">
        <v>33</v>
      </c>
      <c r="D36" s="28" t="s">
        <v>782</v>
      </c>
      <c r="E36" s="24">
        <v>15</v>
      </c>
      <c r="F36" s="631"/>
      <c r="G36" s="678"/>
      <c r="H36" s="730" t="s">
        <v>41</v>
      </c>
      <c r="I36" s="730"/>
      <c r="J36" s="730"/>
      <c r="K36" s="730"/>
      <c r="L36" s="443">
        <f>VLOOKUP($A36&amp;L$77,決統データ!$A$3:$DE$365,$E36+19,FALSE)</f>
        <v>62645</v>
      </c>
      <c r="M36" s="443">
        <f>VLOOKUP($A36&amp;M$77,決統データ!$A$3:$DE$365,$E36+19,FALSE)</f>
        <v>72902</v>
      </c>
      <c r="N36" s="443">
        <f>VLOOKUP($A36&amp;N$77,決統データ!$A$3:$DE$365,$E36+19,FALSE)</f>
        <v>97653</v>
      </c>
      <c r="O36" s="337">
        <f t="shared" si="4"/>
        <v>77733.333333333328</v>
      </c>
    </row>
    <row r="37" spans="1:15" s="1" customFormat="1" ht="16.05" customHeight="1">
      <c r="A37" s="27" t="str">
        <f t="shared" si="3"/>
        <v>1713301</v>
      </c>
      <c r="B37" s="28" t="s">
        <v>133</v>
      </c>
      <c r="C37" s="29">
        <v>33</v>
      </c>
      <c r="D37" s="28" t="s">
        <v>782</v>
      </c>
      <c r="E37" s="24">
        <v>16</v>
      </c>
      <c r="F37" s="631"/>
      <c r="G37" s="678"/>
      <c r="H37" s="730" t="s">
        <v>40</v>
      </c>
      <c r="I37" s="730"/>
      <c r="J37" s="730"/>
      <c r="K37" s="730"/>
      <c r="L37" s="443">
        <f>VLOOKUP($A37&amp;L$77,決統データ!$A$3:$DE$365,$E37+19,FALSE)</f>
        <v>131395</v>
      </c>
      <c r="M37" s="443">
        <f>VLOOKUP($A37&amp;M$77,決統データ!$A$3:$DE$365,$E37+19,FALSE)</f>
        <v>159252</v>
      </c>
      <c r="N37" s="443">
        <f>VLOOKUP($A37&amp;N$77,決統データ!$A$3:$DE$365,$E37+19,FALSE)</f>
        <v>197753</v>
      </c>
      <c r="O37" s="337">
        <f t="shared" si="4"/>
        <v>162800</v>
      </c>
    </row>
    <row r="38" spans="1:15" s="1" customFormat="1" ht="16.05" customHeight="1">
      <c r="A38" s="27" t="str">
        <f t="shared" si="3"/>
        <v>1713301</v>
      </c>
      <c r="B38" s="28" t="s">
        <v>133</v>
      </c>
      <c r="C38" s="29">
        <v>33</v>
      </c>
      <c r="D38" s="28" t="s">
        <v>782</v>
      </c>
      <c r="E38" s="24">
        <v>17</v>
      </c>
      <c r="F38" s="631"/>
      <c r="G38" s="678"/>
      <c r="H38" s="730" t="s">
        <v>39</v>
      </c>
      <c r="I38" s="730"/>
      <c r="J38" s="730"/>
      <c r="K38" s="730"/>
      <c r="L38" s="443">
        <f>VLOOKUP($A38&amp;L$77,決統データ!$A$3:$DE$365,$E38+19,FALSE)</f>
        <v>725395</v>
      </c>
      <c r="M38" s="443">
        <f>VLOOKUP($A38&amp;M$77,決統データ!$A$3:$DE$365,$E38+19,FALSE)</f>
        <v>850052</v>
      </c>
      <c r="N38" s="443">
        <f>VLOOKUP($A38&amp;N$77,決統データ!$A$3:$DE$365,$E38+19,FALSE)</f>
        <v>998553</v>
      </c>
      <c r="O38" s="337">
        <f t="shared" si="4"/>
        <v>858000</v>
      </c>
    </row>
    <row r="39" spans="1:15" s="1" customFormat="1" ht="16.05" customHeight="1">
      <c r="A39" s="27" t="str">
        <f t="shared" si="3"/>
        <v>1713301</v>
      </c>
      <c r="B39" s="28" t="s">
        <v>133</v>
      </c>
      <c r="C39" s="29">
        <v>33</v>
      </c>
      <c r="D39" s="28" t="s">
        <v>782</v>
      </c>
      <c r="E39" s="24">
        <v>18</v>
      </c>
      <c r="F39" s="631"/>
      <c r="G39" s="678"/>
      <c r="H39" s="730" t="s">
        <v>38</v>
      </c>
      <c r="I39" s="730"/>
      <c r="J39" s="730"/>
      <c r="K39" s="730"/>
      <c r="L39" s="443">
        <f>VLOOKUP($A39&amp;L$77,決統データ!$A$3:$DE$365,$E39+19,FALSE)</f>
        <v>1605395</v>
      </c>
      <c r="M39" s="443">
        <f>VLOOKUP($A39&amp;M$77,決統データ!$A$3:$DE$365,$E39+19,FALSE)</f>
        <v>1713552</v>
      </c>
      <c r="N39" s="443">
        <f>VLOOKUP($A39&amp;N$77,決統データ!$A$3:$DE$365,$E39+19,FALSE)</f>
        <v>1999553</v>
      </c>
      <c r="O39" s="337">
        <f t="shared" si="4"/>
        <v>1772833.3333333333</v>
      </c>
    </row>
    <row r="40" spans="1:15" s="1" customFormat="1" ht="16.05" customHeight="1">
      <c r="A40" s="27" t="str">
        <f t="shared" si="3"/>
        <v>1713301</v>
      </c>
      <c r="B40" s="28" t="s">
        <v>133</v>
      </c>
      <c r="C40" s="29">
        <v>33</v>
      </c>
      <c r="D40" s="28" t="s">
        <v>782</v>
      </c>
      <c r="E40" s="24">
        <v>19</v>
      </c>
      <c r="F40" s="631"/>
      <c r="G40" s="691" t="s">
        <v>37</v>
      </c>
      <c r="H40" s="487" t="s">
        <v>36</v>
      </c>
      <c r="I40" s="487"/>
      <c r="J40" s="487"/>
      <c r="K40" s="487"/>
      <c r="L40" s="443">
        <f>VLOOKUP($A40&amp;L$77,決統データ!$A$3:$DE$365,$E40+19,FALSE)</f>
        <v>494753</v>
      </c>
      <c r="M40" s="443">
        <f>VLOOKUP($A40&amp;M$77,決統データ!$A$3:$DE$365,$E40+19,FALSE)</f>
        <v>175328</v>
      </c>
      <c r="N40" s="443">
        <f>VLOOKUP($A40&amp;N$77,決統データ!$A$3:$DE$365,$E40+19,FALSE)</f>
        <v>174192</v>
      </c>
      <c r="O40" s="337">
        <f t="shared" si="4"/>
        <v>281424.33333333331</v>
      </c>
    </row>
    <row r="41" spans="1:15" s="1" customFormat="1" ht="16.05" customHeight="1">
      <c r="A41" s="27" t="str">
        <f t="shared" si="3"/>
        <v>1713301</v>
      </c>
      <c r="B41" s="28" t="s">
        <v>133</v>
      </c>
      <c r="C41" s="29">
        <v>33</v>
      </c>
      <c r="D41" s="28" t="s">
        <v>782</v>
      </c>
      <c r="E41" s="24">
        <v>20</v>
      </c>
      <c r="F41" s="631"/>
      <c r="G41" s="691"/>
      <c r="H41" s="487" t="s">
        <v>35</v>
      </c>
      <c r="I41" s="487"/>
      <c r="J41" s="487"/>
      <c r="K41" s="487"/>
      <c r="L41" s="443">
        <f>VLOOKUP($A41&amp;L$77,決統データ!$A$3:$DE$365,$E41+19,FALSE)</f>
        <v>636422</v>
      </c>
      <c r="M41" s="443">
        <f>VLOOKUP($A41&amp;M$77,決統データ!$A$3:$DE$365,$E41+19,FALSE)</f>
        <v>421719</v>
      </c>
      <c r="N41" s="443">
        <f>VLOOKUP($A41&amp;N$77,決統データ!$A$3:$DE$365,$E41+19,FALSE)</f>
        <v>257259</v>
      </c>
      <c r="O41" s="337">
        <f t="shared" si="4"/>
        <v>438466.66666666669</v>
      </c>
    </row>
    <row r="42" spans="1:15" s="1" customFormat="1" ht="16.05" customHeight="1">
      <c r="A42" s="27" t="str">
        <f t="shared" si="3"/>
        <v>1713301</v>
      </c>
      <c r="B42" s="28" t="s">
        <v>133</v>
      </c>
      <c r="C42" s="29">
        <v>33</v>
      </c>
      <c r="D42" s="28" t="s">
        <v>782</v>
      </c>
      <c r="E42" s="24">
        <v>21</v>
      </c>
      <c r="F42" s="631"/>
      <c r="G42" s="691"/>
      <c r="H42" s="487" t="s">
        <v>34</v>
      </c>
      <c r="I42" s="487"/>
      <c r="J42" s="487"/>
      <c r="K42" s="487"/>
      <c r="L42" s="443">
        <f>VLOOKUP($A42&amp;L$77,決統データ!$A$3:$DE$365,$E42+19,FALSE)</f>
        <v>81760</v>
      </c>
      <c r="M42" s="443">
        <f>VLOOKUP($A42&amp;M$77,決統データ!$A$3:$DE$365,$E42+19,FALSE)</f>
        <v>28269</v>
      </c>
      <c r="N42" s="443">
        <f>VLOOKUP($A42&amp;N$77,決統データ!$A$3:$DE$365,$E42+19,FALSE)</f>
        <v>8467</v>
      </c>
      <c r="O42" s="337">
        <f t="shared" si="4"/>
        <v>39498.666666666664</v>
      </c>
    </row>
    <row r="43" spans="1:15" s="1" customFormat="1" ht="16.05" customHeight="1">
      <c r="A43" s="27" t="str">
        <f t="shared" si="3"/>
        <v>1713301</v>
      </c>
      <c r="B43" s="28" t="s">
        <v>133</v>
      </c>
      <c r="C43" s="29">
        <v>33</v>
      </c>
      <c r="D43" s="28" t="s">
        <v>782</v>
      </c>
      <c r="E43" s="24">
        <v>22</v>
      </c>
      <c r="F43" s="631"/>
      <c r="G43" s="691"/>
      <c r="H43" s="487" t="s">
        <v>33</v>
      </c>
      <c r="I43" s="487"/>
      <c r="J43" s="487"/>
      <c r="K43" s="487"/>
      <c r="L43" s="443">
        <f>VLOOKUP($A43&amp;L$77,決統データ!$A$3:$DE$365,$E43+19,FALSE)</f>
        <v>144486</v>
      </c>
      <c r="M43" s="443">
        <f>VLOOKUP($A43&amp;M$77,決統データ!$A$3:$DE$365,$E43+19,FALSE)</f>
        <v>24253</v>
      </c>
      <c r="N43" s="443">
        <f>VLOOKUP($A43&amp;N$77,決統データ!$A$3:$DE$365,$E43+19,FALSE)</f>
        <v>17307</v>
      </c>
      <c r="O43" s="337">
        <f t="shared" si="4"/>
        <v>62015.333333333336</v>
      </c>
    </row>
    <row r="44" spans="1:15" s="1" customFormat="1" ht="16.05" customHeight="1">
      <c r="A44" s="27" t="str">
        <f t="shared" si="3"/>
        <v>1713301</v>
      </c>
      <c r="B44" s="28" t="s">
        <v>133</v>
      </c>
      <c r="C44" s="29">
        <v>33</v>
      </c>
      <c r="D44" s="28" t="s">
        <v>782</v>
      </c>
      <c r="E44" s="24">
        <v>23</v>
      </c>
      <c r="F44" s="631"/>
      <c r="G44" s="691"/>
      <c r="H44" s="487" t="s">
        <v>32</v>
      </c>
      <c r="I44" s="487"/>
      <c r="J44" s="487"/>
      <c r="K44" s="487"/>
      <c r="L44" s="443">
        <f>VLOOKUP($A44&amp;L$77,決統データ!$A$3:$DE$365,$E44+19,FALSE)</f>
        <v>75141</v>
      </c>
      <c r="M44" s="443">
        <f>VLOOKUP($A44&amp;M$77,決統データ!$A$3:$DE$365,$E44+19,FALSE)</f>
        <v>26388</v>
      </c>
      <c r="N44" s="443">
        <f>VLOOKUP($A44&amp;N$77,決統データ!$A$3:$DE$365,$E44+19,FALSE)</f>
        <v>20830</v>
      </c>
      <c r="O44" s="337">
        <f t="shared" si="4"/>
        <v>40786.333333333336</v>
      </c>
    </row>
    <row r="45" spans="1:15" s="1" customFormat="1" ht="16.05" customHeight="1">
      <c r="A45" s="27" t="str">
        <f t="shared" si="3"/>
        <v>1713301</v>
      </c>
      <c r="B45" s="28" t="s">
        <v>133</v>
      </c>
      <c r="C45" s="29">
        <v>33</v>
      </c>
      <c r="D45" s="28" t="s">
        <v>782</v>
      </c>
      <c r="E45" s="24">
        <v>24</v>
      </c>
      <c r="F45" s="631"/>
      <c r="G45" s="692"/>
      <c r="H45" s="487" t="s">
        <v>31</v>
      </c>
      <c r="I45" s="487"/>
      <c r="J45" s="487"/>
      <c r="K45" s="487"/>
      <c r="L45" s="443">
        <f>VLOOKUP($A45&amp;L$77,決統データ!$A$3:$DE$365,$E45+19,FALSE)</f>
        <v>112967</v>
      </c>
      <c r="M45" s="443">
        <f>VLOOKUP($A45&amp;M$77,決統データ!$A$3:$DE$365,$E45+19,FALSE)</f>
        <v>155998</v>
      </c>
      <c r="N45" s="443">
        <f>VLOOKUP($A45&amp;N$77,決統データ!$A$3:$DE$365,$E45+19,FALSE)</f>
        <v>121497</v>
      </c>
      <c r="O45" s="337">
        <f t="shared" si="4"/>
        <v>130154</v>
      </c>
    </row>
    <row r="46" spans="1:15" s="1" customFormat="1" ht="16.05" customHeight="1">
      <c r="A46" s="27" t="str">
        <f t="shared" si="3"/>
        <v>1713301</v>
      </c>
      <c r="B46" s="28" t="s">
        <v>133</v>
      </c>
      <c r="C46" s="29">
        <v>33</v>
      </c>
      <c r="D46" s="28" t="s">
        <v>782</v>
      </c>
      <c r="E46" s="24">
        <v>25</v>
      </c>
      <c r="F46" s="731"/>
      <c r="G46" s="732" t="s">
        <v>30</v>
      </c>
      <c r="H46" s="510" t="s">
        <v>29</v>
      </c>
      <c r="I46" s="487"/>
      <c r="J46" s="487"/>
      <c r="K46" s="487"/>
      <c r="L46" s="443">
        <f>VLOOKUP($A46&amp;L$77,決統データ!$A$3:$DE$365,$E46+19,FALSE)</f>
        <v>147095</v>
      </c>
      <c r="M46" s="443">
        <f>VLOOKUP($A46&amp;M$77,決統データ!$A$3:$DE$365,$E46+19,FALSE)</f>
        <v>162812</v>
      </c>
      <c r="N46" s="443">
        <f>VLOOKUP($A46&amp;N$77,決統データ!$A$3:$DE$365,$E46+19,FALSE)</f>
        <v>5767</v>
      </c>
      <c r="O46" s="337">
        <f t="shared" si="4"/>
        <v>105224.66666666667</v>
      </c>
    </row>
    <row r="47" spans="1:15" s="1" customFormat="1" ht="16.05" customHeight="1">
      <c r="A47" s="27" t="str">
        <f t="shared" si="3"/>
        <v>1713301</v>
      </c>
      <c r="B47" s="28" t="s">
        <v>133</v>
      </c>
      <c r="C47" s="29">
        <v>33</v>
      </c>
      <c r="D47" s="28" t="s">
        <v>782</v>
      </c>
      <c r="E47" s="24">
        <v>26</v>
      </c>
      <c r="F47" s="731"/>
      <c r="G47" s="733"/>
      <c r="H47" s="510" t="s">
        <v>28</v>
      </c>
      <c r="I47" s="487"/>
      <c r="J47" s="487"/>
      <c r="K47" s="487"/>
      <c r="L47" s="443">
        <f>VLOOKUP($A47&amp;L$77,決統データ!$A$3:$DE$365,$E47+19,FALSE)</f>
        <v>259519</v>
      </c>
      <c r="M47" s="443">
        <f>VLOOKUP($A47&amp;M$77,決統データ!$A$3:$DE$365,$E47+19,FALSE)</f>
        <v>157998</v>
      </c>
      <c r="N47" s="443">
        <f>VLOOKUP($A47&amp;N$77,決統データ!$A$3:$DE$365,$E47+19,FALSE)</f>
        <v>0</v>
      </c>
      <c r="O47" s="337">
        <f t="shared" si="4"/>
        <v>208758.5</v>
      </c>
    </row>
    <row r="48" spans="1:15" s="162" customFormat="1" ht="16.05" customHeight="1">
      <c r="A48" s="27" t="str">
        <f t="shared" si="3"/>
        <v>1713301</v>
      </c>
      <c r="B48" s="28" t="s">
        <v>133</v>
      </c>
      <c r="C48" s="29">
        <v>33</v>
      </c>
      <c r="D48" s="28" t="s">
        <v>782</v>
      </c>
      <c r="E48" s="25">
        <v>32</v>
      </c>
      <c r="F48" s="631"/>
      <c r="G48" s="710" t="s">
        <v>27</v>
      </c>
      <c r="H48" s="719" t="s">
        <v>26</v>
      </c>
      <c r="I48" s="719"/>
      <c r="J48" s="195" t="s">
        <v>25</v>
      </c>
      <c r="K48" s="195"/>
      <c r="L48" s="452">
        <f>VLOOKUP($A48&amp;L$77,決統データ!$A$3:$DE$365,$E48+19,FALSE)</f>
        <v>0</v>
      </c>
      <c r="M48" s="452">
        <f>VLOOKUP($A48&amp;M$77,決統データ!$A$3:$DE$365,$E48+19,FALSE)</f>
        <v>0</v>
      </c>
      <c r="N48" s="452">
        <f>VLOOKUP($A48&amp;N$77,決統データ!$A$3:$DE$365,$E48+19,FALSE)</f>
        <v>0</v>
      </c>
      <c r="O48" s="274">
        <v>0</v>
      </c>
    </row>
    <row r="49" spans="1:20" s="162" customFormat="1" ht="16.05" customHeight="1">
      <c r="A49" s="27" t="str">
        <f t="shared" si="3"/>
        <v>1713301</v>
      </c>
      <c r="B49" s="28" t="s">
        <v>133</v>
      </c>
      <c r="C49" s="29">
        <v>33</v>
      </c>
      <c r="D49" s="28" t="s">
        <v>782</v>
      </c>
      <c r="E49" s="25">
        <v>33</v>
      </c>
      <c r="F49" s="631"/>
      <c r="G49" s="711"/>
      <c r="H49" s="719"/>
      <c r="I49" s="719"/>
      <c r="J49" s="707" t="s">
        <v>24</v>
      </c>
      <c r="K49" s="708"/>
      <c r="L49" s="452">
        <f>VLOOKUP($A49&amp;L$77,決統データ!$A$3:$DE$365,$E49+19,FALSE)</f>
        <v>0</v>
      </c>
      <c r="M49" s="452">
        <f>VLOOKUP($A49&amp;M$77,決統データ!$A$3:$DE$365,$E49+19,FALSE)</f>
        <v>0</v>
      </c>
      <c r="N49" s="452">
        <f>VLOOKUP($A49&amp;N$77,決統データ!$A$3:$DE$365,$E49+19,FALSE)</f>
        <v>0</v>
      </c>
      <c r="O49" s="274">
        <v>0</v>
      </c>
    </row>
    <row r="50" spans="1:20" s="1" customFormat="1" ht="16.05" customHeight="1">
      <c r="A50" s="27" t="str">
        <f t="shared" si="3"/>
        <v>1713301</v>
      </c>
      <c r="B50" s="28" t="s">
        <v>133</v>
      </c>
      <c r="C50" s="29">
        <v>33</v>
      </c>
      <c r="D50" s="28" t="s">
        <v>782</v>
      </c>
      <c r="E50" s="24">
        <v>34</v>
      </c>
      <c r="F50" s="631"/>
      <c r="G50" s="712"/>
      <c r="H50" s="487" t="s">
        <v>23</v>
      </c>
      <c r="I50" s="487"/>
      <c r="J50" s="487"/>
      <c r="K50" s="487"/>
      <c r="L50" s="35">
        <f>VLOOKUP($A50&amp;L$77,決統データ!$A$3:$DE$365,$E50+19,FALSE)</f>
        <v>0</v>
      </c>
      <c r="M50" s="35">
        <f>VLOOKUP($A50&amp;M$77,決統データ!$A$3:$DE$365,$E50+19,FALSE)</f>
        <v>0</v>
      </c>
      <c r="N50" s="35">
        <f>VLOOKUP($A50&amp;N$77,決統データ!$A$3:$DE$365,$E50+19,FALSE)</f>
        <v>0</v>
      </c>
      <c r="O50" s="337">
        <v>0</v>
      </c>
    </row>
    <row r="51" spans="1:20" s="1" customFormat="1" ht="16.05" customHeight="1">
      <c r="A51" s="27" t="str">
        <f>+B51&amp;C51&amp;D51</f>
        <v>1713301</v>
      </c>
      <c r="B51" s="28" t="s">
        <v>133</v>
      </c>
      <c r="C51" s="29">
        <v>33</v>
      </c>
      <c r="D51" s="28" t="s">
        <v>782</v>
      </c>
      <c r="E51" s="24">
        <v>35</v>
      </c>
      <c r="F51" s="631"/>
      <c r="G51" s="713" t="s">
        <v>22</v>
      </c>
      <c r="H51" s="714"/>
      <c r="I51" s="487" t="s">
        <v>367</v>
      </c>
      <c r="J51" s="487"/>
      <c r="K51" s="487"/>
      <c r="L51" s="437" t="str">
        <f>IF(VLOOKUP($A51&amp;L77,決統データ!$A$3:$DE$365,$E51+19,FALSE)=1,"○","")</f>
        <v>○</v>
      </c>
      <c r="M51" s="437" t="str">
        <f>IF(VLOOKUP($A51&amp;M77,決統データ!$A$3:$DE$365,$E51+19,FALSE)=1,"○","")</f>
        <v>○</v>
      </c>
      <c r="N51" s="437" t="str">
        <f>IF(VLOOKUP($A51&amp;N77,決統データ!$A$3:$DE$365,$E51+19,FALSE)=1,"○","")</f>
        <v>○</v>
      </c>
      <c r="O51" s="275">
        <f t="shared" ref="O51:O56" si="5">(COUNTIF(L51:N51,"○"))</f>
        <v>3</v>
      </c>
    </row>
    <row r="52" spans="1:20" s="1" customFormat="1" ht="16.05" customHeight="1">
      <c r="A52" s="27" t="str">
        <f>+B52&amp;C52&amp;D52</f>
        <v>1713301</v>
      </c>
      <c r="B52" s="28" t="s">
        <v>133</v>
      </c>
      <c r="C52" s="29">
        <v>33</v>
      </c>
      <c r="D52" s="28" t="s">
        <v>782</v>
      </c>
      <c r="E52" s="24">
        <v>35</v>
      </c>
      <c r="F52" s="631"/>
      <c r="G52" s="715"/>
      <c r="H52" s="716"/>
      <c r="I52" s="487" t="s">
        <v>21</v>
      </c>
      <c r="J52" s="487"/>
      <c r="K52" s="487"/>
      <c r="L52" s="437"/>
      <c r="M52" s="437"/>
      <c r="N52" s="437"/>
      <c r="O52" s="275">
        <f t="shared" si="5"/>
        <v>0</v>
      </c>
    </row>
    <row r="53" spans="1:20" s="1" customFormat="1" ht="16.05" customHeight="1">
      <c r="A53" s="27" t="str">
        <f>+B53&amp;C53&amp;D53</f>
        <v>1713301</v>
      </c>
      <c r="B53" s="28" t="s">
        <v>133</v>
      </c>
      <c r="C53" s="29">
        <v>33</v>
      </c>
      <c r="D53" s="28" t="s">
        <v>782</v>
      </c>
      <c r="E53" s="24">
        <v>35</v>
      </c>
      <c r="F53" s="632"/>
      <c r="G53" s="717"/>
      <c r="H53" s="718"/>
      <c r="I53" s="487" t="s">
        <v>20</v>
      </c>
      <c r="J53" s="487"/>
      <c r="K53" s="487"/>
      <c r="L53" s="437"/>
      <c r="M53" s="437"/>
      <c r="N53" s="437"/>
      <c r="O53" s="275">
        <f t="shared" si="5"/>
        <v>0</v>
      </c>
    </row>
    <row r="54" spans="1:20" s="1" customFormat="1" ht="16.05" customHeight="1">
      <c r="E54" s="720"/>
      <c r="F54" s="721" t="s">
        <v>18</v>
      </c>
      <c r="G54" s="724" t="s">
        <v>17</v>
      </c>
      <c r="H54" s="725"/>
      <c r="I54" s="487" t="s">
        <v>16</v>
      </c>
      <c r="J54" s="487"/>
      <c r="K54" s="487"/>
      <c r="L54" s="336"/>
      <c r="M54" s="336"/>
      <c r="N54" s="336"/>
      <c r="O54" s="275">
        <f t="shared" si="5"/>
        <v>0</v>
      </c>
    </row>
    <row r="55" spans="1:20" s="1" customFormat="1" ht="16.05" customHeight="1">
      <c r="E55" s="720"/>
      <c r="F55" s="722"/>
      <c r="G55" s="726"/>
      <c r="H55" s="727"/>
      <c r="I55" s="487" t="s">
        <v>15</v>
      </c>
      <c r="J55" s="487"/>
      <c r="K55" s="487"/>
      <c r="L55" s="336"/>
      <c r="M55" s="336"/>
      <c r="N55" s="336"/>
      <c r="O55" s="275">
        <f t="shared" si="5"/>
        <v>0</v>
      </c>
      <c r="P55" s="1" t="s">
        <v>1595</v>
      </c>
    </row>
    <row r="56" spans="1:20" s="1" customFormat="1" ht="16.05" customHeight="1">
      <c r="E56" s="720"/>
      <c r="F56" s="722"/>
      <c r="G56" s="728"/>
      <c r="H56" s="729"/>
      <c r="I56" s="487" t="s">
        <v>731</v>
      </c>
      <c r="J56" s="487"/>
      <c r="K56" s="487"/>
      <c r="L56" s="336"/>
      <c r="M56" s="336"/>
      <c r="N56" s="336"/>
      <c r="O56" s="275">
        <f t="shared" si="5"/>
        <v>0</v>
      </c>
    </row>
    <row r="57" spans="1:20" s="1" customFormat="1" ht="16.05" customHeight="1">
      <c r="A57" s="27" t="str">
        <f t="shared" ref="A57:A73" si="6">+B57&amp;C57&amp;D57</f>
        <v>1713301</v>
      </c>
      <c r="B57" s="28" t="s">
        <v>133</v>
      </c>
      <c r="C57" s="29">
        <v>33</v>
      </c>
      <c r="D57" s="28" t="s">
        <v>782</v>
      </c>
      <c r="E57" s="24">
        <v>39</v>
      </c>
      <c r="F57" s="722"/>
      <c r="G57" s="496" t="s">
        <v>14</v>
      </c>
      <c r="H57" s="518"/>
      <c r="I57" s="518"/>
      <c r="J57" s="518"/>
      <c r="K57" s="510"/>
      <c r="L57" s="35">
        <f>VLOOKUP($A57&amp;L$77,決統データ!$A$3:$DE$365,$E57+19,FALSE)</f>
        <v>0</v>
      </c>
      <c r="M57" s="35">
        <f>VLOOKUP($A57&amp;M$77,決統データ!$A$3:$DE$365,$E57+19,FALSE)</f>
        <v>0</v>
      </c>
      <c r="N57" s="35">
        <f>VLOOKUP($A57&amp;N$77,決統データ!$A$3:$DE$365,$E57+19,FALSE)</f>
        <v>0</v>
      </c>
      <c r="O57" s="337">
        <v>0</v>
      </c>
    </row>
    <row r="58" spans="1:20" s="1" customFormat="1" ht="16.05" customHeight="1">
      <c r="A58" s="27" t="str">
        <f t="shared" si="6"/>
        <v>1713301</v>
      </c>
      <c r="B58" s="28" t="s">
        <v>133</v>
      </c>
      <c r="C58" s="29">
        <v>33</v>
      </c>
      <c r="D58" s="28" t="s">
        <v>782</v>
      </c>
      <c r="E58" s="24">
        <v>40</v>
      </c>
      <c r="F58" s="722"/>
      <c r="G58" s="709" t="s">
        <v>13</v>
      </c>
      <c r="H58" s="709"/>
      <c r="I58" s="487" t="s">
        <v>12</v>
      </c>
      <c r="J58" s="487"/>
      <c r="K58" s="487"/>
      <c r="L58" s="452">
        <f>VLOOKUP($A58&amp;L$77,決統データ!$A$3:$DE$365,$E58+19,FALSE)</f>
        <v>0</v>
      </c>
      <c r="M58" s="452">
        <f>VLOOKUP($A58&amp;M$77,決統データ!$A$3:$DE$365,$E58+19,FALSE)</f>
        <v>0</v>
      </c>
      <c r="N58" s="452">
        <f>VLOOKUP($A58&amp;N$77,決統データ!$A$3:$DE$365,$E58+19,FALSE)</f>
        <v>0</v>
      </c>
      <c r="O58" s="274">
        <v>0</v>
      </c>
    </row>
    <row r="59" spans="1:20" s="1" customFormat="1" ht="16.05" customHeight="1">
      <c r="A59" s="27" t="str">
        <f t="shared" si="6"/>
        <v>1713301</v>
      </c>
      <c r="B59" s="28" t="s">
        <v>133</v>
      </c>
      <c r="C59" s="29">
        <v>33</v>
      </c>
      <c r="D59" s="28" t="s">
        <v>782</v>
      </c>
      <c r="E59" s="24">
        <v>41</v>
      </c>
      <c r="F59" s="722"/>
      <c r="G59" s="709"/>
      <c r="H59" s="709"/>
      <c r="I59" s="487" t="s">
        <v>11</v>
      </c>
      <c r="J59" s="487"/>
      <c r="K59" s="487"/>
      <c r="L59" s="35">
        <f>VLOOKUP($A59&amp;L$77,決統データ!$A$3:$DE$365,$E59+19,FALSE)</f>
        <v>0</v>
      </c>
      <c r="M59" s="35">
        <f>VLOOKUP($A59&amp;M$77,決統データ!$A$3:$DE$365,$E59+19,FALSE)</f>
        <v>0</v>
      </c>
      <c r="N59" s="35">
        <f>VLOOKUP($A59&amp;N$77,決統データ!$A$3:$DE$365,$E59+19,FALSE)</f>
        <v>0</v>
      </c>
      <c r="O59" s="337">
        <v>0</v>
      </c>
    </row>
    <row r="60" spans="1:20" s="1" customFormat="1" ht="16.05" customHeight="1">
      <c r="A60" s="27" t="str">
        <f t="shared" si="6"/>
        <v>1713301</v>
      </c>
      <c r="B60" s="28" t="s">
        <v>133</v>
      </c>
      <c r="C60" s="29">
        <v>33</v>
      </c>
      <c r="D60" s="28" t="s">
        <v>782</v>
      </c>
      <c r="E60" s="24">
        <v>42</v>
      </c>
      <c r="F60" s="723"/>
      <c r="G60" s="487" t="s">
        <v>10</v>
      </c>
      <c r="H60" s="487"/>
      <c r="I60" s="487"/>
      <c r="J60" s="487"/>
      <c r="K60" s="487"/>
      <c r="L60" s="35">
        <f>VLOOKUP($A60&amp;L$77,決統データ!$A$3:$DE$365,$E60+19,FALSE)</f>
        <v>0</v>
      </c>
      <c r="M60" s="35">
        <f>VLOOKUP($A60&amp;M$77,決統データ!$A$3:$DE$365,$E60+19,FALSE)</f>
        <v>0</v>
      </c>
      <c r="N60" s="35">
        <f>VLOOKUP($A60&amp;N$77,決統データ!$A$3:$DE$365,$E60+19,FALSE)</f>
        <v>0</v>
      </c>
      <c r="O60" s="338">
        <f>SUM(L60:N60)</f>
        <v>0</v>
      </c>
    </row>
    <row r="61" spans="1:20" s="3" customFormat="1" ht="16.05" customHeight="1">
      <c r="A61" s="27" t="str">
        <f t="shared" si="6"/>
        <v>1713301</v>
      </c>
      <c r="B61" s="28" t="s">
        <v>133</v>
      </c>
      <c r="C61" s="29">
        <v>33</v>
      </c>
      <c r="D61" s="28" t="s">
        <v>782</v>
      </c>
      <c r="E61" s="24">
        <v>43</v>
      </c>
      <c r="F61" s="630" t="s">
        <v>9</v>
      </c>
      <c r="G61" s="692" t="s">
        <v>8</v>
      </c>
      <c r="H61" s="698" t="s">
        <v>7</v>
      </c>
      <c r="I61" s="699"/>
      <c r="J61" s="699"/>
      <c r="K61" s="700"/>
      <c r="L61" s="35">
        <f>VLOOKUP($A61&amp;L$77,決統データ!$A$3:$DE$365,$E61+19,FALSE)</f>
        <v>0</v>
      </c>
      <c r="M61" s="35">
        <f>VLOOKUP($A61&amp;M$77,決統データ!$A$3:$DE$365,$E61+19,FALSE)</f>
        <v>0</v>
      </c>
      <c r="N61" s="35">
        <f>VLOOKUP($A61&amp;N$77,決統データ!$A$3:$DE$365,$E61+19,FALSE)</f>
        <v>4180301</v>
      </c>
      <c r="O61" s="307"/>
      <c r="P61" s="1"/>
      <c r="Q61" s="1"/>
      <c r="R61" s="1"/>
      <c r="S61" s="1"/>
      <c r="T61" s="1"/>
    </row>
    <row r="62" spans="1:20" s="1" customFormat="1" ht="16.05" customHeight="1">
      <c r="A62" s="27" t="str">
        <f t="shared" si="6"/>
        <v>1713301</v>
      </c>
      <c r="B62" s="28" t="s">
        <v>133</v>
      </c>
      <c r="C62" s="29">
        <v>33</v>
      </c>
      <c r="D62" s="28" t="s">
        <v>782</v>
      </c>
      <c r="E62" s="24">
        <v>44</v>
      </c>
      <c r="F62" s="631"/>
      <c r="G62" s="693"/>
      <c r="H62" s="487" t="s">
        <v>6</v>
      </c>
      <c r="I62" s="487"/>
      <c r="J62" s="64" t="s">
        <v>5</v>
      </c>
      <c r="K62" s="62"/>
      <c r="L62" s="118">
        <f>VLOOKUP($A62&amp;L$77,決統データ!$A$3:$DE$365,$E62+19,FALSE)/10</f>
        <v>0</v>
      </c>
      <c r="M62" s="118">
        <f>VLOOKUP($A62&amp;M$77,決統データ!$A$3:$DE$365,$E62+19,FALSE)/10</f>
        <v>0</v>
      </c>
      <c r="N62" s="118">
        <f>VLOOKUP($A62&amp;N$77,決統データ!$A$3:$DE$365,$E62+19,FALSE)/10</f>
        <v>52.5</v>
      </c>
      <c r="O62" s="274">
        <f>SUM(L62:N62)/COUNTIF(L62:N62,"&gt;0")</f>
        <v>52.5</v>
      </c>
    </row>
    <row r="63" spans="1:20" s="1" customFormat="1" ht="16.05" customHeight="1">
      <c r="A63" s="27" t="str">
        <f t="shared" si="6"/>
        <v>1713301</v>
      </c>
      <c r="B63" s="28" t="s">
        <v>133</v>
      </c>
      <c r="C63" s="29">
        <v>33</v>
      </c>
      <c r="D63" s="28" t="s">
        <v>782</v>
      </c>
      <c r="E63" s="24">
        <v>45</v>
      </c>
      <c r="F63" s="631"/>
      <c r="G63" s="693"/>
      <c r="H63" s="487"/>
      <c r="I63" s="487"/>
      <c r="J63" s="496" t="s">
        <v>4</v>
      </c>
      <c r="K63" s="510"/>
      <c r="L63" s="118">
        <f>VLOOKUP($A63&amp;L$77,決統データ!$A$3:$DE$365,$E63+19,FALSE)/10</f>
        <v>0</v>
      </c>
      <c r="M63" s="118">
        <f>VLOOKUP($A63&amp;M$77,決統データ!$A$3:$DE$365,$E63+19,FALSE)/10</f>
        <v>0</v>
      </c>
      <c r="N63" s="118">
        <f>VLOOKUP($A63&amp;N$77,決統データ!$A$3:$DE$365,$E63+19,FALSE)/10</f>
        <v>243.6</v>
      </c>
      <c r="O63" s="274">
        <f>SUM(L63:N63)/COUNTIF(L63:N63,"&gt;0")</f>
        <v>243.6</v>
      </c>
    </row>
    <row r="64" spans="1:20" s="1" customFormat="1" ht="16.05" customHeight="1">
      <c r="A64" s="27" t="str">
        <f t="shared" si="6"/>
        <v>1713301</v>
      </c>
      <c r="B64" s="28" t="s">
        <v>133</v>
      </c>
      <c r="C64" s="29">
        <v>33</v>
      </c>
      <c r="D64" s="28" t="s">
        <v>782</v>
      </c>
      <c r="E64" s="24">
        <v>46</v>
      </c>
      <c r="F64" s="631"/>
      <c r="G64" s="693"/>
      <c r="H64" s="487" t="s">
        <v>3</v>
      </c>
      <c r="I64" s="487"/>
      <c r="J64" s="487"/>
      <c r="K64" s="487"/>
      <c r="L64" s="42">
        <f>VLOOKUP($A64&amp;L$77,決統データ!$A$3:$DE$365,$E64+19,FALSE)</f>
        <v>0</v>
      </c>
      <c r="M64" s="42">
        <f>VLOOKUP($A64&amp;M$77,決統データ!$A$3:$DE$365,$E64+19,FALSE)</f>
        <v>0</v>
      </c>
      <c r="N64" s="42">
        <f>VLOOKUP($A64&amp;N$77,決統データ!$A$3:$DE$365,$E64+19,FALSE)</f>
        <v>3</v>
      </c>
      <c r="O64" s="337">
        <f>SUM(L64:N64)/COUNTIF(L64:N64,"&gt;0")</f>
        <v>3</v>
      </c>
    </row>
    <row r="65" spans="1:15" s="1" customFormat="1" ht="16.05" customHeight="1">
      <c r="A65" s="27" t="str">
        <f t="shared" si="6"/>
        <v>1713301</v>
      </c>
      <c r="B65" s="28" t="s">
        <v>133</v>
      </c>
      <c r="C65" s="29">
        <v>33</v>
      </c>
      <c r="D65" s="28" t="s">
        <v>782</v>
      </c>
      <c r="E65" s="24">
        <v>47</v>
      </c>
      <c r="F65" s="631"/>
      <c r="G65" s="693"/>
      <c r="H65" s="487" t="s">
        <v>2</v>
      </c>
      <c r="I65" s="487"/>
      <c r="J65" s="487"/>
      <c r="K65" s="487"/>
      <c r="L65" s="42">
        <f>VLOOKUP($A65&amp;L$77,決統データ!$A$3:$DE$365,$E65+19,FALSE)</f>
        <v>0</v>
      </c>
      <c r="M65" s="42">
        <f>VLOOKUP($A65&amp;M$77,決統データ!$A$3:$DE$365,$E65+19,FALSE)</f>
        <v>0</v>
      </c>
      <c r="N65" s="42">
        <f>VLOOKUP($A65&amp;N$77,決統データ!$A$3:$DE$365,$E65+19,FALSE)</f>
        <v>400</v>
      </c>
      <c r="O65" s="337">
        <f>SUM(L65:N65)/COUNTIF(L65:N65,"&gt;0")</f>
        <v>400</v>
      </c>
    </row>
    <row r="66" spans="1:15" s="152" customFormat="1" ht="16.05" customHeight="1">
      <c r="A66" s="27" t="str">
        <f t="shared" si="6"/>
        <v>1713301</v>
      </c>
      <c r="B66" s="28" t="s">
        <v>133</v>
      </c>
      <c r="C66" s="29">
        <v>33</v>
      </c>
      <c r="D66" s="28" t="s">
        <v>782</v>
      </c>
      <c r="E66" s="24">
        <v>48</v>
      </c>
      <c r="F66" s="631"/>
      <c r="G66" s="693"/>
      <c r="H66" s="701" t="s">
        <v>1</v>
      </c>
      <c r="I66" s="702"/>
      <c r="J66" s="702"/>
      <c r="K66" s="703"/>
      <c r="L66" s="42">
        <f>VLOOKUP($A66&amp;L$77,決統データ!$A$3:$DE$365,$E66+19,FALSE)</f>
        <v>0</v>
      </c>
      <c r="M66" s="42">
        <f>VLOOKUP($A66&amp;M$77,決統データ!$A$3:$DE$365,$E66+19,FALSE)</f>
        <v>0</v>
      </c>
      <c r="N66" s="42">
        <f>VLOOKUP($A66&amp;N$77,決統データ!$A$3:$DE$365,$E66+19,FALSE)</f>
        <v>0</v>
      </c>
      <c r="O66" s="337">
        <v>0</v>
      </c>
    </row>
    <row r="67" spans="1:15" s="3" customFormat="1" ht="16.05" customHeight="1">
      <c r="A67" s="27" t="str">
        <f t="shared" si="6"/>
        <v>1713301</v>
      </c>
      <c r="B67" s="28" t="s">
        <v>133</v>
      </c>
      <c r="C67" s="29">
        <v>33</v>
      </c>
      <c r="D67" s="28" t="s">
        <v>782</v>
      </c>
      <c r="E67" s="24">
        <v>49</v>
      </c>
      <c r="F67" s="631"/>
      <c r="G67" s="693"/>
      <c r="H67" s="695" t="s">
        <v>0</v>
      </c>
      <c r="I67" s="696"/>
      <c r="J67" s="696"/>
      <c r="K67" s="697"/>
      <c r="L67" s="440">
        <f>VLOOKUP($A67&amp;L$77,決統データ!$A$3:$DE$365,$E67+19,FALSE)</f>
        <v>0</v>
      </c>
      <c r="M67" s="440">
        <f>VLOOKUP($A67&amp;M$77,決統データ!$A$3:$DE$365,$E67+19,FALSE)</f>
        <v>0</v>
      </c>
      <c r="N67" s="440">
        <f>VLOOKUP($A67&amp;N$77,決統データ!$A$3:$DE$365,$E67+19,FALSE)</f>
        <v>4180301</v>
      </c>
      <c r="O67" s="307"/>
    </row>
    <row r="68" spans="1:15" s="1" customFormat="1" ht="16.05" customHeight="1">
      <c r="A68" s="27" t="str">
        <f t="shared" si="6"/>
        <v>1713301</v>
      </c>
      <c r="B68" s="28" t="s">
        <v>133</v>
      </c>
      <c r="C68" s="29">
        <v>33</v>
      </c>
      <c r="D68" s="28" t="s">
        <v>782</v>
      </c>
      <c r="E68" s="24">
        <v>50</v>
      </c>
      <c r="F68" s="631"/>
      <c r="G68" s="694"/>
      <c r="H68" s="487" t="s">
        <v>1340</v>
      </c>
      <c r="I68" s="487"/>
      <c r="J68" s="487"/>
      <c r="K68" s="487"/>
      <c r="L68" s="42">
        <f>VLOOKUP($A68&amp;L$77,決統データ!$A$3:$DE$365,$E68+19,FALSE)</f>
        <v>0</v>
      </c>
      <c r="M68" s="42">
        <f>VLOOKUP($A68&amp;M$77,決統データ!$A$3:$DE$365,$E68+19,FALSE)</f>
        <v>0</v>
      </c>
      <c r="N68" s="42">
        <f>VLOOKUP($A68&amp;N$77,決統データ!$A$3:$DE$365,$E68+19,FALSE)</f>
        <v>2253</v>
      </c>
      <c r="O68" s="275">
        <f t="shared" ref="O68:O73" si="7">SUM(L68:N68)</f>
        <v>2253</v>
      </c>
    </row>
    <row r="69" spans="1:15" s="1" customFormat="1" ht="16.05" customHeight="1">
      <c r="A69" s="27" t="str">
        <f t="shared" si="6"/>
        <v>1713301</v>
      </c>
      <c r="B69" s="28" t="s">
        <v>133</v>
      </c>
      <c r="C69" s="29">
        <v>33</v>
      </c>
      <c r="D69" s="28" t="s">
        <v>782</v>
      </c>
      <c r="E69" s="24">
        <v>51</v>
      </c>
      <c r="F69" s="631"/>
      <c r="G69" s="685" t="s">
        <v>1339</v>
      </c>
      <c r="H69" s="686"/>
      <c r="I69" s="687"/>
      <c r="J69" s="487" t="s">
        <v>1338</v>
      </c>
      <c r="K69" s="487"/>
      <c r="L69" s="42">
        <f>VLOOKUP($A69&amp;L$77,決統データ!$A$3:$DE$365,$E69+19,FALSE)</f>
        <v>0</v>
      </c>
      <c r="M69" s="42">
        <f>VLOOKUP($A69&amp;M$77,決統データ!$A$3:$DE$365,$E69+19,FALSE)</f>
        <v>0</v>
      </c>
      <c r="N69" s="42">
        <f>VLOOKUP($A69&amp;N$77,決統データ!$A$3:$DE$365,$E69+19,FALSE)</f>
        <v>0</v>
      </c>
      <c r="O69" s="275">
        <f t="shared" si="7"/>
        <v>0</v>
      </c>
    </row>
    <row r="70" spans="1:15" s="1" customFormat="1" ht="16.05" customHeight="1">
      <c r="A70" s="27" t="str">
        <f t="shared" si="6"/>
        <v>1713301</v>
      </c>
      <c r="B70" s="28" t="s">
        <v>133</v>
      </c>
      <c r="C70" s="29">
        <v>33</v>
      </c>
      <c r="D70" s="28" t="s">
        <v>782</v>
      </c>
      <c r="E70" s="24">
        <v>52</v>
      </c>
      <c r="F70" s="631"/>
      <c r="G70" s="688"/>
      <c r="H70" s="689"/>
      <c r="I70" s="690"/>
      <c r="J70" s="487" t="s">
        <v>1337</v>
      </c>
      <c r="K70" s="487"/>
      <c r="L70" s="42">
        <f>VLOOKUP($A70&amp;L$77,決統データ!$A$3:$DE$365,$E70+19,FALSE)</f>
        <v>0</v>
      </c>
      <c r="M70" s="42">
        <f>VLOOKUP($A70&amp;M$77,決統データ!$A$3:$DE$365,$E70+19,FALSE)</f>
        <v>0</v>
      </c>
      <c r="N70" s="42">
        <f>VLOOKUP($A70&amp;N$77,決統データ!$A$3:$DE$365,$E70+19,FALSE)</f>
        <v>0</v>
      </c>
      <c r="O70" s="275">
        <f t="shared" si="7"/>
        <v>0</v>
      </c>
    </row>
    <row r="71" spans="1:15" s="1" customFormat="1" ht="16.05" customHeight="1">
      <c r="A71" s="27" t="str">
        <f t="shared" si="6"/>
        <v>1713301</v>
      </c>
      <c r="B71" s="28" t="s">
        <v>133</v>
      </c>
      <c r="C71" s="29">
        <v>33</v>
      </c>
      <c r="D71" s="28" t="s">
        <v>782</v>
      </c>
      <c r="E71" s="24">
        <v>53</v>
      </c>
      <c r="F71" s="631"/>
      <c r="G71" s="496" t="s">
        <v>1336</v>
      </c>
      <c r="H71" s="518"/>
      <c r="I71" s="518"/>
      <c r="J71" s="518"/>
      <c r="K71" s="510"/>
      <c r="L71" s="42">
        <f>VLOOKUP($A71&amp;L$77,決統データ!$A$3:$DE$365,$E71+19,FALSE)</f>
        <v>0</v>
      </c>
      <c r="M71" s="42">
        <f>VLOOKUP($A71&amp;M$77,決統データ!$A$3:$DE$365,$E71+19,FALSE)</f>
        <v>0</v>
      </c>
      <c r="N71" s="42">
        <f>VLOOKUP($A71&amp;N$77,決統データ!$A$3:$DE$365,$E71+19,FALSE)</f>
        <v>0</v>
      </c>
      <c r="O71" s="275">
        <f t="shared" si="7"/>
        <v>0</v>
      </c>
    </row>
    <row r="72" spans="1:15" s="1" customFormat="1" ht="16.05" customHeight="1">
      <c r="A72" s="27" t="str">
        <f t="shared" si="6"/>
        <v>1713301</v>
      </c>
      <c r="B72" s="28" t="s">
        <v>133</v>
      </c>
      <c r="C72" s="29">
        <v>33</v>
      </c>
      <c r="D72" s="28" t="s">
        <v>782</v>
      </c>
      <c r="E72" s="24">
        <v>54</v>
      </c>
      <c r="F72" s="632"/>
      <c r="G72" s="487" t="s">
        <v>1335</v>
      </c>
      <c r="H72" s="487"/>
      <c r="I72" s="487"/>
      <c r="J72" s="487"/>
      <c r="K72" s="487"/>
      <c r="L72" s="42">
        <f>VLOOKUP($A72&amp;L$77,決統データ!$A$3:$DE$365,$E72+19,FALSE)</f>
        <v>0</v>
      </c>
      <c r="M72" s="42">
        <f>VLOOKUP($A72&amp;M$77,決統データ!$A$3:$DE$365,$E72+19,FALSE)</f>
        <v>0</v>
      </c>
      <c r="N72" s="42">
        <f>VLOOKUP($A72&amp;N$77,決統データ!$A$3:$DE$365,$E72+19,FALSE)</f>
        <v>2253</v>
      </c>
      <c r="O72" s="275">
        <f t="shared" si="7"/>
        <v>2253</v>
      </c>
    </row>
    <row r="73" spans="1:15" s="1" customFormat="1" ht="16.05" customHeight="1">
      <c r="A73" s="27" t="str">
        <f t="shared" si="6"/>
        <v>1713302</v>
      </c>
      <c r="B73" s="28" t="s">
        <v>133</v>
      </c>
      <c r="C73" s="29">
        <v>33</v>
      </c>
      <c r="D73" s="28" t="s">
        <v>788</v>
      </c>
      <c r="E73" s="24">
        <v>5</v>
      </c>
      <c r="F73" s="487" t="s">
        <v>1334</v>
      </c>
      <c r="G73" s="487"/>
      <c r="H73" s="487"/>
      <c r="I73" s="487"/>
      <c r="J73" s="487"/>
      <c r="K73" s="487"/>
      <c r="L73" s="42">
        <f>VLOOKUP($A73&amp;L$77,決統データ!$A$3:$DE$365,$E73+19,FALSE)</f>
        <v>0</v>
      </c>
      <c r="M73" s="42">
        <f>VLOOKUP($A73&amp;M$77,決統データ!$A$3:$DE$365,$E73+19,FALSE)</f>
        <v>0</v>
      </c>
      <c r="N73" s="42">
        <f>VLOOKUP($A73&amp;N$77,決統データ!$A$3:$DE$365,$E73+19,FALSE)</f>
        <v>0</v>
      </c>
      <c r="O73" s="275">
        <f t="shared" si="7"/>
        <v>0</v>
      </c>
    </row>
    <row r="74" spans="1:15">
      <c r="F74" s="9" t="s">
        <v>1333</v>
      </c>
    </row>
    <row r="75" spans="1:15">
      <c r="L75" s="9" t="s">
        <v>1597</v>
      </c>
      <c r="M75" s="9" t="s">
        <v>1597</v>
      </c>
      <c r="N75" s="9" t="s">
        <v>1597</v>
      </c>
    </row>
    <row r="77" spans="1:15">
      <c r="L77" s="170" t="str">
        <f t="shared" ref="L77:N77" si="8">+L78&amp;"000"</f>
        <v>263036000</v>
      </c>
      <c r="M77" s="170" t="str">
        <f t="shared" si="8"/>
        <v>263435000</v>
      </c>
      <c r="N77" s="170" t="str">
        <f t="shared" si="8"/>
        <v>264652000</v>
      </c>
    </row>
    <row r="78" spans="1:15">
      <c r="L78" s="170" t="s">
        <v>751</v>
      </c>
      <c r="M78" s="170" t="s">
        <v>587</v>
      </c>
      <c r="N78" s="170" t="s">
        <v>594</v>
      </c>
    </row>
    <row r="79" spans="1:15">
      <c r="L79" s="170" t="s">
        <v>750</v>
      </c>
      <c r="M79" s="170" t="s">
        <v>474</v>
      </c>
      <c r="N79" s="170" t="s">
        <v>595</v>
      </c>
    </row>
  </sheetData>
  <customSheetViews>
    <customSheetView guid="{247A5D4D-80F1-4466-92F7-7A3BC78E450F}" showPageBreaks="1" printArea="1">
      <pane xSplit="11" ySplit="2" topLeftCell="S15" activePane="bottomRight" state="frozen"/>
      <selection pane="bottomRight" activeCell="C43" sqref="C43"/>
      <pageMargins left="0.78740157480314965" right="0.78740157480314965" top="0.78740157480314965" bottom="0.78740157480314965" header="0.51181102362204722" footer="0.51181102362204722"/>
      <pageSetup paperSize="9" scale="63" fitToWidth="3" orientation="portrait" blackAndWhite="1" horizontalDpi="300" verticalDpi="300"/>
      <headerFooter alignWithMargins="0"/>
    </customSheetView>
  </customSheetViews>
  <mergeCells count="94">
    <mergeCell ref="H21:K21"/>
    <mergeCell ref="H15:K15"/>
    <mergeCell ref="I22:K22"/>
    <mergeCell ref="H3:H7"/>
    <mergeCell ref="H19:K19"/>
    <mergeCell ref="H20:K20"/>
    <mergeCell ref="H13:K13"/>
    <mergeCell ref="H14:K14"/>
    <mergeCell ref="H8:K8"/>
    <mergeCell ref="H9:K9"/>
    <mergeCell ref="H10:K10"/>
    <mergeCell ref="H11:K11"/>
    <mergeCell ref="H12:K12"/>
    <mergeCell ref="H17:K17"/>
    <mergeCell ref="H18:K18"/>
    <mergeCell ref="H16:K16"/>
    <mergeCell ref="E28:E31"/>
    <mergeCell ref="G22:G31"/>
    <mergeCell ref="G40:G45"/>
    <mergeCell ref="F3:F53"/>
    <mergeCell ref="G46:G47"/>
    <mergeCell ref="G34:G39"/>
    <mergeCell ref="G15:G18"/>
    <mergeCell ref="G3:G8"/>
    <mergeCell ref="G9:G14"/>
    <mergeCell ref="E22:E26"/>
    <mergeCell ref="G32:K32"/>
    <mergeCell ref="H36:K36"/>
    <mergeCell ref="I26:K26"/>
    <mergeCell ref="I30:K30"/>
    <mergeCell ref="I31:K31"/>
    <mergeCell ref="I29:K29"/>
    <mergeCell ref="I52:K52"/>
    <mergeCell ref="H34:K34"/>
    <mergeCell ref="H37:K37"/>
    <mergeCell ref="H38:K38"/>
    <mergeCell ref="H39:K39"/>
    <mergeCell ref="H43:K43"/>
    <mergeCell ref="H40:K40"/>
    <mergeCell ref="H41:K41"/>
    <mergeCell ref="H42:K42"/>
    <mergeCell ref="H46:K46"/>
    <mergeCell ref="H47:K47"/>
    <mergeCell ref="H35:K35"/>
    <mergeCell ref="E54:E56"/>
    <mergeCell ref="F54:F60"/>
    <mergeCell ref="G54:H56"/>
    <mergeCell ref="I54:K54"/>
    <mergeCell ref="I55:K55"/>
    <mergeCell ref="I56:K56"/>
    <mergeCell ref="H22:H27"/>
    <mergeCell ref="J49:K49"/>
    <mergeCell ref="J63:K63"/>
    <mergeCell ref="G58:H59"/>
    <mergeCell ref="I58:K58"/>
    <mergeCell ref="I59:K59"/>
    <mergeCell ref="G60:K60"/>
    <mergeCell ref="G48:G50"/>
    <mergeCell ref="G51:H53"/>
    <mergeCell ref="I53:K53"/>
    <mergeCell ref="H44:K44"/>
    <mergeCell ref="H45:K45"/>
    <mergeCell ref="I28:K28"/>
    <mergeCell ref="H48:I49"/>
    <mergeCell ref="H50:K50"/>
    <mergeCell ref="I51:K51"/>
    <mergeCell ref="F61:F72"/>
    <mergeCell ref="G61:G68"/>
    <mergeCell ref="H62:I63"/>
    <mergeCell ref="H64:K64"/>
    <mergeCell ref="H65:K65"/>
    <mergeCell ref="H68:K68"/>
    <mergeCell ref="J70:K70"/>
    <mergeCell ref="G71:K71"/>
    <mergeCell ref="H67:K67"/>
    <mergeCell ref="J69:K69"/>
    <mergeCell ref="H61:K61"/>
    <mergeCell ref="H66:K66"/>
    <mergeCell ref="F73:K73"/>
    <mergeCell ref="G72:K72"/>
    <mergeCell ref="G69:I70"/>
    <mergeCell ref="F2:K2"/>
    <mergeCell ref="I7:K7"/>
    <mergeCell ref="I25:K25"/>
    <mergeCell ref="I3:K3"/>
    <mergeCell ref="I4:K4"/>
    <mergeCell ref="I5:K5"/>
    <mergeCell ref="I6:K6"/>
    <mergeCell ref="G57:K57"/>
    <mergeCell ref="G33:K33"/>
    <mergeCell ref="I23:K23"/>
    <mergeCell ref="I24:K24"/>
    <mergeCell ref="H28:H31"/>
    <mergeCell ref="G19:G21"/>
  </mergeCells>
  <phoneticPr fontId="3"/>
  <pageMargins left="0.78740157480314965" right="0.78740157480314965" top="0.78740157480314965" bottom="0.78740157480314965" header="0.51181102362204722" footer="0.51181102362204722"/>
  <pageSetup paperSize="9" scale="43" fitToWidth="0" orientation="landscape" blackAndWhite="1"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N149"/>
  <sheetViews>
    <sheetView view="pageBreakPreview" zoomScale="70" zoomScaleNormal="90" zoomScaleSheetLayoutView="70" workbookViewId="0">
      <pane ySplit="2" topLeftCell="A3" activePane="bottomLeft" state="frozen"/>
      <selection pane="bottomLeft"/>
    </sheetView>
  </sheetViews>
  <sheetFormatPr defaultColWidth="9" defaultRowHeight="14.4"/>
  <cols>
    <col min="1" max="1" width="9.69921875" style="1" customWidth="1"/>
    <col min="2" max="2" width="4.296875" style="1" customWidth="1"/>
    <col min="3" max="4" width="3.296875" style="1" customWidth="1"/>
    <col min="5" max="5" width="6.296875" style="24" customWidth="1"/>
    <col min="6" max="6" width="4.19921875" style="1" customWidth="1"/>
    <col min="7" max="7" width="4.69921875" style="1" customWidth="1"/>
    <col min="8" max="8" width="5.69921875" style="1" customWidth="1"/>
    <col min="9" max="9" width="17.296875" style="1" customWidth="1"/>
    <col min="10" max="10" width="15" style="1" bestFit="1" customWidth="1"/>
    <col min="11" max="13" width="11" style="152" customWidth="1"/>
    <col min="14" max="14" width="11.69921875" style="152" customWidth="1"/>
    <col min="15" max="16384" width="9" style="1"/>
  </cols>
  <sheetData>
    <row r="1" spans="1:14">
      <c r="F1" s="1" t="s">
        <v>103</v>
      </c>
      <c r="K1" s="161"/>
      <c r="N1" s="161" t="s">
        <v>529</v>
      </c>
    </row>
    <row r="2" spans="1:14" ht="29.25" customHeight="1">
      <c r="A2" s="26"/>
      <c r="B2" s="67" t="s">
        <v>778</v>
      </c>
      <c r="C2" s="26" t="s">
        <v>779</v>
      </c>
      <c r="D2" s="26" t="s">
        <v>780</v>
      </c>
      <c r="E2" s="30" t="s">
        <v>781</v>
      </c>
      <c r="F2" s="618"/>
      <c r="G2" s="618"/>
      <c r="H2" s="618"/>
      <c r="I2" s="618"/>
      <c r="J2" s="618"/>
      <c r="K2" s="165" t="s">
        <v>750</v>
      </c>
      <c r="L2" s="165" t="s">
        <v>474</v>
      </c>
      <c r="M2" s="165" t="s">
        <v>598</v>
      </c>
      <c r="N2" s="191" t="s">
        <v>1331</v>
      </c>
    </row>
    <row r="3" spans="1:14" ht="15.75" customHeight="1">
      <c r="A3" s="27" t="str">
        <f>+B3&amp;C3&amp;D3</f>
        <v>1714001</v>
      </c>
      <c r="B3" s="28" t="s">
        <v>133</v>
      </c>
      <c r="C3" s="29">
        <v>40</v>
      </c>
      <c r="D3" s="28" t="s">
        <v>782</v>
      </c>
      <c r="E3" s="24">
        <v>1</v>
      </c>
      <c r="F3" s="624" t="s">
        <v>970</v>
      </c>
      <c r="G3" s="786" t="s">
        <v>102</v>
      </c>
      <c r="H3" s="788" t="s">
        <v>1460</v>
      </c>
      <c r="I3" s="789"/>
      <c r="J3" s="212" t="s">
        <v>601</v>
      </c>
      <c r="K3" s="42">
        <f>VLOOKUP($A3&amp;K$109,決統データ!$A$3:$DE$365,$E3+19,FALSE)</f>
        <v>50762</v>
      </c>
      <c r="L3" s="42">
        <f>VLOOKUP($A3&amp;L$109,決統データ!$A$3:$DE$365,$E3+19,FALSE)</f>
        <v>8735</v>
      </c>
      <c r="M3" s="42">
        <f>VLOOKUP($A3&amp;M$109,決統データ!$A$3:$DE$365,$E3+19,FALSE)</f>
        <v>23875</v>
      </c>
      <c r="N3" s="167">
        <f t="shared" ref="N3:N45" si="0">SUM(K3:M3)</f>
        <v>83372</v>
      </c>
    </row>
    <row r="4" spans="1:14" ht="15.75" customHeight="1">
      <c r="A4" s="27" t="str">
        <f t="shared" ref="A4:A67" si="1">+B4&amp;C4&amp;D4</f>
        <v>1714001</v>
      </c>
      <c r="B4" s="28" t="s">
        <v>133</v>
      </c>
      <c r="C4" s="29">
        <v>40</v>
      </c>
      <c r="D4" s="28" t="s">
        <v>782</v>
      </c>
      <c r="E4" s="24">
        <v>2</v>
      </c>
      <c r="F4" s="625"/>
      <c r="G4" s="787"/>
      <c r="H4" s="790"/>
      <c r="I4" s="791"/>
      <c r="J4" s="212" t="s">
        <v>816</v>
      </c>
      <c r="K4" s="42">
        <f>VLOOKUP($A4&amp;K$109,決統データ!$A$3:$DE$365,$E4+19,FALSE)</f>
        <v>50762</v>
      </c>
      <c r="L4" s="42">
        <f>VLOOKUP($A4&amp;L$109,決統データ!$A$3:$DE$365,$E4+19,FALSE)</f>
        <v>8735</v>
      </c>
      <c r="M4" s="42">
        <f>VLOOKUP($A4&amp;M$109,決統データ!$A$3:$DE$365,$E4+19,FALSE)</f>
        <v>23875</v>
      </c>
      <c r="N4" s="167">
        <f t="shared" si="0"/>
        <v>83372</v>
      </c>
    </row>
    <row r="5" spans="1:14" ht="15.75" customHeight="1">
      <c r="A5" s="27" t="str">
        <f t="shared" si="1"/>
        <v>1714001</v>
      </c>
      <c r="B5" s="28" t="s">
        <v>133</v>
      </c>
      <c r="C5" s="29">
        <v>40</v>
      </c>
      <c r="D5" s="28" t="s">
        <v>782</v>
      </c>
      <c r="E5" s="24">
        <v>3</v>
      </c>
      <c r="F5" s="625"/>
      <c r="G5" s="624" t="s">
        <v>980</v>
      </c>
      <c r="H5" s="764" t="s">
        <v>969</v>
      </c>
      <c r="I5" s="766"/>
      <c r="J5" s="212" t="s">
        <v>601</v>
      </c>
      <c r="K5" s="42">
        <f>VLOOKUP($A5&amp;K$109,決統データ!$A$3:$DE$365,$E5+19,FALSE)</f>
        <v>7398</v>
      </c>
      <c r="L5" s="42">
        <f>VLOOKUP($A5&amp;L$109,決統データ!$A$3:$DE$365,$E5+19,FALSE)</f>
        <v>54814</v>
      </c>
      <c r="M5" s="42">
        <f>VLOOKUP($A5&amp;M$109,決統データ!$A$3:$DE$365,$E5+19,FALSE)</f>
        <v>205956</v>
      </c>
      <c r="N5" s="167">
        <f t="shared" si="0"/>
        <v>268168</v>
      </c>
    </row>
    <row r="6" spans="1:14" ht="15.75" customHeight="1">
      <c r="A6" s="27" t="str">
        <f t="shared" si="1"/>
        <v>1714001</v>
      </c>
      <c r="B6" s="28" t="s">
        <v>133</v>
      </c>
      <c r="C6" s="29">
        <v>40</v>
      </c>
      <c r="D6" s="28" t="s">
        <v>782</v>
      </c>
      <c r="E6" s="24">
        <v>4</v>
      </c>
      <c r="F6" s="625"/>
      <c r="G6" s="625"/>
      <c r="H6" s="770"/>
      <c r="I6" s="772"/>
      <c r="J6" s="212" t="s">
        <v>816</v>
      </c>
      <c r="K6" s="42">
        <f>VLOOKUP($A6&amp;K$109,決統データ!$A$3:$DE$365,$E6+19,FALSE)</f>
        <v>7398</v>
      </c>
      <c r="L6" s="42">
        <f>VLOOKUP($A6&amp;L$109,決統データ!$A$3:$DE$365,$E6+19,FALSE)</f>
        <v>54814</v>
      </c>
      <c r="M6" s="42">
        <f>VLOOKUP($A6&amp;M$109,決統データ!$A$3:$DE$365,$E6+19,FALSE)</f>
        <v>210155</v>
      </c>
      <c r="N6" s="167">
        <f t="shared" si="0"/>
        <v>272367</v>
      </c>
    </row>
    <row r="7" spans="1:14" ht="15.75" customHeight="1">
      <c r="A7" s="27" t="str">
        <f t="shared" si="1"/>
        <v>1714001</v>
      </c>
      <c r="B7" s="28" t="s">
        <v>133</v>
      </c>
      <c r="C7" s="29">
        <v>40</v>
      </c>
      <c r="D7" s="28" t="s">
        <v>782</v>
      </c>
      <c r="E7" s="24">
        <v>5</v>
      </c>
      <c r="F7" s="625"/>
      <c r="G7" s="625"/>
      <c r="H7" s="624" t="s">
        <v>644</v>
      </c>
      <c r="I7" s="597" t="s">
        <v>1324</v>
      </c>
      <c r="J7" s="212" t="s">
        <v>601</v>
      </c>
      <c r="K7" s="42">
        <f>VLOOKUP($A7&amp;K$109,決統データ!$A$3:$DE$365,$E7+19,FALSE)</f>
        <v>236</v>
      </c>
      <c r="L7" s="42">
        <f>VLOOKUP($A7&amp;L$109,決統データ!$A$3:$DE$365,$E7+19,FALSE)</f>
        <v>2551</v>
      </c>
      <c r="M7" s="42">
        <f>VLOOKUP($A7&amp;M$109,決統データ!$A$3:$DE$365,$E7+19,FALSE)</f>
        <v>0</v>
      </c>
      <c r="N7" s="167">
        <f t="shared" si="0"/>
        <v>2787</v>
      </c>
    </row>
    <row r="8" spans="1:14" ht="15.75" customHeight="1">
      <c r="A8" s="27" t="str">
        <f t="shared" si="1"/>
        <v>1714001</v>
      </c>
      <c r="B8" s="28" t="s">
        <v>133</v>
      </c>
      <c r="C8" s="29">
        <v>40</v>
      </c>
      <c r="D8" s="28" t="s">
        <v>782</v>
      </c>
      <c r="E8" s="24">
        <v>6</v>
      </c>
      <c r="F8" s="625"/>
      <c r="G8" s="625"/>
      <c r="H8" s="625"/>
      <c r="I8" s="599"/>
      <c r="J8" s="212" t="s">
        <v>816</v>
      </c>
      <c r="K8" s="42">
        <f>VLOOKUP($A8&amp;K$109,決統データ!$A$3:$DE$365,$E8+19,FALSE)</f>
        <v>236</v>
      </c>
      <c r="L8" s="42">
        <f>VLOOKUP($A8&amp;L$109,決統データ!$A$3:$DE$365,$E8+19,FALSE)</f>
        <v>2551</v>
      </c>
      <c r="M8" s="42">
        <f>VLOOKUP($A8&amp;M$109,決統データ!$A$3:$DE$365,$E8+19,FALSE)</f>
        <v>0</v>
      </c>
      <c r="N8" s="167">
        <f t="shared" si="0"/>
        <v>2787</v>
      </c>
    </row>
    <row r="9" spans="1:14" ht="15.75" customHeight="1">
      <c r="A9" s="27" t="str">
        <f t="shared" si="1"/>
        <v>1714001</v>
      </c>
      <c r="B9" s="28" t="s">
        <v>133</v>
      </c>
      <c r="C9" s="29">
        <v>40</v>
      </c>
      <c r="D9" s="28" t="s">
        <v>782</v>
      </c>
      <c r="E9" s="24">
        <v>7</v>
      </c>
      <c r="F9" s="625"/>
      <c r="G9" s="625"/>
      <c r="H9" s="625"/>
      <c r="I9" s="594" t="s">
        <v>1323</v>
      </c>
      <c r="J9" s="212" t="s">
        <v>601</v>
      </c>
      <c r="K9" s="42">
        <f>VLOOKUP($A9&amp;K$109,決統データ!$A$3:$DE$365,$E9+19,FALSE)</f>
        <v>850</v>
      </c>
      <c r="L9" s="42">
        <f>VLOOKUP($A9&amp;L$109,決統データ!$A$3:$DE$365,$E9+19,FALSE)</f>
        <v>0</v>
      </c>
      <c r="M9" s="42">
        <f>VLOOKUP($A9&amp;M$109,決統データ!$A$3:$DE$365,$E9+19,FALSE)</f>
        <v>0</v>
      </c>
      <c r="N9" s="167">
        <f t="shared" si="0"/>
        <v>850</v>
      </c>
    </row>
    <row r="10" spans="1:14" ht="15.75" customHeight="1">
      <c r="A10" s="27" t="str">
        <f t="shared" si="1"/>
        <v>1714001</v>
      </c>
      <c r="B10" s="28" t="s">
        <v>133</v>
      </c>
      <c r="C10" s="29">
        <v>40</v>
      </c>
      <c r="D10" s="28" t="s">
        <v>782</v>
      </c>
      <c r="E10" s="24">
        <v>8</v>
      </c>
      <c r="F10" s="625"/>
      <c r="G10" s="625"/>
      <c r="H10" s="625"/>
      <c r="I10" s="595"/>
      <c r="J10" s="212" t="s">
        <v>816</v>
      </c>
      <c r="K10" s="42">
        <f>VLOOKUP($A10&amp;K$109,決統データ!$A$3:$DE$365,$E10+19,FALSE)</f>
        <v>850</v>
      </c>
      <c r="L10" s="42">
        <f>VLOOKUP($A10&amp;L$109,決統データ!$A$3:$DE$365,$E10+19,FALSE)</f>
        <v>0</v>
      </c>
      <c r="M10" s="42">
        <f>VLOOKUP($A10&amp;M$109,決統データ!$A$3:$DE$365,$E10+19,FALSE)</f>
        <v>0</v>
      </c>
      <c r="N10" s="167">
        <f t="shared" si="0"/>
        <v>850</v>
      </c>
    </row>
    <row r="11" spans="1:14" ht="15.75" customHeight="1">
      <c r="A11" s="27" t="str">
        <f t="shared" si="1"/>
        <v>1714001</v>
      </c>
      <c r="B11" s="28" t="s">
        <v>133</v>
      </c>
      <c r="C11" s="29">
        <v>40</v>
      </c>
      <c r="D11" s="28" t="s">
        <v>782</v>
      </c>
      <c r="E11" s="24">
        <v>9</v>
      </c>
      <c r="F11" s="625"/>
      <c r="G11" s="625"/>
      <c r="H11" s="625"/>
      <c r="I11" s="597" t="s">
        <v>1322</v>
      </c>
      <c r="J11" s="212" t="s">
        <v>601</v>
      </c>
      <c r="K11" s="42">
        <f>VLOOKUP($A11&amp;K$109,決統データ!$A$3:$DE$365,$E11+19,FALSE)</f>
        <v>0</v>
      </c>
      <c r="L11" s="42">
        <f>VLOOKUP($A11&amp;L$109,決統データ!$A$3:$DE$365,$E11+19,FALSE)</f>
        <v>1631</v>
      </c>
      <c r="M11" s="42">
        <f>VLOOKUP($A11&amp;M$109,決統データ!$A$3:$DE$365,$E11+19,FALSE)</f>
        <v>0</v>
      </c>
      <c r="N11" s="167">
        <f t="shared" si="0"/>
        <v>1631</v>
      </c>
    </row>
    <row r="12" spans="1:14" ht="15.75" customHeight="1">
      <c r="A12" s="27" t="str">
        <f t="shared" si="1"/>
        <v>1714001</v>
      </c>
      <c r="B12" s="28" t="s">
        <v>133</v>
      </c>
      <c r="C12" s="29">
        <v>40</v>
      </c>
      <c r="D12" s="28" t="s">
        <v>782</v>
      </c>
      <c r="E12" s="24">
        <v>10</v>
      </c>
      <c r="F12" s="625"/>
      <c r="G12" s="625"/>
      <c r="H12" s="625"/>
      <c r="I12" s="599"/>
      <c r="J12" s="212" t="s">
        <v>816</v>
      </c>
      <c r="K12" s="42">
        <f>VLOOKUP($A12&amp;K$109,決統データ!$A$3:$DE$365,$E12+19,FALSE)</f>
        <v>0</v>
      </c>
      <c r="L12" s="42">
        <f>VLOOKUP($A12&amp;L$109,決統データ!$A$3:$DE$365,$E12+19,FALSE)</f>
        <v>1631</v>
      </c>
      <c r="M12" s="42">
        <f>VLOOKUP($A12&amp;M$109,決統データ!$A$3:$DE$365,$E12+19,FALSE)</f>
        <v>0</v>
      </c>
      <c r="N12" s="167">
        <f t="shared" si="0"/>
        <v>1631</v>
      </c>
    </row>
    <row r="13" spans="1:14" ht="15.75" customHeight="1">
      <c r="A13" s="27" t="str">
        <f t="shared" si="1"/>
        <v>1714001</v>
      </c>
      <c r="B13" s="28" t="s">
        <v>133</v>
      </c>
      <c r="C13" s="29">
        <v>40</v>
      </c>
      <c r="D13" s="28" t="s">
        <v>782</v>
      </c>
      <c r="E13" s="24">
        <v>11</v>
      </c>
      <c r="F13" s="625"/>
      <c r="G13" s="625"/>
      <c r="H13" s="625"/>
      <c r="I13" s="748" t="s">
        <v>101</v>
      </c>
      <c r="J13" s="212" t="s">
        <v>601</v>
      </c>
      <c r="K13" s="42">
        <f>VLOOKUP($A13&amp;K$109,決統データ!$A$3:$DE$365,$E13+19,FALSE)</f>
        <v>4435</v>
      </c>
      <c r="L13" s="42">
        <f>VLOOKUP($A13&amp;L$109,決統データ!$A$3:$DE$365,$E13+19,FALSE)</f>
        <v>1386</v>
      </c>
      <c r="M13" s="42">
        <f>VLOOKUP($A13&amp;M$109,決統データ!$A$3:$DE$365,$E13+19,FALSE)</f>
        <v>0</v>
      </c>
      <c r="N13" s="167">
        <f t="shared" si="0"/>
        <v>5821</v>
      </c>
    </row>
    <row r="14" spans="1:14" ht="15.75" customHeight="1">
      <c r="A14" s="27" t="str">
        <f t="shared" si="1"/>
        <v>1714001</v>
      </c>
      <c r="B14" s="28" t="s">
        <v>133</v>
      </c>
      <c r="C14" s="29">
        <v>40</v>
      </c>
      <c r="D14" s="28" t="s">
        <v>782</v>
      </c>
      <c r="E14" s="24">
        <v>12</v>
      </c>
      <c r="F14" s="625"/>
      <c r="G14" s="625"/>
      <c r="H14" s="625"/>
      <c r="I14" s="749"/>
      <c r="J14" s="212" t="s">
        <v>816</v>
      </c>
      <c r="K14" s="42">
        <f>VLOOKUP($A14&amp;K$109,決統データ!$A$3:$DE$365,$E14+19,FALSE)</f>
        <v>4435</v>
      </c>
      <c r="L14" s="42">
        <f>VLOOKUP($A14&amp;L$109,決統データ!$A$3:$DE$365,$E14+19,FALSE)</f>
        <v>1386</v>
      </c>
      <c r="M14" s="42">
        <f>VLOOKUP($A14&amp;M$109,決統データ!$A$3:$DE$365,$E14+19,FALSE)</f>
        <v>0</v>
      </c>
      <c r="N14" s="167">
        <f t="shared" si="0"/>
        <v>5821</v>
      </c>
    </row>
    <row r="15" spans="1:14" ht="15.75" customHeight="1">
      <c r="A15" s="27" t="str">
        <f t="shared" si="1"/>
        <v>1714001</v>
      </c>
      <c r="B15" s="28" t="s">
        <v>133</v>
      </c>
      <c r="C15" s="29">
        <v>40</v>
      </c>
      <c r="D15" s="28" t="s">
        <v>782</v>
      </c>
      <c r="E15" s="24">
        <v>13</v>
      </c>
      <c r="F15" s="625"/>
      <c r="G15" s="625"/>
      <c r="H15" s="625"/>
      <c r="I15" s="597" t="s">
        <v>1316</v>
      </c>
      <c r="J15" s="212" t="s">
        <v>601</v>
      </c>
      <c r="K15" s="42">
        <f>VLOOKUP($A15&amp;K$109,決統データ!$A$3:$DE$365,$E15+19,FALSE)</f>
        <v>0</v>
      </c>
      <c r="L15" s="42">
        <f>VLOOKUP($A15&amp;L$109,決統データ!$A$3:$DE$365,$E15+19,FALSE)</f>
        <v>0</v>
      </c>
      <c r="M15" s="42">
        <f>VLOOKUP($A15&amp;M$109,決統データ!$A$3:$DE$365,$E15+19,FALSE)</f>
        <v>53904</v>
      </c>
      <c r="N15" s="167">
        <f t="shared" si="0"/>
        <v>53904</v>
      </c>
    </row>
    <row r="16" spans="1:14" ht="15.75" customHeight="1">
      <c r="A16" s="27" t="str">
        <f t="shared" si="1"/>
        <v>1714001</v>
      </c>
      <c r="B16" s="28" t="s">
        <v>133</v>
      </c>
      <c r="C16" s="29">
        <v>40</v>
      </c>
      <c r="D16" s="28" t="s">
        <v>782</v>
      </c>
      <c r="E16" s="24">
        <v>14</v>
      </c>
      <c r="F16" s="625"/>
      <c r="G16" s="625"/>
      <c r="H16" s="625"/>
      <c r="I16" s="599"/>
      <c r="J16" s="212" t="s">
        <v>816</v>
      </c>
      <c r="K16" s="42">
        <f>VLOOKUP($A16&amp;K$109,決統データ!$A$3:$DE$365,$E16+19,FALSE)</f>
        <v>0</v>
      </c>
      <c r="L16" s="42">
        <f>VLOOKUP($A16&amp;L$109,決統データ!$A$3:$DE$365,$E16+19,FALSE)</f>
        <v>0</v>
      </c>
      <c r="M16" s="42">
        <f>VLOOKUP($A16&amp;M$109,決統データ!$A$3:$DE$365,$E16+19,FALSE)</f>
        <v>53904</v>
      </c>
      <c r="N16" s="167">
        <f t="shared" si="0"/>
        <v>53904</v>
      </c>
    </row>
    <row r="17" spans="1:14" ht="15.75" customHeight="1">
      <c r="A17" s="27" t="str">
        <f t="shared" si="1"/>
        <v>1714001</v>
      </c>
      <c r="B17" s="28" t="s">
        <v>133</v>
      </c>
      <c r="C17" s="29">
        <v>40</v>
      </c>
      <c r="D17" s="28" t="s">
        <v>782</v>
      </c>
      <c r="E17" s="24">
        <v>15</v>
      </c>
      <c r="F17" s="625"/>
      <c r="G17" s="625"/>
      <c r="H17" s="625"/>
      <c r="I17" s="597" t="s">
        <v>976</v>
      </c>
      <c r="J17" s="212" t="s">
        <v>601</v>
      </c>
      <c r="K17" s="42">
        <f>VLOOKUP($A17&amp;K$109,決統データ!$A$3:$DE$365,$E17+19,FALSE)</f>
        <v>0</v>
      </c>
      <c r="L17" s="42">
        <f>VLOOKUP($A17&amp;L$109,決統データ!$A$3:$DE$365,$E17+19,FALSE)</f>
        <v>0</v>
      </c>
      <c r="M17" s="42">
        <f>VLOOKUP($A17&amp;M$109,決統データ!$A$3:$DE$365,$E17+19,FALSE)</f>
        <v>0</v>
      </c>
      <c r="N17" s="167">
        <f t="shared" si="0"/>
        <v>0</v>
      </c>
    </row>
    <row r="18" spans="1:14" ht="15.75" customHeight="1">
      <c r="A18" s="27" t="str">
        <f t="shared" si="1"/>
        <v>1714001</v>
      </c>
      <c r="B18" s="28" t="s">
        <v>133</v>
      </c>
      <c r="C18" s="29">
        <v>40</v>
      </c>
      <c r="D18" s="28" t="s">
        <v>782</v>
      </c>
      <c r="E18" s="24">
        <v>16</v>
      </c>
      <c r="F18" s="625"/>
      <c r="G18" s="625"/>
      <c r="H18" s="625"/>
      <c r="I18" s="599"/>
      <c r="J18" s="212" t="s">
        <v>816</v>
      </c>
      <c r="K18" s="42">
        <f>VLOOKUP($A18&amp;K$109,決統データ!$A$3:$DE$365,$E18+19,FALSE)</f>
        <v>0</v>
      </c>
      <c r="L18" s="42">
        <f>VLOOKUP($A18&amp;L$109,決統データ!$A$3:$DE$365,$E18+19,FALSE)</f>
        <v>0</v>
      </c>
      <c r="M18" s="42">
        <f>VLOOKUP($A18&amp;M$109,決統データ!$A$3:$DE$365,$E18+19,FALSE)</f>
        <v>0</v>
      </c>
      <c r="N18" s="167">
        <f t="shared" si="0"/>
        <v>0</v>
      </c>
    </row>
    <row r="19" spans="1:14" ht="15.75" customHeight="1">
      <c r="A19" s="27" t="str">
        <f t="shared" si="1"/>
        <v>1714001</v>
      </c>
      <c r="B19" s="28" t="s">
        <v>133</v>
      </c>
      <c r="C19" s="29">
        <v>40</v>
      </c>
      <c r="D19" s="28" t="s">
        <v>782</v>
      </c>
      <c r="E19" s="24">
        <v>17</v>
      </c>
      <c r="F19" s="625"/>
      <c r="G19" s="625"/>
      <c r="H19" s="625"/>
      <c r="I19" s="597" t="s">
        <v>100</v>
      </c>
      <c r="J19" s="212" t="s">
        <v>601</v>
      </c>
      <c r="K19" s="42">
        <f>VLOOKUP($A19&amp;K$109,決統データ!$A$3:$DE$365,$E19+19,FALSE)</f>
        <v>62</v>
      </c>
      <c r="L19" s="42">
        <f>VLOOKUP($A19&amp;L$109,決統データ!$A$3:$DE$365,$E19+19,FALSE)</f>
        <v>27</v>
      </c>
      <c r="M19" s="42">
        <f>VLOOKUP($A19&amp;M$109,決統データ!$A$3:$DE$365,$E19+19,FALSE)</f>
        <v>0</v>
      </c>
      <c r="N19" s="167">
        <f t="shared" si="0"/>
        <v>89</v>
      </c>
    </row>
    <row r="20" spans="1:14" ht="15.75" customHeight="1">
      <c r="A20" s="27" t="str">
        <f t="shared" si="1"/>
        <v>1714001</v>
      </c>
      <c r="B20" s="28" t="s">
        <v>133</v>
      </c>
      <c r="C20" s="29">
        <v>40</v>
      </c>
      <c r="D20" s="28" t="s">
        <v>782</v>
      </c>
      <c r="E20" s="24">
        <v>18</v>
      </c>
      <c r="F20" s="625"/>
      <c r="G20" s="625"/>
      <c r="H20" s="625"/>
      <c r="I20" s="599"/>
      <c r="J20" s="212" t="s">
        <v>816</v>
      </c>
      <c r="K20" s="42">
        <f>VLOOKUP($A20&amp;K$109,決統データ!$A$3:$DE$365,$E20+19,FALSE)</f>
        <v>62</v>
      </c>
      <c r="L20" s="42">
        <f>VLOOKUP($A20&amp;L$109,決統データ!$A$3:$DE$365,$E20+19,FALSE)</f>
        <v>27</v>
      </c>
      <c r="M20" s="42">
        <f>VLOOKUP($A20&amp;M$109,決統データ!$A$3:$DE$365,$E20+19,FALSE)</f>
        <v>0</v>
      </c>
      <c r="N20" s="167">
        <f t="shared" si="0"/>
        <v>89</v>
      </c>
    </row>
    <row r="21" spans="1:14" ht="15.75" customHeight="1">
      <c r="A21" s="27" t="str">
        <f t="shared" si="1"/>
        <v>1714001</v>
      </c>
      <c r="B21" s="28" t="s">
        <v>133</v>
      </c>
      <c r="C21" s="29">
        <v>40</v>
      </c>
      <c r="D21" s="28" t="s">
        <v>782</v>
      </c>
      <c r="E21" s="24">
        <v>19</v>
      </c>
      <c r="F21" s="625"/>
      <c r="G21" s="625"/>
      <c r="H21" s="625"/>
      <c r="I21" s="594" t="s">
        <v>84</v>
      </c>
      <c r="J21" s="212" t="s">
        <v>601</v>
      </c>
      <c r="K21" s="42">
        <f>VLOOKUP($A21&amp;K$109,決統データ!$A$3:$DE$365,$E21+19,FALSE)</f>
        <v>0</v>
      </c>
      <c r="L21" s="42">
        <f>VLOOKUP($A21&amp;L$109,決統データ!$A$3:$DE$365,$E21+19,FALSE)</f>
        <v>6370</v>
      </c>
      <c r="M21" s="42">
        <f>VLOOKUP($A21&amp;M$109,決統データ!$A$3:$DE$365,$E21+19,FALSE)</f>
        <v>1135</v>
      </c>
      <c r="N21" s="167">
        <f t="shared" si="0"/>
        <v>7505</v>
      </c>
    </row>
    <row r="22" spans="1:14" ht="15.75" customHeight="1">
      <c r="A22" s="27" t="str">
        <f t="shared" si="1"/>
        <v>1714001</v>
      </c>
      <c r="B22" s="28" t="s">
        <v>133</v>
      </c>
      <c r="C22" s="29">
        <v>40</v>
      </c>
      <c r="D22" s="28" t="s">
        <v>782</v>
      </c>
      <c r="E22" s="24">
        <v>20</v>
      </c>
      <c r="F22" s="625"/>
      <c r="G22" s="625"/>
      <c r="H22" s="625"/>
      <c r="I22" s="595"/>
      <c r="J22" s="212" t="s">
        <v>816</v>
      </c>
      <c r="K22" s="42">
        <f>VLOOKUP($A22&amp;K$109,決統データ!$A$3:$DE$365,$E22+19,FALSE)</f>
        <v>0</v>
      </c>
      <c r="L22" s="42">
        <f>VLOOKUP($A22&amp;L$109,決統データ!$A$3:$DE$365,$E22+19,FALSE)</f>
        <v>6370</v>
      </c>
      <c r="M22" s="42">
        <f>VLOOKUP($A22&amp;M$109,決統データ!$A$3:$DE$365,$E22+19,FALSE)</f>
        <v>1135</v>
      </c>
      <c r="N22" s="167">
        <f t="shared" si="0"/>
        <v>7505</v>
      </c>
    </row>
    <row r="23" spans="1:14" ht="15.75" customHeight="1">
      <c r="A23" s="27" t="str">
        <f t="shared" si="1"/>
        <v>1714001</v>
      </c>
      <c r="B23" s="28" t="s">
        <v>133</v>
      </c>
      <c r="C23" s="29">
        <v>40</v>
      </c>
      <c r="D23" s="28" t="s">
        <v>782</v>
      </c>
      <c r="E23" s="24">
        <v>21</v>
      </c>
      <c r="F23" s="625"/>
      <c r="G23" s="625"/>
      <c r="H23" s="625"/>
      <c r="I23" s="613" t="s">
        <v>83</v>
      </c>
      <c r="J23" s="212" t="s">
        <v>601</v>
      </c>
      <c r="K23" s="42">
        <f>VLOOKUP($A23&amp;K$109,決統データ!$A$3:$DE$365,$E23+19,FALSE)</f>
        <v>0</v>
      </c>
      <c r="L23" s="42">
        <f>VLOOKUP($A23&amp;L$109,決統データ!$A$3:$DE$365,$E23+19,FALSE)</f>
        <v>0</v>
      </c>
      <c r="M23" s="42">
        <f>VLOOKUP($A23&amp;M$109,決統データ!$A$3:$DE$365,$E23+19,FALSE)</f>
        <v>0</v>
      </c>
      <c r="N23" s="167">
        <f t="shared" si="0"/>
        <v>0</v>
      </c>
    </row>
    <row r="24" spans="1:14" ht="15.75" customHeight="1">
      <c r="A24" s="27" t="str">
        <f t="shared" si="1"/>
        <v>1714001</v>
      </c>
      <c r="B24" s="28" t="s">
        <v>133</v>
      </c>
      <c r="C24" s="29">
        <v>40</v>
      </c>
      <c r="D24" s="28" t="s">
        <v>782</v>
      </c>
      <c r="E24" s="24">
        <v>22</v>
      </c>
      <c r="F24" s="625"/>
      <c r="G24" s="625"/>
      <c r="H24" s="625"/>
      <c r="I24" s="615"/>
      <c r="J24" s="212" t="s">
        <v>816</v>
      </c>
      <c r="K24" s="42">
        <f>VLOOKUP($A24&amp;K$109,決統データ!$A$3:$DE$365,$E24+19,FALSE)</f>
        <v>0</v>
      </c>
      <c r="L24" s="42">
        <f>VLOOKUP($A24&amp;L$109,決統データ!$A$3:$DE$365,$E24+19,FALSE)</f>
        <v>0</v>
      </c>
      <c r="M24" s="42">
        <f>VLOOKUP($A24&amp;M$109,決統データ!$A$3:$DE$365,$E24+19,FALSE)</f>
        <v>0</v>
      </c>
      <c r="N24" s="167">
        <f t="shared" si="0"/>
        <v>0</v>
      </c>
    </row>
    <row r="25" spans="1:14" ht="15.75" customHeight="1">
      <c r="A25" s="27" t="str">
        <f t="shared" si="1"/>
        <v>1714001</v>
      </c>
      <c r="B25" s="28" t="s">
        <v>133</v>
      </c>
      <c r="C25" s="29">
        <v>40</v>
      </c>
      <c r="D25" s="28" t="s">
        <v>782</v>
      </c>
      <c r="E25" s="24">
        <v>23</v>
      </c>
      <c r="F25" s="625"/>
      <c r="G25" s="625"/>
      <c r="H25" s="625"/>
      <c r="I25" s="613" t="s">
        <v>1312</v>
      </c>
      <c r="J25" s="212" t="s">
        <v>601</v>
      </c>
      <c r="K25" s="42">
        <f>VLOOKUP($A25&amp;K$109,決統データ!$A$3:$DE$365,$E25+19,FALSE)</f>
        <v>0</v>
      </c>
      <c r="L25" s="42">
        <f>VLOOKUP($A25&amp;L$109,決統データ!$A$3:$DE$365,$E25+19,FALSE)</f>
        <v>42195</v>
      </c>
      <c r="M25" s="42">
        <f>VLOOKUP($A25&amp;M$109,決統データ!$A$3:$DE$365,$E25+19,FALSE)</f>
        <v>149292</v>
      </c>
      <c r="N25" s="167">
        <f t="shared" si="0"/>
        <v>191487</v>
      </c>
    </row>
    <row r="26" spans="1:14" ht="15.75" customHeight="1">
      <c r="A26" s="27" t="str">
        <f t="shared" si="1"/>
        <v>1714001</v>
      </c>
      <c r="B26" s="28" t="s">
        <v>133</v>
      </c>
      <c r="C26" s="29">
        <v>40</v>
      </c>
      <c r="D26" s="28" t="s">
        <v>782</v>
      </c>
      <c r="E26" s="24">
        <v>24</v>
      </c>
      <c r="F26" s="625"/>
      <c r="G26" s="625"/>
      <c r="H26" s="625"/>
      <c r="I26" s="615"/>
      <c r="J26" s="212" t="s">
        <v>816</v>
      </c>
      <c r="K26" s="42">
        <f>VLOOKUP($A26&amp;K$109,決統データ!$A$3:$DE$365,$E26+19,FALSE)</f>
        <v>0</v>
      </c>
      <c r="L26" s="42">
        <f>VLOOKUP($A26&amp;L$109,決統データ!$A$3:$DE$365,$E26+19,FALSE)</f>
        <v>42195</v>
      </c>
      <c r="M26" s="42">
        <f>VLOOKUP($A26&amp;M$109,決統データ!$A$3:$DE$365,$E26+19,FALSE)</f>
        <v>149292</v>
      </c>
      <c r="N26" s="167">
        <f t="shared" si="0"/>
        <v>191487</v>
      </c>
    </row>
    <row r="27" spans="1:14" ht="15.75" customHeight="1">
      <c r="A27" s="27" t="str">
        <f t="shared" si="1"/>
        <v>1714001</v>
      </c>
      <c r="B27" s="28" t="s">
        <v>133</v>
      </c>
      <c r="C27" s="29">
        <v>40</v>
      </c>
      <c r="D27" s="28" t="s">
        <v>782</v>
      </c>
      <c r="E27" s="24">
        <v>25</v>
      </c>
      <c r="F27" s="625"/>
      <c r="G27" s="625"/>
      <c r="H27" s="625"/>
      <c r="I27" s="594" t="s">
        <v>80</v>
      </c>
      <c r="J27" s="212" t="s">
        <v>601</v>
      </c>
      <c r="K27" s="42">
        <f>VLOOKUP($A27&amp;K$109,決統データ!$A$3:$DE$365,$E27+19,FALSE)</f>
        <v>0</v>
      </c>
      <c r="L27" s="42">
        <f>VLOOKUP($A27&amp;L$109,決統データ!$A$3:$DE$365,$E27+19,FALSE)</f>
        <v>224</v>
      </c>
      <c r="M27" s="42">
        <f>VLOOKUP($A27&amp;M$109,決統データ!$A$3:$DE$365,$E27+19,FALSE)</f>
        <v>551</v>
      </c>
      <c r="N27" s="167">
        <f t="shared" si="0"/>
        <v>775</v>
      </c>
    </row>
    <row r="28" spans="1:14" ht="15.75" customHeight="1">
      <c r="A28" s="27" t="str">
        <f t="shared" si="1"/>
        <v>1714001</v>
      </c>
      <c r="B28" s="28" t="s">
        <v>133</v>
      </c>
      <c r="C28" s="29">
        <v>40</v>
      </c>
      <c r="D28" s="28" t="s">
        <v>782</v>
      </c>
      <c r="E28" s="24">
        <v>26</v>
      </c>
      <c r="F28" s="625"/>
      <c r="G28" s="625"/>
      <c r="H28" s="625"/>
      <c r="I28" s="595"/>
      <c r="J28" s="212" t="s">
        <v>816</v>
      </c>
      <c r="K28" s="42">
        <f>VLOOKUP($A28&amp;K$109,決統データ!$A$3:$DE$365,$E28+19,FALSE)</f>
        <v>0</v>
      </c>
      <c r="L28" s="42">
        <f>VLOOKUP($A28&amp;L$109,決統データ!$A$3:$DE$365,$E28+19,FALSE)</f>
        <v>224</v>
      </c>
      <c r="M28" s="42">
        <f>VLOOKUP($A28&amp;M$109,決統データ!$A$3:$DE$365,$E28+19,FALSE)</f>
        <v>551</v>
      </c>
      <c r="N28" s="167">
        <f t="shared" si="0"/>
        <v>775</v>
      </c>
    </row>
    <row r="29" spans="1:14" ht="15.75" customHeight="1">
      <c r="A29" s="27" t="str">
        <f t="shared" si="1"/>
        <v>1714001</v>
      </c>
      <c r="B29" s="28" t="s">
        <v>133</v>
      </c>
      <c r="C29" s="29">
        <v>40</v>
      </c>
      <c r="D29" s="28" t="s">
        <v>782</v>
      </c>
      <c r="E29" s="24">
        <v>27</v>
      </c>
      <c r="F29" s="625"/>
      <c r="G29" s="625"/>
      <c r="H29" s="625"/>
      <c r="I29" s="597" t="s">
        <v>731</v>
      </c>
      <c r="J29" s="212" t="s">
        <v>601</v>
      </c>
      <c r="K29" s="42">
        <f>VLOOKUP($A29&amp;K$109,決統データ!$A$3:$DE$365,$E29+19,FALSE)</f>
        <v>1815</v>
      </c>
      <c r="L29" s="42">
        <f>VLOOKUP($A29&amp;L$109,決統データ!$A$3:$DE$365,$E29+19,FALSE)</f>
        <v>430</v>
      </c>
      <c r="M29" s="42">
        <f>VLOOKUP($A29&amp;M$109,決統データ!$A$3:$DE$365,$E29+19,FALSE)</f>
        <v>1074</v>
      </c>
      <c r="N29" s="167">
        <f t="shared" si="0"/>
        <v>3319</v>
      </c>
    </row>
    <row r="30" spans="1:14" ht="15.75" customHeight="1">
      <c r="A30" s="27" t="str">
        <f t="shared" si="1"/>
        <v>1714001</v>
      </c>
      <c r="B30" s="28" t="s">
        <v>133</v>
      </c>
      <c r="C30" s="29">
        <v>40</v>
      </c>
      <c r="D30" s="28" t="s">
        <v>782</v>
      </c>
      <c r="E30" s="24">
        <v>28</v>
      </c>
      <c r="F30" s="773"/>
      <c r="G30" s="773"/>
      <c r="H30" s="773"/>
      <c r="I30" s="599"/>
      <c r="J30" s="212" t="s">
        <v>816</v>
      </c>
      <c r="K30" s="42">
        <f>VLOOKUP($A30&amp;K$109,決統データ!$A$3:$DE$365,$E30+19,FALSE)</f>
        <v>1815</v>
      </c>
      <c r="L30" s="42">
        <f>VLOOKUP($A30&amp;L$109,決統データ!$A$3:$DE$365,$E30+19,FALSE)</f>
        <v>430</v>
      </c>
      <c r="M30" s="42">
        <f>VLOOKUP($A30&amp;M$109,決統データ!$A$3:$DE$365,$E30+19,FALSE)</f>
        <v>5273</v>
      </c>
      <c r="N30" s="167">
        <f t="shared" si="0"/>
        <v>7518</v>
      </c>
    </row>
    <row r="31" spans="1:14" ht="15.75" customHeight="1">
      <c r="A31" s="27" t="str">
        <f t="shared" si="1"/>
        <v>1714001</v>
      </c>
      <c r="B31" s="28" t="s">
        <v>133</v>
      </c>
      <c r="C31" s="29">
        <v>40</v>
      </c>
      <c r="D31" s="28" t="s">
        <v>782</v>
      </c>
      <c r="E31" s="24">
        <v>31</v>
      </c>
      <c r="F31" s="624" t="s">
        <v>968</v>
      </c>
      <c r="G31" s="703" t="s">
        <v>966</v>
      </c>
      <c r="H31" s="616"/>
      <c r="I31" s="616"/>
      <c r="J31" s="212" t="s">
        <v>601</v>
      </c>
      <c r="K31" s="42">
        <f>VLOOKUP($A31&amp;K$109,決統データ!$A$3:$DE$365,$E31+19,FALSE)</f>
        <v>5729</v>
      </c>
      <c r="L31" s="42">
        <f>VLOOKUP($A31&amp;L$109,決統データ!$A$3:$DE$365,$E31+19,FALSE)</f>
        <v>37696</v>
      </c>
      <c r="M31" s="42">
        <f>VLOOKUP($A31&amp;M$109,決統データ!$A$3:$DE$365,$E31+19,FALSE)</f>
        <v>43335</v>
      </c>
      <c r="N31" s="167">
        <f t="shared" si="0"/>
        <v>86760</v>
      </c>
    </row>
    <row r="32" spans="1:14" ht="15.75" customHeight="1">
      <c r="A32" s="27" t="str">
        <f t="shared" si="1"/>
        <v>1714001</v>
      </c>
      <c r="B32" s="28" t="s">
        <v>133</v>
      </c>
      <c r="C32" s="29">
        <v>40</v>
      </c>
      <c r="D32" s="28" t="s">
        <v>782</v>
      </c>
      <c r="E32" s="24">
        <v>32</v>
      </c>
      <c r="F32" s="625"/>
      <c r="G32" s="703"/>
      <c r="H32" s="616"/>
      <c r="I32" s="616"/>
      <c r="J32" s="212" t="s">
        <v>816</v>
      </c>
      <c r="K32" s="42">
        <f>VLOOKUP($A32&amp;K$109,決統データ!$A$3:$DE$365,$E32+19,FALSE)</f>
        <v>76840</v>
      </c>
      <c r="L32" s="42">
        <f>VLOOKUP($A32&amp;L$109,決統データ!$A$3:$DE$365,$E32+19,FALSE)</f>
        <v>104103</v>
      </c>
      <c r="M32" s="42">
        <f>VLOOKUP($A32&amp;M$109,決統データ!$A$3:$DE$365,$E32+19,FALSE)</f>
        <v>81132</v>
      </c>
      <c r="N32" s="167">
        <f t="shared" si="0"/>
        <v>262075</v>
      </c>
    </row>
    <row r="33" spans="1:14" ht="15.75" customHeight="1">
      <c r="A33" s="27" t="str">
        <f t="shared" si="1"/>
        <v>1714001</v>
      </c>
      <c r="B33" s="28" t="s">
        <v>133</v>
      </c>
      <c r="C33" s="29">
        <v>40</v>
      </c>
      <c r="D33" s="28" t="s">
        <v>782</v>
      </c>
      <c r="E33" s="24">
        <v>33</v>
      </c>
      <c r="F33" s="625"/>
      <c r="G33" s="213"/>
      <c r="H33" s="740" t="s">
        <v>1461</v>
      </c>
      <c r="I33" s="684"/>
      <c r="J33" s="212" t="s">
        <v>601</v>
      </c>
      <c r="K33" s="42">
        <f>VLOOKUP($A33&amp;K$109,決統データ!$A$3:$DE$365,$E33+19,FALSE)</f>
        <v>0</v>
      </c>
      <c r="L33" s="42">
        <f>VLOOKUP($A33&amp;L$109,決統データ!$A$3:$DE$365,$E33+19,FALSE)</f>
        <v>0</v>
      </c>
      <c r="M33" s="42">
        <f>VLOOKUP($A33&amp;M$109,決統データ!$A$3:$DE$365,$E33+19,FALSE)</f>
        <v>0</v>
      </c>
      <c r="N33" s="167">
        <f t="shared" si="0"/>
        <v>0</v>
      </c>
    </row>
    <row r="34" spans="1:14" ht="15.75" customHeight="1">
      <c r="A34" s="27" t="str">
        <f t="shared" si="1"/>
        <v>1714001</v>
      </c>
      <c r="B34" s="28" t="s">
        <v>133</v>
      </c>
      <c r="C34" s="29">
        <v>40</v>
      </c>
      <c r="D34" s="28" t="s">
        <v>782</v>
      </c>
      <c r="E34" s="24">
        <v>34</v>
      </c>
      <c r="F34" s="625"/>
      <c r="G34" s="214"/>
      <c r="H34" s="740"/>
      <c r="I34" s="684"/>
      <c r="J34" s="212" t="s">
        <v>816</v>
      </c>
      <c r="K34" s="42">
        <f>VLOOKUP($A34&amp;K$109,決統データ!$A$3:$DE$365,$E34+19,FALSE)</f>
        <v>0</v>
      </c>
      <c r="L34" s="42">
        <f>VLOOKUP($A34&amp;L$109,決統データ!$A$3:$DE$365,$E34+19,FALSE)</f>
        <v>0</v>
      </c>
      <c r="M34" s="42">
        <f>VLOOKUP($A34&amp;M$109,決統データ!$A$3:$DE$365,$E34+19,FALSE)</f>
        <v>0</v>
      </c>
      <c r="N34" s="167">
        <f t="shared" si="0"/>
        <v>0</v>
      </c>
    </row>
    <row r="35" spans="1:14" ht="15.75" customHeight="1">
      <c r="A35" s="27" t="str">
        <f t="shared" si="1"/>
        <v>1714001</v>
      </c>
      <c r="B35" s="28" t="s">
        <v>133</v>
      </c>
      <c r="C35" s="29">
        <v>40</v>
      </c>
      <c r="D35" s="28" t="s">
        <v>782</v>
      </c>
      <c r="E35" s="24">
        <v>35</v>
      </c>
      <c r="F35" s="625"/>
      <c r="G35" s="213"/>
      <c r="H35" s="774" t="s">
        <v>372</v>
      </c>
      <c r="I35" s="742"/>
      <c r="J35" s="212" t="s">
        <v>601</v>
      </c>
      <c r="K35" s="42">
        <f>VLOOKUP($A35&amp;K$109,決統データ!$A$3:$DE$365,$E35+19,FALSE)</f>
        <v>4324</v>
      </c>
      <c r="L35" s="42">
        <f>VLOOKUP($A35&amp;L$109,決統データ!$A$3:$DE$365,$E35+19,FALSE)</f>
        <v>36927</v>
      </c>
      <c r="M35" s="42">
        <f>VLOOKUP($A35&amp;M$109,決統データ!$A$3:$DE$365,$E35+19,FALSE)</f>
        <v>43335</v>
      </c>
      <c r="N35" s="167">
        <f t="shared" si="0"/>
        <v>84586</v>
      </c>
    </row>
    <row r="36" spans="1:14" ht="15.75" customHeight="1">
      <c r="A36" s="27" t="str">
        <f t="shared" si="1"/>
        <v>1714001</v>
      </c>
      <c r="B36" s="28" t="s">
        <v>133</v>
      </c>
      <c r="C36" s="29">
        <v>40</v>
      </c>
      <c r="D36" s="28" t="s">
        <v>782</v>
      </c>
      <c r="E36" s="24">
        <v>36</v>
      </c>
      <c r="F36" s="625"/>
      <c r="G36" s="214"/>
      <c r="H36" s="775"/>
      <c r="I36" s="744"/>
      <c r="J36" s="212" t="s">
        <v>816</v>
      </c>
      <c r="K36" s="42">
        <f>VLOOKUP($A36&amp;K$109,決統データ!$A$3:$DE$365,$E36+19,FALSE)</f>
        <v>4324</v>
      </c>
      <c r="L36" s="42">
        <f>VLOOKUP($A36&amp;L$109,決統データ!$A$3:$DE$365,$E36+19,FALSE)</f>
        <v>36927</v>
      </c>
      <c r="M36" s="42">
        <f>VLOOKUP($A36&amp;M$109,決統データ!$A$3:$DE$365,$E36+19,FALSE)</f>
        <v>43335</v>
      </c>
      <c r="N36" s="167">
        <f t="shared" si="0"/>
        <v>84586</v>
      </c>
    </row>
    <row r="37" spans="1:14" ht="15.75" customHeight="1">
      <c r="A37" s="27" t="str">
        <f t="shared" si="1"/>
        <v>1714001</v>
      </c>
      <c r="B37" s="28" t="s">
        <v>133</v>
      </c>
      <c r="C37" s="29">
        <v>40</v>
      </c>
      <c r="D37" s="28" t="s">
        <v>782</v>
      </c>
      <c r="E37" s="24">
        <v>37</v>
      </c>
      <c r="F37" s="625"/>
      <c r="G37" s="213"/>
      <c r="H37" s="703" t="s">
        <v>976</v>
      </c>
      <c r="I37" s="616"/>
      <c r="J37" s="212" t="s">
        <v>601</v>
      </c>
      <c r="K37" s="42">
        <f>VLOOKUP($A37&amp;K$109,決統データ!$A$3:$DE$365,$E37+19,FALSE)</f>
        <v>0</v>
      </c>
      <c r="L37" s="42">
        <f>VLOOKUP($A37&amp;L$109,決統データ!$A$3:$DE$365,$E37+19,FALSE)</f>
        <v>0</v>
      </c>
      <c r="M37" s="42">
        <f>VLOOKUP($A37&amp;M$109,決統データ!$A$3:$DE$365,$E37+19,FALSE)</f>
        <v>0</v>
      </c>
      <c r="N37" s="167">
        <f t="shared" si="0"/>
        <v>0</v>
      </c>
    </row>
    <row r="38" spans="1:14" ht="15.75" customHeight="1">
      <c r="A38" s="27" t="str">
        <f t="shared" si="1"/>
        <v>1714001</v>
      </c>
      <c r="B38" s="28" t="s">
        <v>133</v>
      </c>
      <c r="C38" s="29">
        <v>40</v>
      </c>
      <c r="D38" s="28" t="s">
        <v>782</v>
      </c>
      <c r="E38" s="24">
        <v>38</v>
      </c>
      <c r="F38" s="625"/>
      <c r="G38" s="214"/>
      <c r="H38" s="703"/>
      <c r="I38" s="616"/>
      <c r="J38" s="212" t="s">
        <v>816</v>
      </c>
      <c r="K38" s="42">
        <f>VLOOKUP($A38&amp;K$109,決統データ!$A$3:$DE$365,$E38+19,FALSE)</f>
        <v>0</v>
      </c>
      <c r="L38" s="42">
        <f>VLOOKUP($A38&amp;L$109,決統データ!$A$3:$DE$365,$E38+19,FALSE)</f>
        <v>0</v>
      </c>
      <c r="M38" s="42">
        <f>VLOOKUP($A38&amp;M$109,決統データ!$A$3:$DE$365,$E38+19,FALSE)</f>
        <v>0</v>
      </c>
      <c r="N38" s="167">
        <f t="shared" si="0"/>
        <v>0</v>
      </c>
    </row>
    <row r="39" spans="1:14" ht="15.75" customHeight="1">
      <c r="A39" s="27" t="str">
        <f t="shared" si="1"/>
        <v>1714001</v>
      </c>
      <c r="B39" s="28" t="s">
        <v>133</v>
      </c>
      <c r="C39" s="29">
        <v>40</v>
      </c>
      <c r="D39" s="28" t="s">
        <v>782</v>
      </c>
      <c r="E39" s="24">
        <v>39</v>
      </c>
      <c r="F39" s="625"/>
      <c r="G39" s="213"/>
      <c r="H39" s="740" t="s">
        <v>86</v>
      </c>
      <c r="I39" s="684"/>
      <c r="J39" s="212" t="s">
        <v>601</v>
      </c>
      <c r="K39" s="42">
        <f>VLOOKUP($A39&amp;K$109,決統データ!$A$3:$DE$365,$E39+19,FALSE)</f>
        <v>1405</v>
      </c>
      <c r="L39" s="42">
        <f>VLOOKUP($A39&amp;L$109,決統データ!$A$3:$DE$365,$E39+19,FALSE)</f>
        <v>769</v>
      </c>
      <c r="M39" s="42">
        <f>VLOOKUP($A39&amp;M$109,決統データ!$A$3:$DE$365,$E39+19,FALSE)</f>
        <v>0</v>
      </c>
      <c r="N39" s="167">
        <f t="shared" si="0"/>
        <v>2174</v>
      </c>
    </row>
    <row r="40" spans="1:14" ht="15.75" customHeight="1">
      <c r="A40" s="27" t="str">
        <f t="shared" si="1"/>
        <v>1714001</v>
      </c>
      <c r="B40" s="28" t="s">
        <v>133</v>
      </c>
      <c r="C40" s="29">
        <v>40</v>
      </c>
      <c r="D40" s="28" t="s">
        <v>782</v>
      </c>
      <c r="E40" s="24">
        <v>40</v>
      </c>
      <c r="F40" s="625"/>
      <c r="G40" s="214"/>
      <c r="H40" s="740"/>
      <c r="I40" s="684"/>
      <c r="J40" s="212" t="s">
        <v>816</v>
      </c>
      <c r="K40" s="42">
        <f>VLOOKUP($A40&amp;K$109,決統データ!$A$3:$DE$365,$E40+19,FALSE)</f>
        <v>1405</v>
      </c>
      <c r="L40" s="42">
        <f>VLOOKUP($A40&amp;L$109,決統データ!$A$3:$DE$365,$E40+19,FALSE)</f>
        <v>769</v>
      </c>
      <c r="M40" s="42">
        <f>VLOOKUP($A40&amp;M$109,決統データ!$A$3:$DE$365,$E40+19,FALSE)</f>
        <v>0</v>
      </c>
      <c r="N40" s="167">
        <f t="shared" si="0"/>
        <v>2174</v>
      </c>
    </row>
    <row r="41" spans="1:14" ht="15.75" customHeight="1">
      <c r="A41" s="27" t="str">
        <f t="shared" si="1"/>
        <v>1714001</v>
      </c>
      <c r="B41" s="28" t="s">
        <v>133</v>
      </c>
      <c r="C41" s="29">
        <v>40</v>
      </c>
      <c r="D41" s="28" t="s">
        <v>782</v>
      </c>
      <c r="E41" s="24">
        <v>41</v>
      </c>
      <c r="F41" s="773"/>
      <c r="G41" s="215"/>
      <c r="H41" s="703" t="s">
        <v>731</v>
      </c>
      <c r="I41" s="616"/>
      <c r="J41" s="212" t="s">
        <v>816</v>
      </c>
      <c r="K41" s="42">
        <f>VLOOKUP($A41&amp;K$109,決統データ!$A$3:$DE$365,$E41+19,FALSE)</f>
        <v>71111</v>
      </c>
      <c r="L41" s="42">
        <f>VLOOKUP($A41&amp;L$109,決統データ!$A$3:$DE$365,$E41+19,FALSE)</f>
        <v>66407</v>
      </c>
      <c r="M41" s="42">
        <f>VLOOKUP($A41&amp;M$109,決統データ!$A$3:$DE$365,$E41+19,FALSE)</f>
        <v>37797</v>
      </c>
      <c r="N41" s="167">
        <f t="shared" si="0"/>
        <v>175315</v>
      </c>
    </row>
    <row r="42" spans="1:14" ht="15.75" customHeight="1">
      <c r="A42" s="27" t="str">
        <f t="shared" si="1"/>
        <v>1714001</v>
      </c>
      <c r="B42" s="28" t="s">
        <v>133</v>
      </c>
      <c r="C42" s="29">
        <v>40</v>
      </c>
      <c r="D42" s="28" t="s">
        <v>782</v>
      </c>
      <c r="E42" s="24">
        <v>42</v>
      </c>
      <c r="F42" s="616" t="s">
        <v>99</v>
      </c>
      <c r="G42" s="616"/>
      <c r="H42" s="616"/>
      <c r="I42" s="616"/>
      <c r="J42" s="212" t="s">
        <v>601</v>
      </c>
      <c r="K42" s="42">
        <f>VLOOKUP($A42&amp;K$109,決統データ!$A$3:$DE$365,$E42+19,FALSE)</f>
        <v>63889</v>
      </c>
      <c r="L42" s="42">
        <f>VLOOKUP($A42&amp;L$109,決統データ!$A$3:$DE$365,$E42+19,FALSE)</f>
        <v>101245</v>
      </c>
      <c r="M42" s="42">
        <f>VLOOKUP($A42&amp;M$109,決統データ!$A$3:$DE$365,$E42+19,FALSE)</f>
        <v>273166</v>
      </c>
      <c r="N42" s="167">
        <f t="shared" si="0"/>
        <v>438300</v>
      </c>
    </row>
    <row r="43" spans="1:14" ht="15.75" customHeight="1">
      <c r="A43" s="27" t="str">
        <f t="shared" si="1"/>
        <v>1714001</v>
      </c>
      <c r="B43" s="28" t="s">
        <v>133</v>
      </c>
      <c r="C43" s="29">
        <v>40</v>
      </c>
      <c r="D43" s="28" t="s">
        <v>782</v>
      </c>
      <c r="E43" s="24">
        <v>43</v>
      </c>
      <c r="F43" s="616"/>
      <c r="G43" s="616"/>
      <c r="H43" s="616"/>
      <c r="I43" s="616"/>
      <c r="J43" s="212" t="s">
        <v>816</v>
      </c>
      <c r="K43" s="42">
        <f>VLOOKUP($A43&amp;K$109,決統データ!$A$3:$DE$365,$E43+19,FALSE)</f>
        <v>135000</v>
      </c>
      <c r="L43" s="42">
        <f>VLOOKUP($A43&amp;L$109,決統データ!$A$3:$DE$365,$E43+19,FALSE)</f>
        <v>167652</v>
      </c>
      <c r="M43" s="42">
        <f>VLOOKUP($A43&amp;M$109,決統データ!$A$3:$DE$365,$E43+19,FALSE)</f>
        <v>315162</v>
      </c>
      <c r="N43" s="167">
        <f t="shared" si="0"/>
        <v>617814</v>
      </c>
    </row>
    <row r="44" spans="1:14" ht="15.75" customHeight="1">
      <c r="A44" s="27" t="str">
        <f t="shared" si="1"/>
        <v>1714001</v>
      </c>
      <c r="B44" s="28" t="s">
        <v>133</v>
      </c>
      <c r="C44" s="29">
        <v>40</v>
      </c>
      <c r="D44" s="28" t="s">
        <v>782</v>
      </c>
      <c r="E44" s="24">
        <v>44</v>
      </c>
      <c r="F44" s="780" t="s">
        <v>971</v>
      </c>
      <c r="G44" s="781"/>
      <c r="H44" s="741" t="s">
        <v>970</v>
      </c>
      <c r="I44" s="742"/>
      <c r="J44" s="216" t="s">
        <v>98</v>
      </c>
      <c r="K44" s="42">
        <f>VLOOKUP($A44&amp;K$109,決統データ!$A$3:$DE$365,$E44+19,FALSE)</f>
        <v>0</v>
      </c>
      <c r="L44" s="42">
        <f>VLOOKUP($A44&amp;L$109,決統データ!$A$3:$DE$365,$E44+19,FALSE)</f>
        <v>0</v>
      </c>
      <c r="M44" s="42">
        <f>VLOOKUP($A44&amp;M$109,決統データ!$A$3:$DE$365,$E44+19,FALSE)</f>
        <v>0</v>
      </c>
      <c r="N44" s="167">
        <f t="shared" si="0"/>
        <v>0</v>
      </c>
    </row>
    <row r="45" spans="1:14" ht="15.75" customHeight="1">
      <c r="A45" s="27" t="str">
        <f t="shared" si="1"/>
        <v>1714001</v>
      </c>
      <c r="B45" s="28" t="s">
        <v>133</v>
      </c>
      <c r="C45" s="29">
        <v>40</v>
      </c>
      <c r="D45" s="28" t="s">
        <v>782</v>
      </c>
      <c r="E45" s="24">
        <v>45</v>
      </c>
      <c r="F45" s="782"/>
      <c r="G45" s="783"/>
      <c r="H45" s="743"/>
      <c r="I45" s="744"/>
      <c r="J45" s="217" t="s">
        <v>969</v>
      </c>
      <c r="K45" s="42">
        <f>VLOOKUP($A45&amp;K$109,決統データ!$A$3:$DE$365,$E45+19,FALSE)</f>
        <v>0</v>
      </c>
      <c r="L45" s="42">
        <f>VLOOKUP($A45&amp;L$109,決統データ!$A$3:$DE$365,$E45+19,FALSE)</f>
        <v>0</v>
      </c>
      <c r="M45" s="42">
        <f>VLOOKUP($A45&amp;M$109,決統データ!$A$3:$DE$365,$E45+19,FALSE)</f>
        <v>4199</v>
      </c>
      <c r="N45" s="167">
        <f t="shared" si="0"/>
        <v>4199</v>
      </c>
    </row>
    <row r="46" spans="1:14" ht="15.75" customHeight="1">
      <c r="A46" s="27" t="str">
        <f t="shared" si="1"/>
        <v>1714001</v>
      </c>
      <c r="B46" s="28" t="s">
        <v>133</v>
      </c>
      <c r="C46" s="29">
        <v>40</v>
      </c>
      <c r="D46" s="28" t="s">
        <v>782</v>
      </c>
      <c r="E46" s="24">
        <v>44</v>
      </c>
      <c r="F46" s="782"/>
      <c r="G46" s="783"/>
      <c r="H46" s="776" t="s">
        <v>968</v>
      </c>
      <c r="I46" s="777"/>
      <c r="J46" s="453"/>
      <c r="K46" s="454"/>
      <c r="L46" s="454"/>
      <c r="M46" s="454"/>
      <c r="N46" s="455"/>
    </row>
    <row r="47" spans="1:14" ht="15.75" customHeight="1">
      <c r="A47" s="27" t="str">
        <f t="shared" si="1"/>
        <v>1714001</v>
      </c>
      <c r="B47" s="28" t="s">
        <v>133</v>
      </c>
      <c r="C47" s="29">
        <v>40</v>
      </c>
      <c r="D47" s="28" t="s">
        <v>782</v>
      </c>
      <c r="E47" s="24">
        <v>47</v>
      </c>
      <c r="F47" s="782"/>
      <c r="G47" s="783"/>
      <c r="H47" s="778"/>
      <c r="I47" s="779"/>
      <c r="J47" s="212" t="s">
        <v>966</v>
      </c>
      <c r="K47" s="42">
        <f>VLOOKUP($A47&amp;K$109,決統データ!$A$3:$DE$365,$E47+19,FALSE)</f>
        <v>71111</v>
      </c>
      <c r="L47" s="42">
        <f>VLOOKUP($A47&amp;L$109,決統データ!$A$3:$DE$365,$E47+19,FALSE)</f>
        <v>66407</v>
      </c>
      <c r="M47" s="42">
        <f>VLOOKUP($A47&amp;M$109,決統データ!$A$3:$DE$365,$E47+19,FALSE)</f>
        <v>37797</v>
      </c>
      <c r="N47" s="167">
        <f t="shared" ref="N47:N79" si="2">SUM(K47:M47)</f>
        <v>175315</v>
      </c>
    </row>
    <row r="48" spans="1:14" ht="15.75" customHeight="1">
      <c r="A48" s="27" t="str">
        <f t="shared" si="1"/>
        <v>1714001</v>
      </c>
      <c r="B48" s="28" t="s">
        <v>133</v>
      </c>
      <c r="C48" s="29">
        <v>40</v>
      </c>
      <c r="D48" s="28" t="s">
        <v>782</v>
      </c>
      <c r="E48" s="24">
        <v>48</v>
      </c>
      <c r="F48" s="784"/>
      <c r="G48" s="785"/>
      <c r="H48" s="175" t="s">
        <v>97</v>
      </c>
      <c r="I48" s="176"/>
      <c r="J48" s="218"/>
      <c r="K48" s="42">
        <f>VLOOKUP($A48&amp;K$109,決統データ!$A$3:$DE$365,$E48+19,FALSE)</f>
        <v>71111</v>
      </c>
      <c r="L48" s="42">
        <f>VLOOKUP($A48&amp;L$109,決統データ!$A$3:$DE$365,$E48+19,FALSE)</f>
        <v>66407</v>
      </c>
      <c r="M48" s="42">
        <f>VLOOKUP($A48&amp;M$109,決統データ!$A$3:$DE$365,$E48+19,FALSE)</f>
        <v>41996</v>
      </c>
      <c r="N48" s="167">
        <f t="shared" si="2"/>
        <v>179514</v>
      </c>
    </row>
    <row r="49" spans="1:14" ht="15.75" customHeight="1">
      <c r="A49" s="27" t="str">
        <f t="shared" si="1"/>
        <v>1714001</v>
      </c>
      <c r="B49" s="28" t="s">
        <v>133</v>
      </c>
      <c r="C49" s="29">
        <v>40</v>
      </c>
      <c r="D49" s="28" t="s">
        <v>782</v>
      </c>
      <c r="E49" s="24">
        <v>49</v>
      </c>
      <c r="F49" s="617" t="s">
        <v>96</v>
      </c>
      <c r="G49" s="617"/>
      <c r="H49" s="617"/>
      <c r="I49" s="176" t="s">
        <v>962</v>
      </c>
      <c r="J49" s="218"/>
      <c r="K49" s="42">
        <f>VLOOKUP($A49&amp;K$109,決統データ!$A$3:$DE$365,$E49+19,FALSE)</f>
        <v>0</v>
      </c>
      <c r="L49" s="42">
        <f>VLOOKUP($A49&amp;L$109,決統データ!$A$3:$DE$365,$E49+19,FALSE)</f>
        <v>0</v>
      </c>
      <c r="M49" s="42">
        <f>VLOOKUP($A49&amp;M$109,決統データ!$A$3:$DE$365,$E49+19,FALSE)</f>
        <v>0</v>
      </c>
      <c r="N49" s="167">
        <f t="shared" si="2"/>
        <v>0</v>
      </c>
    </row>
    <row r="50" spans="1:14" ht="15.75" customHeight="1">
      <c r="A50" s="27" t="str">
        <f t="shared" si="1"/>
        <v>1714001</v>
      </c>
      <c r="B50" s="28" t="s">
        <v>133</v>
      </c>
      <c r="C50" s="29">
        <v>40</v>
      </c>
      <c r="D50" s="28" t="s">
        <v>782</v>
      </c>
      <c r="E50" s="24">
        <v>50</v>
      </c>
      <c r="F50" s="617"/>
      <c r="G50" s="617"/>
      <c r="H50" s="617"/>
      <c r="I50" s="176" t="s">
        <v>95</v>
      </c>
      <c r="J50" s="218"/>
      <c r="K50" s="42">
        <f>VLOOKUP($A50&amp;K$109,決統データ!$A$3:$DE$365,$E50+19,FALSE)</f>
        <v>0</v>
      </c>
      <c r="L50" s="42">
        <f>VLOOKUP($A50&amp;L$109,決統データ!$A$3:$DE$365,$E50+19,FALSE)</f>
        <v>0</v>
      </c>
      <c r="M50" s="42">
        <f>VLOOKUP($A50&amp;M$109,決統データ!$A$3:$DE$365,$E50+19,FALSE)</f>
        <v>0</v>
      </c>
      <c r="N50" s="167">
        <f t="shared" si="2"/>
        <v>0</v>
      </c>
    </row>
    <row r="51" spans="1:14" ht="15.75" customHeight="1">
      <c r="A51" s="27" t="str">
        <f t="shared" si="1"/>
        <v>1714001</v>
      </c>
      <c r="B51" s="28" t="s">
        <v>133</v>
      </c>
      <c r="C51" s="29">
        <v>40</v>
      </c>
      <c r="D51" s="28" t="s">
        <v>782</v>
      </c>
      <c r="E51" s="24">
        <v>51</v>
      </c>
      <c r="F51" s="617" t="s">
        <v>94</v>
      </c>
      <c r="G51" s="617"/>
      <c r="H51" s="617"/>
      <c r="I51" s="176" t="s">
        <v>962</v>
      </c>
      <c r="J51" s="218"/>
      <c r="K51" s="42">
        <f>VLOOKUP($A51&amp;K$109,決統データ!$A$3:$DE$365,$E51+19,FALSE)</f>
        <v>0</v>
      </c>
      <c r="L51" s="42">
        <f>VLOOKUP($A51&amp;L$109,決統データ!$A$3:$DE$365,$E51+19,FALSE)</f>
        <v>0</v>
      </c>
      <c r="M51" s="42">
        <f>VLOOKUP($A51&amp;M$109,決統データ!$A$3:$DE$365,$E51+19,FALSE)</f>
        <v>0</v>
      </c>
      <c r="N51" s="167">
        <f t="shared" si="2"/>
        <v>0</v>
      </c>
    </row>
    <row r="52" spans="1:14" ht="15.75" customHeight="1">
      <c r="A52" s="27" t="str">
        <f t="shared" si="1"/>
        <v>1714001</v>
      </c>
      <c r="B52" s="28" t="s">
        <v>133</v>
      </c>
      <c r="C52" s="29">
        <v>40</v>
      </c>
      <c r="D52" s="28" t="s">
        <v>782</v>
      </c>
      <c r="E52" s="24">
        <v>52</v>
      </c>
      <c r="F52" s="617"/>
      <c r="G52" s="617"/>
      <c r="H52" s="617"/>
      <c r="I52" s="176" t="s">
        <v>93</v>
      </c>
      <c r="J52" s="218"/>
      <c r="K52" s="42">
        <f>VLOOKUP($A52&amp;K$109,決統データ!$A$3:$DE$365,$E52+19,FALSE)</f>
        <v>0</v>
      </c>
      <c r="L52" s="42">
        <f>VLOOKUP($A52&amp;L$109,決統データ!$A$3:$DE$365,$E52+19,FALSE)</f>
        <v>0</v>
      </c>
      <c r="M52" s="42">
        <f>VLOOKUP($A52&amp;M$109,決統データ!$A$3:$DE$365,$E52+19,FALSE)</f>
        <v>0</v>
      </c>
      <c r="N52" s="167">
        <f t="shared" si="2"/>
        <v>0</v>
      </c>
    </row>
    <row r="53" spans="1:14" ht="15.75" customHeight="1">
      <c r="A53" s="27" t="str">
        <f t="shared" si="1"/>
        <v>1714001</v>
      </c>
      <c r="B53" s="28" t="s">
        <v>133</v>
      </c>
      <c r="C53" s="29">
        <v>40</v>
      </c>
      <c r="D53" s="28" t="s">
        <v>782</v>
      </c>
      <c r="E53" s="24">
        <v>53</v>
      </c>
      <c r="F53" s="175" t="s">
        <v>92</v>
      </c>
      <c r="G53" s="175"/>
      <c r="H53" s="175"/>
      <c r="I53" s="176"/>
      <c r="J53" s="218"/>
      <c r="K53" s="42">
        <f>VLOOKUP($A53&amp;K$109,決統データ!$A$3:$DE$365,$E53+19,FALSE)</f>
        <v>71111</v>
      </c>
      <c r="L53" s="42">
        <f>VLOOKUP($A53&amp;L$109,決統データ!$A$3:$DE$365,$E53+19,FALSE)</f>
        <v>66407</v>
      </c>
      <c r="M53" s="42">
        <f>VLOOKUP($A53&amp;M$109,決統データ!$A$3:$DE$365,$E53+19,FALSE)</f>
        <v>41996</v>
      </c>
      <c r="N53" s="167">
        <f t="shared" si="2"/>
        <v>179514</v>
      </c>
    </row>
    <row r="54" spans="1:14" ht="15.75" customHeight="1">
      <c r="A54" s="27" t="str">
        <f t="shared" si="1"/>
        <v>1714001</v>
      </c>
      <c r="B54" s="28" t="s">
        <v>133</v>
      </c>
      <c r="C54" s="29">
        <v>40</v>
      </c>
      <c r="D54" s="28" t="s">
        <v>782</v>
      </c>
      <c r="E54" s="24">
        <v>54</v>
      </c>
      <c r="F54" s="764" t="s">
        <v>91</v>
      </c>
      <c r="G54" s="765"/>
      <c r="H54" s="766"/>
      <c r="I54" s="597" t="s">
        <v>89</v>
      </c>
      <c r="J54" s="212" t="s">
        <v>601</v>
      </c>
      <c r="K54" s="42">
        <f>VLOOKUP($A54&amp;K$109,決統データ!$A$3:$DE$365,$E54+19,FALSE)</f>
        <v>0</v>
      </c>
      <c r="L54" s="42">
        <f>VLOOKUP($A54&amp;L$109,決統データ!$A$3:$DE$365,$E54+19,FALSE)</f>
        <v>0</v>
      </c>
      <c r="M54" s="42">
        <f>VLOOKUP($A54&amp;M$109,決統データ!$A$3:$DE$365,$E54+19,FALSE)</f>
        <v>23875</v>
      </c>
      <c r="N54" s="167">
        <f t="shared" si="2"/>
        <v>23875</v>
      </c>
    </row>
    <row r="55" spans="1:14" ht="15.75" customHeight="1">
      <c r="A55" s="27" t="str">
        <f t="shared" si="1"/>
        <v>1714001</v>
      </c>
      <c r="B55" s="28" t="s">
        <v>133</v>
      </c>
      <c r="C55" s="29">
        <v>40</v>
      </c>
      <c r="D55" s="28" t="s">
        <v>782</v>
      </c>
      <c r="E55" s="24">
        <v>55</v>
      </c>
      <c r="F55" s="767"/>
      <c r="G55" s="768"/>
      <c r="H55" s="769"/>
      <c r="I55" s="599"/>
      <c r="J55" s="212" t="s">
        <v>816</v>
      </c>
      <c r="K55" s="42">
        <f>VLOOKUP($A55&amp;K$109,決統データ!$A$3:$DE$365,$E55+19,FALSE)</f>
        <v>0</v>
      </c>
      <c r="L55" s="42">
        <f>VLOOKUP($A55&amp;L$109,決統データ!$A$3:$DE$365,$E55+19,FALSE)</f>
        <v>0</v>
      </c>
      <c r="M55" s="42">
        <f>VLOOKUP($A55&amp;M$109,決統データ!$A$3:$DE$365,$E55+19,FALSE)</f>
        <v>23875</v>
      </c>
      <c r="N55" s="167">
        <f t="shared" si="2"/>
        <v>23875</v>
      </c>
    </row>
    <row r="56" spans="1:14" ht="15.75" customHeight="1">
      <c r="A56" s="27" t="str">
        <f t="shared" si="1"/>
        <v>1714001</v>
      </c>
      <c r="B56" s="28" t="s">
        <v>133</v>
      </c>
      <c r="C56" s="29">
        <v>40</v>
      </c>
      <c r="D56" s="28" t="s">
        <v>782</v>
      </c>
      <c r="E56" s="24">
        <v>56</v>
      </c>
      <c r="F56" s="767"/>
      <c r="G56" s="768"/>
      <c r="H56" s="769"/>
      <c r="I56" s="597" t="s">
        <v>88</v>
      </c>
      <c r="J56" s="212" t="s">
        <v>601</v>
      </c>
      <c r="K56" s="42">
        <f>VLOOKUP($A56&amp;K$109,決統データ!$A$3:$DE$365,$E56+19,FALSE)</f>
        <v>50762</v>
      </c>
      <c r="L56" s="42">
        <f>VLOOKUP($A56&amp;L$109,決統データ!$A$3:$DE$365,$E56+19,FALSE)</f>
        <v>8735</v>
      </c>
      <c r="M56" s="42">
        <f>VLOOKUP($A56&amp;M$109,決統データ!$A$3:$DE$365,$E56+19,FALSE)</f>
        <v>0</v>
      </c>
      <c r="N56" s="167">
        <f t="shared" si="2"/>
        <v>59497</v>
      </c>
    </row>
    <row r="57" spans="1:14" ht="15.75" customHeight="1">
      <c r="A57" s="27" t="str">
        <f t="shared" si="1"/>
        <v>1714001</v>
      </c>
      <c r="B57" s="28" t="s">
        <v>133</v>
      </c>
      <c r="C57" s="29">
        <v>40</v>
      </c>
      <c r="D57" s="28" t="s">
        <v>782</v>
      </c>
      <c r="E57" s="24">
        <v>57</v>
      </c>
      <c r="F57" s="770"/>
      <c r="G57" s="771"/>
      <c r="H57" s="772"/>
      <c r="I57" s="599"/>
      <c r="J57" s="212" t="s">
        <v>816</v>
      </c>
      <c r="K57" s="42">
        <f>VLOOKUP($A57&amp;K$109,決統データ!$A$3:$DE$365,$E57+19,FALSE)</f>
        <v>50762</v>
      </c>
      <c r="L57" s="42">
        <f>VLOOKUP($A57&amp;L$109,決統データ!$A$3:$DE$365,$E57+19,FALSE)</f>
        <v>8735</v>
      </c>
      <c r="M57" s="42">
        <f>VLOOKUP($A57&amp;M$109,決統データ!$A$3:$DE$365,$E57+19,FALSE)</f>
        <v>0</v>
      </c>
      <c r="N57" s="167">
        <f t="shared" si="2"/>
        <v>59497</v>
      </c>
    </row>
    <row r="58" spans="1:14" ht="15.75" customHeight="1">
      <c r="A58" s="27" t="str">
        <f t="shared" si="1"/>
        <v>1714001</v>
      </c>
      <c r="B58" s="28" t="s">
        <v>133</v>
      </c>
      <c r="C58" s="29">
        <v>40</v>
      </c>
      <c r="D58" s="28" t="s">
        <v>782</v>
      </c>
      <c r="E58" s="24">
        <v>58</v>
      </c>
      <c r="F58" s="684" t="s">
        <v>90</v>
      </c>
      <c r="G58" s="684"/>
      <c r="H58" s="684"/>
      <c r="I58" s="616" t="s">
        <v>89</v>
      </c>
      <c r="J58" s="212" t="s">
        <v>601</v>
      </c>
      <c r="K58" s="42">
        <f>VLOOKUP($A58&amp;K$109,決統データ!$A$3:$DE$365,$E58+19,FALSE)</f>
        <v>2321</v>
      </c>
      <c r="L58" s="42">
        <f>VLOOKUP($A58&amp;L$109,決統データ!$A$3:$DE$365,$E58+19,FALSE)</f>
        <v>991</v>
      </c>
      <c r="M58" s="42">
        <f>VLOOKUP($A58&amp;M$109,決統データ!$A$3:$DE$365,$E58+19,FALSE)</f>
        <v>0</v>
      </c>
      <c r="N58" s="167">
        <f t="shared" si="2"/>
        <v>3312</v>
      </c>
    </row>
    <row r="59" spans="1:14" ht="15.75" customHeight="1">
      <c r="A59" s="27" t="str">
        <f t="shared" si="1"/>
        <v>1714001</v>
      </c>
      <c r="B59" s="28" t="s">
        <v>133</v>
      </c>
      <c r="C59" s="29">
        <v>40</v>
      </c>
      <c r="D59" s="28" t="s">
        <v>782</v>
      </c>
      <c r="E59" s="24">
        <v>59</v>
      </c>
      <c r="F59" s="684"/>
      <c r="G59" s="684"/>
      <c r="H59" s="684"/>
      <c r="I59" s="616"/>
      <c r="J59" s="212" t="s">
        <v>816</v>
      </c>
      <c r="K59" s="42">
        <f>VLOOKUP($A59&amp;K$109,決統データ!$A$3:$DE$365,$E59+19,FALSE)</f>
        <v>2321</v>
      </c>
      <c r="L59" s="42">
        <f>VLOOKUP($A59&amp;L$109,決統データ!$A$3:$DE$365,$E59+19,FALSE)</f>
        <v>991</v>
      </c>
      <c r="M59" s="42">
        <f>VLOOKUP($A59&amp;M$109,決統データ!$A$3:$DE$365,$E59+19,FALSE)</f>
        <v>0</v>
      </c>
      <c r="N59" s="167">
        <f t="shared" si="2"/>
        <v>3312</v>
      </c>
    </row>
    <row r="60" spans="1:14" ht="15.75" customHeight="1">
      <c r="A60" s="27" t="str">
        <f t="shared" si="1"/>
        <v>1714001</v>
      </c>
      <c r="B60" s="28" t="s">
        <v>133</v>
      </c>
      <c r="C60" s="29">
        <v>40</v>
      </c>
      <c r="D60" s="28" t="s">
        <v>782</v>
      </c>
      <c r="E60" s="24">
        <v>60</v>
      </c>
      <c r="F60" s="684"/>
      <c r="G60" s="684"/>
      <c r="H60" s="684"/>
      <c r="I60" s="616" t="s">
        <v>88</v>
      </c>
      <c r="J60" s="212" t="s">
        <v>601</v>
      </c>
      <c r="K60" s="42">
        <f>VLOOKUP($A60&amp;K$109,決統データ!$A$3:$DE$365,$E60+19,FALSE)</f>
        <v>2114</v>
      </c>
      <c r="L60" s="42">
        <f>VLOOKUP($A60&amp;L$109,決統データ!$A$3:$DE$365,$E60+19,FALSE)</f>
        <v>395</v>
      </c>
      <c r="M60" s="42">
        <f>VLOOKUP($A60&amp;M$109,決統データ!$A$3:$DE$365,$E60+19,FALSE)</f>
        <v>0</v>
      </c>
      <c r="N60" s="167">
        <f t="shared" si="2"/>
        <v>2509</v>
      </c>
    </row>
    <row r="61" spans="1:14" ht="15.75" customHeight="1">
      <c r="A61" s="27" t="str">
        <f t="shared" si="1"/>
        <v>1714001</v>
      </c>
      <c r="B61" s="28" t="s">
        <v>133</v>
      </c>
      <c r="C61" s="29">
        <v>40</v>
      </c>
      <c r="D61" s="28" t="s">
        <v>782</v>
      </c>
      <c r="E61" s="24">
        <v>61</v>
      </c>
      <c r="F61" s="684"/>
      <c r="G61" s="684"/>
      <c r="H61" s="684"/>
      <c r="I61" s="616"/>
      <c r="J61" s="212" t="s">
        <v>816</v>
      </c>
      <c r="K61" s="42">
        <f>VLOOKUP($A61&amp;K$109,決統データ!$A$3:$DE$365,$E61+19,FALSE)</f>
        <v>2114</v>
      </c>
      <c r="L61" s="42">
        <f>VLOOKUP($A61&amp;L$109,決統データ!$A$3:$DE$365,$E61+19,FALSE)</f>
        <v>395</v>
      </c>
      <c r="M61" s="42">
        <f>VLOOKUP($A61&amp;M$109,決統データ!$A$3:$DE$365,$E61+19,FALSE)</f>
        <v>0</v>
      </c>
      <c r="N61" s="167">
        <f t="shared" si="2"/>
        <v>2509</v>
      </c>
    </row>
    <row r="62" spans="1:14" ht="15.75" customHeight="1">
      <c r="A62" s="27" t="str">
        <f t="shared" si="1"/>
        <v>1714001</v>
      </c>
      <c r="B62" s="28" t="s">
        <v>133</v>
      </c>
      <c r="C62" s="29">
        <v>40</v>
      </c>
      <c r="D62" s="28" t="s">
        <v>782</v>
      </c>
      <c r="E62" s="24">
        <v>62</v>
      </c>
      <c r="F62" s="701" t="s">
        <v>87</v>
      </c>
      <c r="G62" s="702"/>
      <c r="H62" s="702"/>
      <c r="I62" s="702"/>
      <c r="J62" s="703"/>
      <c r="K62" s="42">
        <f>VLOOKUP($A62&amp;K$109,決統データ!$A$3:$DE$365,$E62+19,FALSE)</f>
        <v>0</v>
      </c>
      <c r="L62" s="42">
        <f>VLOOKUP($A62&amp;L$109,決統データ!$A$3:$DE$365,$E62+19,FALSE)</f>
        <v>0</v>
      </c>
      <c r="M62" s="42">
        <f>VLOOKUP($A62&amp;M$109,決統データ!$A$3:$DE$365,$E62+19,FALSE)</f>
        <v>0</v>
      </c>
      <c r="N62" s="167">
        <f t="shared" si="2"/>
        <v>0</v>
      </c>
    </row>
    <row r="63" spans="1:14" ht="15.75" customHeight="1">
      <c r="A63" s="27" t="str">
        <f t="shared" ref="A63" si="3">+B63&amp;C63&amp;D63</f>
        <v>1714001</v>
      </c>
      <c r="B63" s="28" t="s">
        <v>133</v>
      </c>
      <c r="C63" s="29">
        <v>40</v>
      </c>
      <c r="D63" s="28" t="s">
        <v>383</v>
      </c>
      <c r="E63" s="467">
        <v>63</v>
      </c>
      <c r="F63" s="468" t="s">
        <v>1583</v>
      </c>
      <c r="G63" s="213"/>
      <c r="H63" s="213"/>
      <c r="I63" s="213"/>
      <c r="J63" s="469"/>
      <c r="K63" s="42">
        <f>VLOOKUP($A63&amp;K$109,決統データ!$A$3:$DE$365,$E63+19,FALSE)</f>
        <v>0</v>
      </c>
      <c r="L63" s="42">
        <f>VLOOKUP($A63&amp;L$109,決統データ!$A$3:$DE$365,$E63+19,FALSE)</f>
        <v>0</v>
      </c>
      <c r="M63" s="42">
        <f>VLOOKUP($A63&amp;M$109,決統データ!$A$3:$DE$365,$E63+19,FALSE)</f>
        <v>0</v>
      </c>
      <c r="N63" s="167">
        <f t="shared" ref="N63" si="4">SUM(K63:M63)</f>
        <v>0</v>
      </c>
    </row>
    <row r="64" spans="1:14" ht="15.75" customHeight="1">
      <c r="A64" s="27" t="str">
        <f t="shared" si="1"/>
        <v>1714002</v>
      </c>
      <c r="B64" s="28" t="s">
        <v>133</v>
      </c>
      <c r="C64" s="29">
        <v>40</v>
      </c>
      <c r="D64" s="28" t="s">
        <v>788</v>
      </c>
      <c r="E64" s="24">
        <v>1</v>
      </c>
      <c r="F64" s="757" t="s">
        <v>376</v>
      </c>
      <c r="G64" s="758"/>
      <c r="H64" s="685" t="s">
        <v>373</v>
      </c>
      <c r="I64" s="687"/>
      <c r="J64" s="219" t="s">
        <v>601</v>
      </c>
      <c r="K64" s="42">
        <f>VLOOKUP($A64&amp;K$109,決統データ!$A$3:$DE$365,$E64+19,FALSE)</f>
        <v>0</v>
      </c>
      <c r="L64" s="42">
        <f>VLOOKUP($A64&amp;L$109,決統データ!$A$3:$DE$365,$E64+19,FALSE)</f>
        <v>0</v>
      </c>
      <c r="M64" s="42">
        <f>VLOOKUP($A64&amp;M$109,決統データ!$A$3:$DE$365,$E64+19,FALSE)</f>
        <v>0</v>
      </c>
      <c r="N64" s="167">
        <f t="shared" si="2"/>
        <v>0</v>
      </c>
    </row>
    <row r="65" spans="1:14" ht="15.75" customHeight="1">
      <c r="A65" s="27" t="str">
        <f t="shared" si="1"/>
        <v>1714002</v>
      </c>
      <c r="B65" s="28" t="s">
        <v>133</v>
      </c>
      <c r="C65" s="29">
        <v>40</v>
      </c>
      <c r="D65" s="28" t="s">
        <v>788</v>
      </c>
      <c r="E65" s="24">
        <v>2</v>
      </c>
      <c r="F65" s="759"/>
      <c r="G65" s="760"/>
      <c r="H65" s="688"/>
      <c r="I65" s="690"/>
      <c r="J65" s="212" t="s">
        <v>816</v>
      </c>
      <c r="K65" s="42">
        <f>VLOOKUP($A65&amp;K$109,決統データ!$A$3:$DE$365,$E65+19,FALSE)</f>
        <v>0</v>
      </c>
      <c r="L65" s="42">
        <f>VLOOKUP($A65&amp;L$109,決統データ!$A$3:$DE$365,$E65+19,FALSE)</f>
        <v>0</v>
      </c>
      <c r="M65" s="42">
        <f>VLOOKUP($A65&amp;M$109,決統データ!$A$3:$DE$365,$E65+19,FALSE)</f>
        <v>0</v>
      </c>
      <c r="N65" s="167">
        <f t="shared" si="2"/>
        <v>0</v>
      </c>
    </row>
    <row r="66" spans="1:14" ht="15.75" customHeight="1">
      <c r="A66" s="27" t="str">
        <f t="shared" si="1"/>
        <v>1714002</v>
      </c>
      <c r="B66" s="28" t="s">
        <v>133</v>
      </c>
      <c r="C66" s="29">
        <v>40</v>
      </c>
      <c r="D66" s="28" t="s">
        <v>788</v>
      </c>
      <c r="E66" s="24">
        <v>3</v>
      </c>
      <c r="F66" s="759"/>
      <c r="G66" s="760"/>
      <c r="H66" s="746" t="s">
        <v>374</v>
      </c>
      <c r="I66" s="747"/>
      <c r="J66" s="212" t="s">
        <v>601</v>
      </c>
      <c r="K66" s="42">
        <f>VLOOKUP($A66&amp;K$109,決統データ!$A$3:$DE$365,$E66+19,FALSE)</f>
        <v>0</v>
      </c>
      <c r="L66" s="42">
        <f>VLOOKUP($A66&amp;L$109,決統データ!$A$3:$DE$365,$E66+19,FALSE)</f>
        <v>0</v>
      </c>
      <c r="M66" s="42">
        <f>VLOOKUP($A66&amp;M$109,決統データ!$A$3:$DE$365,$E66+19,FALSE)</f>
        <v>0</v>
      </c>
      <c r="N66" s="167">
        <f t="shared" si="2"/>
        <v>0</v>
      </c>
    </row>
    <row r="67" spans="1:14" ht="15.75" customHeight="1">
      <c r="A67" s="27" t="str">
        <f t="shared" si="1"/>
        <v>1714002</v>
      </c>
      <c r="B67" s="28" t="s">
        <v>133</v>
      </c>
      <c r="C67" s="29">
        <v>40</v>
      </c>
      <c r="D67" s="28" t="s">
        <v>788</v>
      </c>
      <c r="E67" s="24">
        <v>4</v>
      </c>
      <c r="F67" s="759"/>
      <c r="G67" s="760"/>
      <c r="H67" s="688"/>
      <c r="I67" s="690"/>
      <c r="J67" s="212" t="s">
        <v>816</v>
      </c>
      <c r="K67" s="42">
        <f>VLOOKUP($A67&amp;K$109,決統データ!$A$3:$DE$365,$E67+19,FALSE)</f>
        <v>0</v>
      </c>
      <c r="L67" s="42">
        <f>VLOOKUP($A67&amp;L$109,決統データ!$A$3:$DE$365,$E67+19,FALSE)</f>
        <v>0</v>
      </c>
      <c r="M67" s="42">
        <f>VLOOKUP($A67&amp;M$109,決統データ!$A$3:$DE$365,$E67+19,FALSE)</f>
        <v>0</v>
      </c>
      <c r="N67" s="167">
        <f t="shared" si="2"/>
        <v>0</v>
      </c>
    </row>
    <row r="68" spans="1:14" ht="15.75" customHeight="1">
      <c r="A68" s="27" t="str">
        <f t="shared" ref="A68:A81" si="5">+B68&amp;C68&amp;D68</f>
        <v>1714002</v>
      </c>
      <c r="B68" s="28" t="s">
        <v>133</v>
      </c>
      <c r="C68" s="29">
        <v>40</v>
      </c>
      <c r="D68" s="28" t="s">
        <v>788</v>
      </c>
      <c r="E68" s="24">
        <v>5</v>
      </c>
      <c r="F68" s="759"/>
      <c r="G68" s="760"/>
      <c r="H68" s="763" t="s">
        <v>375</v>
      </c>
      <c r="I68" s="756"/>
      <c r="J68" s="212" t="s">
        <v>601</v>
      </c>
      <c r="K68" s="42">
        <f>VLOOKUP($A68&amp;K$109,決統データ!$A$3:$DE$365,$E68+19,FALSE)</f>
        <v>4324</v>
      </c>
      <c r="L68" s="42">
        <f>VLOOKUP($A68&amp;L$109,決統データ!$A$3:$DE$365,$E68+19,FALSE)</f>
        <v>1189</v>
      </c>
      <c r="M68" s="42">
        <f>VLOOKUP($A68&amp;M$109,決統データ!$A$3:$DE$365,$E68+19,FALSE)</f>
        <v>3330</v>
      </c>
      <c r="N68" s="167">
        <f t="shared" si="2"/>
        <v>8843</v>
      </c>
    </row>
    <row r="69" spans="1:14" ht="15.75" customHeight="1">
      <c r="A69" s="27" t="str">
        <f t="shared" si="5"/>
        <v>1714002</v>
      </c>
      <c r="B69" s="28" t="s">
        <v>133</v>
      </c>
      <c r="C69" s="29">
        <v>40</v>
      </c>
      <c r="D69" s="28" t="s">
        <v>788</v>
      </c>
      <c r="E69" s="24">
        <v>6</v>
      </c>
      <c r="F69" s="759"/>
      <c r="G69" s="760"/>
      <c r="H69" s="763"/>
      <c r="I69" s="756"/>
      <c r="J69" s="212" t="s">
        <v>816</v>
      </c>
      <c r="K69" s="42">
        <f>VLOOKUP($A69&amp;K$109,決統データ!$A$3:$DE$365,$E69+19,FALSE)</f>
        <v>4324</v>
      </c>
      <c r="L69" s="42">
        <f>VLOOKUP($A69&amp;L$109,決統データ!$A$3:$DE$365,$E69+19,FALSE)</f>
        <v>1189</v>
      </c>
      <c r="M69" s="42">
        <f>VLOOKUP($A69&amp;M$109,決統データ!$A$3:$DE$365,$E69+19,FALSE)</f>
        <v>3330</v>
      </c>
      <c r="N69" s="167">
        <f t="shared" si="2"/>
        <v>8843</v>
      </c>
    </row>
    <row r="70" spans="1:14" ht="15.75" customHeight="1">
      <c r="A70" s="27" t="str">
        <f t="shared" si="5"/>
        <v>1714002</v>
      </c>
      <c r="B70" s="28" t="s">
        <v>133</v>
      </c>
      <c r="C70" s="29">
        <v>40</v>
      </c>
      <c r="D70" s="28" t="s">
        <v>788</v>
      </c>
      <c r="E70" s="24">
        <v>7</v>
      </c>
      <c r="F70" s="759"/>
      <c r="G70" s="760"/>
      <c r="H70" s="740" t="s">
        <v>85</v>
      </c>
      <c r="I70" s="684"/>
      <c r="J70" s="212" t="s">
        <v>601</v>
      </c>
      <c r="K70" s="42">
        <f>VLOOKUP($A70&amp;K$109,決統データ!$A$3:$DE$365,$E70+19,FALSE)</f>
        <v>0</v>
      </c>
      <c r="L70" s="42">
        <f>VLOOKUP($A70&amp;L$109,決統データ!$A$3:$DE$365,$E70+19,FALSE)</f>
        <v>0</v>
      </c>
      <c r="M70" s="42">
        <f>VLOOKUP($A70&amp;M$109,決統データ!$A$3:$DE$365,$E70+19,FALSE)</f>
        <v>0</v>
      </c>
      <c r="N70" s="167">
        <f t="shared" si="2"/>
        <v>0</v>
      </c>
    </row>
    <row r="71" spans="1:14" ht="15.75" customHeight="1">
      <c r="A71" s="27" t="str">
        <f t="shared" si="5"/>
        <v>1714002</v>
      </c>
      <c r="B71" s="28" t="s">
        <v>133</v>
      </c>
      <c r="C71" s="29">
        <v>40</v>
      </c>
      <c r="D71" s="28" t="s">
        <v>788</v>
      </c>
      <c r="E71" s="24">
        <v>8</v>
      </c>
      <c r="F71" s="759"/>
      <c r="G71" s="760"/>
      <c r="H71" s="740"/>
      <c r="I71" s="684"/>
      <c r="J71" s="212" t="s">
        <v>816</v>
      </c>
      <c r="K71" s="42">
        <f>VLOOKUP($A71&amp;K$109,決統データ!$A$3:$DE$365,$E71+19,FALSE)</f>
        <v>0</v>
      </c>
      <c r="L71" s="42">
        <f>VLOOKUP($A71&amp;L$109,決統データ!$A$3:$DE$365,$E71+19,FALSE)</f>
        <v>0</v>
      </c>
      <c r="M71" s="42">
        <f>VLOOKUP($A71&amp;M$109,決統データ!$A$3:$DE$365,$E71+19,FALSE)</f>
        <v>0</v>
      </c>
      <c r="N71" s="167">
        <f t="shared" si="2"/>
        <v>0</v>
      </c>
    </row>
    <row r="72" spans="1:14" ht="15.75" customHeight="1">
      <c r="A72" s="27" t="str">
        <f t="shared" si="5"/>
        <v>1714002</v>
      </c>
      <c r="B72" s="28" t="s">
        <v>133</v>
      </c>
      <c r="C72" s="29">
        <v>40</v>
      </c>
      <c r="D72" s="28" t="s">
        <v>788</v>
      </c>
      <c r="E72" s="24">
        <v>9</v>
      </c>
      <c r="F72" s="759"/>
      <c r="G72" s="760"/>
      <c r="H72" s="740" t="s">
        <v>84</v>
      </c>
      <c r="I72" s="684"/>
      <c r="J72" s="212" t="s">
        <v>601</v>
      </c>
      <c r="K72" s="42">
        <f>VLOOKUP($A72&amp;K$109,決統データ!$A$3:$DE$365,$E72+19,FALSE)</f>
        <v>0</v>
      </c>
      <c r="L72" s="42">
        <f>VLOOKUP($A72&amp;L$109,決統データ!$A$3:$DE$365,$E72+19,FALSE)</f>
        <v>20416</v>
      </c>
      <c r="M72" s="42">
        <f>VLOOKUP($A72&amp;M$109,決統データ!$A$3:$DE$365,$E72+19,FALSE)</f>
        <v>10249</v>
      </c>
      <c r="N72" s="167">
        <f t="shared" si="2"/>
        <v>30665</v>
      </c>
    </row>
    <row r="73" spans="1:14" ht="15.75" customHeight="1">
      <c r="A73" s="27" t="str">
        <f t="shared" si="5"/>
        <v>1714002</v>
      </c>
      <c r="B73" s="28" t="s">
        <v>133</v>
      </c>
      <c r="C73" s="29">
        <v>40</v>
      </c>
      <c r="D73" s="28" t="s">
        <v>788</v>
      </c>
      <c r="E73" s="24">
        <v>10</v>
      </c>
      <c r="F73" s="759"/>
      <c r="G73" s="760"/>
      <c r="H73" s="740"/>
      <c r="I73" s="684"/>
      <c r="J73" s="212" t="s">
        <v>816</v>
      </c>
      <c r="K73" s="42">
        <f>VLOOKUP($A73&amp;K$109,決統データ!$A$3:$DE$365,$E73+19,FALSE)</f>
        <v>0</v>
      </c>
      <c r="L73" s="42">
        <f>VLOOKUP($A73&amp;L$109,決統データ!$A$3:$DE$365,$E73+19,FALSE)</f>
        <v>20416</v>
      </c>
      <c r="M73" s="42">
        <f>VLOOKUP($A73&amp;M$109,決統データ!$A$3:$DE$365,$E73+19,FALSE)</f>
        <v>10249</v>
      </c>
      <c r="N73" s="167">
        <f t="shared" si="2"/>
        <v>30665</v>
      </c>
    </row>
    <row r="74" spans="1:14" ht="15.75" customHeight="1">
      <c r="A74" s="27" t="str">
        <f t="shared" si="5"/>
        <v>1714002</v>
      </c>
      <c r="B74" s="28" t="s">
        <v>133</v>
      </c>
      <c r="C74" s="29">
        <v>40</v>
      </c>
      <c r="D74" s="28" t="s">
        <v>788</v>
      </c>
      <c r="E74" s="24">
        <v>11</v>
      </c>
      <c r="F74" s="759"/>
      <c r="G74" s="760"/>
      <c r="H74" s="736" t="s">
        <v>83</v>
      </c>
      <c r="I74" s="628"/>
      <c r="J74" s="212" t="s">
        <v>601</v>
      </c>
      <c r="K74" s="42">
        <f>VLOOKUP($A74&amp;K$109,決統データ!$A$3:$DE$365,$E74+19,FALSE)</f>
        <v>0</v>
      </c>
      <c r="L74" s="42">
        <f>VLOOKUP($A74&amp;L$109,決統データ!$A$3:$DE$365,$E74+19,FALSE)</f>
        <v>0</v>
      </c>
      <c r="M74" s="42">
        <f>VLOOKUP($A74&amp;M$109,決統データ!$A$3:$DE$365,$E74+19,FALSE)</f>
        <v>0</v>
      </c>
      <c r="N74" s="167">
        <f t="shared" si="2"/>
        <v>0</v>
      </c>
    </row>
    <row r="75" spans="1:14" ht="15.75" customHeight="1">
      <c r="A75" s="27" t="str">
        <f t="shared" si="5"/>
        <v>1714002</v>
      </c>
      <c r="B75" s="28" t="s">
        <v>133</v>
      </c>
      <c r="C75" s="29">
        <v>40</v>
      </c>
      <c r="D75" s="28" t="s">
        <v>788</v>
      </c>
      <c r="E75" s="24">
        <v>12</v>
      </c>
      <c r="F75" s="759"/>
      <c r="G75" s="760"/>
      <c r="H75" s="736"/>
      <c r="I75" s="628"/>
      <c r="J75" s="212" t="s">
        <v>816</v>
      </c>
      <c r="K75" s="42">
        <f>VLOOKUP($A75&amp;K$109,決統データ!$A$3:$DE$365,$E75+19,FALSE)</f>
        <v>0</v>
      </c>
      <c r="L75" s="42">
        <f>VLOOKUP($A75&amp;L$109,決統データ!$A$3:$DE$365,$E75+19,FALSE)</f>
        <v>0</v>
      </c>
      <c r="M75" s="42">
        <f>VLOOKUP($A75&amp;M$109,決統データ!$A$3:$DE$365,$E75+19,FALSE)</f>
        <v>0</v>
      </c>
      <c r="N75" s="167">
        <f t="shared" si="2"/>
        <v>0</v>
      </c>
    </row>
    <row r="76" spans="1:14" ht="15.75" customHeight="1">
      <c r="A76" s="27" t="str">
        <f>+B76&amp;C76&amp;D76</f>
        <v>1714002</v>
      </c>
      <c r="B76" s="28" t="s">
        <v>133</v>
      </c>
      <c r="C76" s="29">
        <v>40</v>
      </c>
      <c r="D76" s="28" t="s">
        <v>143</v>
      </c>
      <c r="E76" s="431">
        <v>13</v>
      </c>
      <c r="F76" s="759"/>
      <c r="G76" s="760"/>
      <c r="H76" s="740" t="s">
        <v>1350</v>
      </c>
      <c r="I76" s="684"/>
      <c r="J76" s="212" t="s">
        <v>601</v>
      </c>
      <c r="K76" s="42">
        <f>VLOOKUP($A76&amp;K$109,決統データ!$A$3:$DE$365,$E76+19,FALSE)</f>
        <v>0</v>
      </c>
      <c r="L76" s="42">
        <f>VLOOKUP($A76&amp;L$109,決統データ!$A$3:$DE$365,$E76+19,FALSE)</f>
        <v>0</v>
      </c>
      <c r="M76" s="42">
        <f>VLOOKUP($A76&amp;M$109,決統データ!$A$3:$DE$365,$E76+19,FALSE)</f>
        <v>0</v>
      </c>
      <c r="N76" s="167">
        <f t="shared" si="2"/>
        <v>0</v>
      </c>
    </row>
    <row r="77" spans="1:14" ht="15.75" customHeight="1">
      <c r="A77" s="27" t="str">
        <f>+B77&amp;C77&amp;D77</f>
        <v>1714002</v>
      </c>
      <c r="B77" s="28" t="s">
        <v>133</v>
      </c>
      <c r="C77" s="29">
        <v>40</v>
      </c>
      <c r="D77" s="28" t="s">
        <v>143</v>
      </c>
      <c r="E77" s="431">
        <v>14</v>
      </c>
      <c r="F77" s="759"/>
      <c r="G77" s="760"/>
      <c r="H77" s="740"/>
      <c r="I77" s="684"/>
      <c r="J77" s="212" t="s">
        <v>816</v>
      </c>
      <c r="K77" s="42">
        <f>VLOOKUP($A77&amp;K$109,決統データ!$A$3:$DE$365,$E77+19,FALSE)</f>
        <v>0</v>
      </c>
      <c r="L77" s="42">
        <f>VLOOKUP($A77&amp;L$109,決統データ!$A$3:$DE$365,$E77+19,FALSE)</f>
        <v>0</v>
      </c>
      <c r="M77" s="42">
        <f>VLOOKUP($A77&amp;M$109,決統データ!$A$3:$DE$365,$E77+19,FALSE)</f>
        <v>0</v>
      </c>
      <c r="N77" s="167">
        <f t="shared" si="2"/>
        <v>0</v>
      </c>
    </row>
    <row r="78" spans="1:14" ht="15.75" customHeight="1">
      <c r="A78" s="27" t="str">
        <f t="shared" si="5"/>
        <v>1714002</v>
      </c>
      <c r="B78" s="28" t="s">
        <v>133</v>
      </c>
      <c r="C78" s="29">
        <v>40</v>
      </c>
      <c r="D78" s="28" t="s">
        <v>788</v>
      </c>
      <c r="E78" s="24">
        <v>15</v>
      </c>
      <c r="F78" s="759"/>
      <c r="G78" s="760"/>
      <c r="H78" s="740" t="s">
        <v>82</v>
      </c>
      <c r="I78" s="684"/>
      <c r="J78" s="212" t="s">
        <v>601</v>
      </c>
      <c r="K78" s="42">
        <f>VLOOKUP($A78&amp;K$109,決統データ!$A$3:$DE$365,$E78+19,FALSE)</f>
        <v>0</v>
      </c>
      <c r="L78" s="42">
        <f>VLOOKUP($A78&amp;L$109,決統データ!$A$3:$DE$365,$E78+19,FALSE)</f>
        <v>0</v>
      </c>
      <c r="M78" s="42">
        <f>VLOOKUP($A78&amp;M$109,決統データ!$A$3:$DE$365,$E78+19,FALSE)</f>
        <v>0</v>
      </c>
      <c r="N78" s="167">
        <f t="shared" si="2"/>
        <v>0</v>
      </c>
    </row>
    <row r="79" spans="1:14" ht="15.75" customHeight="1">
      <c r="A79" s="27" t="str">
        <f t="shared" si="5"/>
        <v>1714002</v>
      </c>
      <c r="B79" s="28" t="s">
        <v>133</v>
      </c>
      <c r="C79" s="29">
        <v>40</v>
      </c>
      <c r="D79" s="28" t="s">
        <v>788</v>
      </c>
      <c r="E79" s="24">
        <v>16</v>
      </c>
      <c r="F79" s="759"/>
      <c r="G79" s="760"/>
      <c r="H79" s="740"/>
      <c r="I79" s="684"/>
      <c r="J79" s="212" t="s">
        <v>816</v>
      </c>
      <c r="K79" s="42">
        <f>VLOOKUP($A79&amp;K$109,決統データ!$A$3:$DE$365,$E79+19,FALSE)</f>
        <v>0</v>
      </c>
      <c r="L79" s="42">
        <f>VLOOKUP($A79&amp;L$109,決統データ!$A$3:$DE$365,$E79+19,FALSE)</f>
        <v>0</v>
      </c>
      <c r="M79" s="42">
        <f>VLOOKUP($A79&amp;M$109,決統データ!$A$3:$DE$365,$E79+19,FALSE)</f>
        <v>0</v>
      </c>
      <c r="N79" s="167">
        <f t="shared" si="2"/>
        <v>0</v>
      </c>
    </row>
    <row r="80" spans="1:14" ht="15.75" customHeight="1">
      <c r="A80" s="27" t="str">
        <f t="shared" si="5"/>
        <v>1714002</v>
      </c>
      <c r="B80" s="28" t="s">
        <v>133</v>
      </c>
      <c r="C80" s="29">
        <v>40</v>
      </c>
      <c r="D80" s="28" t="s">
        <v>788</v>
      </c>
      <c r="E80" s="24">
        <v>17</v>
      </c>
      <c r="F80" s="759"/>
      <c r="G80" s="760"/>
      <c r="H80" s="745" t="s">
        <v>81</v>
      </c>
      <c r="I80" s="611"/>
      <c r="J80" s="212" t="s">
        <v>601</v>
      </c>
      <c r="K80" s="42">
        <f>VLOOKUP($A80&amp;K$109,決統データ!$A$3:$DE$365,$E80+19,FALSE)</f>
        <v>0</v>
      </c>
      <c r="L80" s="42">
        <f>VLOOKUP($A80&amp;L$109,決統データ!$A$3:$DE$365,$E80+19,FALSE)</f>
        <v>0</v>
      </c>
      <c r="M80" s="42">
        <f>VLOOKUP($A80&amp;M$109,決統データ!$A$3:$DE$365,$E80+19,FALSE)</f>
        <v>0</v>
      </c>
      <c r="N80" s="167">
        <f t="shared" ref="N80:N105" si="6">SUM(K80:M80)</f>
        <v>0</v>
      </c>
    </row>
    <row r="81" spans="1:14" ht="15.75" customHeight="1">
      <c r="A81" s="27" t="str">
        <f t="shared" si="5"/>
        <v>1714002</v>
      </c>
      <c r="B81" s="28" t="s">
        <v>133</v>
      </c>
      <c r="C81" s="29">
        <v>40</v>
      </c>
      <c r="D81" s="28" t="s">
        <v>788</v>
      </c>
      <c r="E81" s="24">
        <v>18</v>
      </c>
      <c r="F81" s="759"/>
      <c r="G81" s="760"/>
      <c r="H81" s="745"/>
      <c r="I81" s="611"/>
      <c r="J81" s="212" t="s">
        <v>816</v>
      </c>
      <c r="K81" s="42">
        <f>VLOOKUP($A81&amp;K$109,決統データ!$A$3:$DE$365,$E81+19,FALSE)</f>
        <v>0</v>
      </c>
      <c r="L81" s="42">
        <f>VLOOKUP($A81&amp;L$109,決統データ!$A$3:$DE$365,$E81+19,FALSE)</f>
        <v>0</v>
      </c>
      <c r="M81" s="42">
        <f>VLOOKUP($A81&amp;M$109,決統データ!$A$3:$DE$365,$E81+19,FALSE)</f>
        <v>0</v>
      </c>
      <c r="N81" s="167">
        <f t="shared" si="6"/>
        <v>0</v>
      </c>
    </row>
    <row r="82" spans="1:14" ht="15.75" customHeight="1">
      <c r="A82" s="27" t="str">
        <f t="shared" ref="A82:A87" si="7">+B82&amp;C82&amp;D82</f>
        <v>1714002</v>
      </c>
      <c r="B82" s="28" t="s">
        <v>1464</v>
      </c>
      <c r="C82" s="29">
        <v>40</v>
      </c>
      <c r="D82" s="28" t="s">
        <v>566</v>
      </c>
      <c r="E82" s="429">
        <v>19</v>
      </c>
      <c r="F82" s="759"/>
      <c r="G82" s="760"/>
      <c r="H82" s="741" t="s">
        <v>378</v>
      </c>
      <c r="I82" s="742"/>
      <c r="J82" s="212" t="s">
        <v>601</v>
      </c>
      <c r="K82" s="42">
        <f>VLOOKUP($A82&amp;K$109,決統データ!$A$3:$DE$365,$E82+19,FALSE)</f>
        <v>0</v>
      </c>
      <c r="L82" s="42">
        <f>VLOOKUP($A82&amp;L$109,決統データ!$A$3:$DE$365,$E82+19,FALSE)</f>
        <v>0</v>
      </c>
      <c r="M82" s="42">
        <f>VLOOKUP($A82&amp;M$109,決統データ!$A$3:$DE$365,$E82+19,FALSE)</f>
        <v>0</v>
      </c>
      <c r="N82" s="167">
        <f t="shared" si="6"/>
        <v>0</v>
      </c>
    </row>
    <row r="83" spans="1:14" ht="15.75" customHeight="1">
      <c r="A83" s="27" t="str">
        <f t="shared" si="7"/>
        <v>1714002</v>
      </c>
      <c r="B83" s="28" t="s">
        <v>1464</v>
      </c>
      <c r="C83" s="29">
        <v>40</v>
      </c>
      <c r="D83" s="28" t="s">
        <v>566</v>
      </c>
      <c r="E83" s="429">
        <v>20</v>
      </c>
      <c r="F83" s="759"/>
      <c r="G83" s="760"/>
      <c r="H83" s="743"/>
      <c r="I83" s="744"/>
      <c r="J83" s="212" t="s">
        <v>816</v>
      </c>
      <c r="K83" s="42">
        <f>VLOOKUP($A83&amp;K$109,決統データ!$A$3:$DE$365,$E83+19,FALSE)</f>
        <v>0</v>
      </c>
      <c r="L83" s="42">
        <f>VLOOKUP($A83&amp;L$109,決統データ!$A$3:$DE$365,$E83+19,FALSE)</f>
        <v>0</v>
      </c>
      <c r="M83" s="42">
        <f>VLOOKUP($A83&amp;M$109,決統データ!$A$3:$DE$365,$E83+19,FALSE)</f>
        <v>0</v>
      </c>
      <c r="N83" s="167">
        <f t="shared" si="6"/>
        <v>0</v>
      </c>
    </row>
    <row r="84" spans="1:14" ht="15.75" customHeight="1">
      <c r="A84" s="27" t="str">
        <f t="shared" si="7"/>
        <v>1714002</v>
      </c>
      <c r="B84" s="28" t="s">
        <v>1464</v>
      </c>
      <c r="C84" s="29">
        <v>40</v>
      </c>
      <c r="D84" s="28" t="s">
        <v>566</v>
      </c>
      <c r="E84" s="429">
        <v>21</v>
      </c>
      <c r="F84" s="759"/>
      <c r="G84" s="760"/>
      <c r="H84" s="741" t="s">
        <v>1578</v>
      </c>
      <c r="I84" s="742"/>
      <c r="J84" s="212" t="s">
        <v>601</v>
      </c>
      <c r="K84" s="42">
        <f>VLOOKUP($A84&amp;K$109,決統データ!$A$3:$DE$365,$E84+19,FALSE)</f>
        <v>0</v>
      </c>
      <c r="L84" s="42">
        <f>VLOOKUP($A84&amp;L$109,決統データ!$A$3:$DE$365,$E84+19,FALSE)</f>
        <v>0</v>
      </c>
      <c r="M84" s="42">
        <f>VLOOKUP($A84&amp;M$109,決統データ!$A$3:$DE$365,$E84+19,FALSE)</f>
        <v>0</v>
      </c>
      <c r="N84" s="167">
        <f t="shared" si="6"/>
        <v>0</v>
      </c>
    </row>
    <row r="85" spans="1:14" ht="15.75" customHeight="1">
      <c r="A85" s="27" t="str">
        <f t="shared" si="7"/>
        <v>1714002</v>
      </c>
      <c r="B85" s="28" t="s">
        <v>1464</v>
      </c>
      <c r="C85" s="29">
        <v>40</v>
      </c>
      <c r="D85" s="28" t="s">
        <v>566</v>
      </c>
      <c r="E85" s="429">
        <v>22</v>
      </c>
      <c r="F85" s="759"/>
      <c r="G85" s="760"/>
      <c r="H85" s="743"/>
      <c r="I85" s="744"/>
      <c r="J85" s="212" t="s">
        <v>816</v>
      </c>
      <c r="K85" s="42">
        <f>VLOOKUP($A85&amp;K$109,決統データ!$A$3:$DE$365,$E85+19,FALSE)</f>
        <v>0</v>
      </c>
      <c r="L85" s="42">
        <f>VLOOKUP($A85&amp;L$109,決統データ!$A$3:$DE$365,$E85+19,FALSE)</f>
        <v>0</v>
      </c>
      <c r="M85" s="42">
        <f>VLOOKUP($A85&amp;M$109,決統データ!$A$3:$DE$365,$E85+19,FALSE)</f>
        <v>0</v>
      </c>
      <c r="N85" s="167">
        <f t="shared" si="6"/>
        <v>0</v>
      </c>
    </row>
    <row r="86" spans="1:14" ht="15.75" customHeight="1">
      <c r="A86" s="27" t="str">
        <f t="shared" si="7"/>
        <v>1714002</v>
      </c>
      <c r="B86" s="28" t="s">
        <v>1464</v>
      </c>
      <c r="C86" s="29">
        <v>40</v>
      </c>
      <c r="D86" s="28" t="s">
        <v>566</v>
      </c>
      <c r="E86" s="429">
        <v>23</v>
      </c>
      <c r="F86" s="759"/>
      <c r="G86" s="760"/>
      <c r="H86" s="741" t="s">
        <v>1463</v>
      </c>
      <c r="I86" s="742"/>
      <c r="J86" s="212" t="s">
        <v>601</v>
      </c>
      <c r="K86" s="42">
        <f>VLOOKUP($A86&amp;K$109,決統データ!$A$3:$DE$365,$E86+19,FALSE)</f>
        <v>0</v>
      </c>
      <c r="L86" s="42">
        <f>VLOOKUP($A86&amp;L$109,決統データ!$A$3:$DE$365,$E86+19,FALSE)</f>
        <v>0</v>
      </c>
      <c r="M86" s="42">
        <f>VLOOKUP($A86&amp;M$109,決統データ!$A$3:$DE$365,$E86+19,FALSE)</f>
        <v>0</v>
      </c>
      <c r="N86" s="167">
        <f t="shared" si="6"/>
        <v>0</v>
      </c>
    </row>
    <row r="87" spans="1:14" ht="15.75" customHeight="1">
      <c r="A87" s="27" t="str">
        <f t="shared" si="7"/>
        <v>1714002</v>
      </c>
      <c r="B87" s="28" t="s">
        <v>1464</v>
      </c>
      <c r="C87" s="29">
        <v>40</v>
      </c>
      <c r="D87" s="28" t="s">
        <v>566</v>
      </c>
      <c r="E87" s="429">
        <v>24</v>
      </c>
      <c r="F87" s="759"/>
      <c r="G87" s="760"/>
      <c r="H87" s="743"/>
      <c r="I87" s="744"/>
      <c r="J87" s="212" t="s">
        <v>816</v>
      </c>
      <c r="K87" s="42">
        <f>VLOOKUP($A87&amp;K$109,決統データ!$A$3:$DE$365,$E87+19,FALSE)</f>
        <v>0</v>
      </c>
      <c r="L87" s="42">
        <f>VLOOKUP($A87&amp;L$109,決統データ!$A$3:$DE$365,$E87+19,FALSE)</f>
        <v>0</v>
      </c>
      <c r="M87" s="42">
        <f>VLOOKUP($A87&amp;M$109,決統データ!$A$3:$DE$365,$E87+19,FALSE)</f>
        <v>0</v>
      </c>
      <c r="N87" s="167">
        <f t="shared" si="6"/>
        <v>0</v>
      </c>
    </row>
    <row r="88" spans="1:14" ht="15.75" customHeight="1">
      <c r="A88" s="27" t="str">
        <f t="shared" ref="A88:A95" si="8">+B88&amp;C88&amp;D88</f>
        <v>1714002</v>
      </c>
      <c r="B88" s="28" t="s">
        <v>1464</v>
      </c>
      <c r="C88" s="29">
        <v>40</v>
      </c>
      <c r="D88" s="28" t="s">
        <v>566</v>
      </c>
      <c r="E88" s="429">
        <v>25</v>
      </c>
      <c r="F88" s="759"/>
      <c r="G88" s="760"/>
      <c r="H88" s="740" t="s">
        <v>80</v>
      </c>
      <c r="I88" s="684"/>
      <c r="J88" s="212" t="s">
        <v>601</v>
      </c>
      <c r="K88" s="42">
        <f>VLOOKUP($A88&amp;K$109,決統データ!$A$3:$DE$365,$E88+19,FALSE)</f>
        <v>0</v>
      </c>
      <c r="L88" s="42">
        <f>VLOOKUP($A88&amp;L$109,決統データ!$A$3:$DE$365,$E88+19,FALSE)</f>
        <v>15322</v>
      </c>
      <c r="M88" s="42">
        <f>VLOOKUP($A88&amp;M$109,決統データ!$A$3:$DE$365,$E88+19,FALSE)</f>
        <v>29756</v>
      </c>
      <c r="N88" s="167">
        <f t="shared" si="6"/>
        <v>45078</v>
      </c>
    </row>
    <row r="89" spans="1:14" ht="15.75" customHeight="1">
      <c r="A89" s="27" t="str">
        <f t="shared" si="8"/>
        <v>1714002</v>
      </c>
      <c r="B89" s="28" t="s">
        <v>1464</v>
      </c>
      <c r="C89" s="29">
        <v>40</v>
      </c>
      <c r="D89" s="28" t="s">
        <v>566</v>
      </c>
      <c r="E89" s="429">
        <v>26</v>
      </c>
      <c r="F89" s="761"/>
      <c r="G89" s="762"/>
      <c r="H89" s="740"/>
      <c r="I89" s="684"/>
      <c r="J89" s="212" t="s">
        <v>816</v>
      </c>
      <c r="K89" s="42">
        <f>VLOOKUP($A89&amp;K$109,決統データ!$A$3:$DE$365,$E89+19,FALSE)</f>
        <v>0</v>
      </c>
      <c r="L89" s="42">
        <f>VLOOKUP($A89&amp;L$109,決統データ!$A$3:$DE$365,$E89+19,FALSE)</f>
        <v>15322</v>
      </c>
      <c r="M89" s="42">
        <f>VLOOKUP($A89&amp;M$109,決統データ!$A$3:$DE$365,$E89+19,FALSE)</f>
        <v>29756</v>
      </c>
      <c r="N89" s="167">
        <f t="shared" si="6"/>
        <v>45078</v>
      </c>
    </row>
    <row r="90" spans="1:14" ht="15.75" customHeight="1">
      <c r="A90" s="27" t="str">
        <f t="shared" si="8"/>
        <v>1714002</v>
      </c>
      <c r="B90" s="28" t="s">
        <v>1464</v>
      </c>
      <c r="C90" s="29">
        <v>40</v>
      </c>
      <c r="D90" s="28" t="s">
        <v>566</v>
      </c>
      <c r="E90" s="429">
        <v>27</v>
      </c>
      <c r="F90" s="750" t="s">
        <v>377</v>
      </c>
      <c r="G90" s="751"/>
      <c r="H90" s="756" t="s">
        <v>374</v>
      </c>
      <c r="I90" s="756"/>
      <c r="J90" s="212" t="s">
        <v>601</v>
      </c>
      <c r="K90" s="42">
        <f>VLOOKUP($A90&amp;K$109,決統データ!$A$3:$DE$365,$E90+19,FALSE)</f>
        <v>0</v>
      </c>
      <c r="L90" s="42">
        <f>VLOOKUP($A90&amp;L$109,決統データ!$A$3:$DE$365,$E90+19,FALSE)</f>
        <v>0</v>
      </c>
      <c r="M90" s="42">
        <f>VLOOKUP($A90&amp;M$109,決統データ!$A$3:$DE$365,$E90+19,FALSE)</f>
        <v>0</v>
      </c>
      <c r="N90" s="167">
        <f t="shared" si="6"/>
        <v>0</v>
      </c>
    </row>
    <row r="91" spans="1:14" ht="15.75" customHeight="1">
      <c r="A91" s="27" t="str">
        <f t="shared" si="8"/>
        <v>1714002</v>
      </c>
      <c r="B91" s="28" t="s">
        <v>1464</v>
      </c>
      <c r="C91" s="29">
        <v>40</v>
      </c>
      <c r="D91" s="28" t="s">
        <v>566</v>
      </c>
      <c r="E91" s="429">
        <v>28</v>
      </c>
      <c r="F91" s="752"/>
      <c r="G91" s="753"/>
      <c r="H91" s="756"/>
      <c r="I91" s="756"/>
      <c r="J91" s="212" t="s">
        <v>816</v>
      </c>
      <c r="K91" s="42">
        <f>VLOOKUP($A91&amp;K$109,決統データ!$A$3:$DE$365,$E91+19,FALSE)</f>
        <v>0</v>
      </c>
      <c r="L91" s="42">
        <f>VLOOKUP($A91&amp;L$109,決統データ!$A$3:$DE$365,$E91+19,FALSE)</f>
        <v>0</v>
      </c>
      <c r="M91" s="42">
        <f>VLOOKUP($A91&amp;M$109,決統データ!$A$3:$DE$365,$E91+19,FALSE)</f>
        <v>0</v>
      </c>
      <c r="N91" s="167">
        <f t="shared" si="6"/>
        <v>0</v>
      </c>
    </row>
    <row r="92" spans="1:14" ht="15.75" customHeight="1">
      <c r="A92" s="27" t="str">
        <f t="shared" si="8"/>
        <v>1714002</v>
      </c>
      <c r="B92" s="28" t="s">
        <v>1464</v>
      </c>
      <c r="C92" s="29">
        <v>40</v>
      </c>
      <c r="D92" s="28" t="s">
        <v>566</v>
      </c>
      <c r="E92" s="429">
        <v>29</v>
      </c>
      <c r="F92" s="752"/>
      <c r="G92" s="753"/>
      <c r="H92" s="684" t="s">
        <v>375</v>
      </c>
      <c r="I92" s="684"/>
      <c r="J92" s="212" t="s">
        <v>601</v>
      </c>
      <c r="K92" s="42">
        <f>VLOOKUP($A92&amp;K$109,決統データ!$A$3:$DE$365,$E92+19,FALSE)</f>
        <v>1293</v>
      </c>
      <c r="L92" s="42">
        <f>VLOOKUP($A92&amp;L$109,決統データ!$A$3:$DE$365,$E92+19,FALSE)</f>
        <v>430</v>
      </c>
      <c r="M92" s="42">
        <f>VLOOKUP($A92&amp;M$109,決統データ!$A$3:$DE$365,$E92+19,FALSE)</f>
        <v>1074</v>
      </c>
      <c r="N92" s="167">
        <f t="shared" si="6"/>
        <v>2797</v>
      </c>
    </row>
    <row r="93" spans="1:14" ht="15.75" customHeight="1">
      <c r="A93" s="27" t="str">
        <f t="shared" si="8"/>
        <v>1714002</v>
      </c>
      <c r="B93" s="28" t="s">
        <v>1464</v>
      </c>
      <c r="C93" s="29">
        <v>40</v>
      </c>
      <c r="D93" s="28" t="s">
        <v>566</v>
      </c>
      <c r="E93" s="429">
        <v>30</v>
      </c>
      <c r="F93" s="752"/>
      <c r="G93" s="753"/>
      <c r="H93" s="684"/>
      <c r="I93" s="684"/>
      <c r="J93" s="212" t="s">
        <v>816</v>
      </c>
      <c r="K93" s="42">
        <f>VLOOKUP($A93&amp;K$109,決統データ!$A$3:$DE$365,$E93+19,FALSE)</f>
        <v>1293</v>
      </c>
      <c r="L93" s="42">
        <f>VLOOKUP($A93&amp;L$109,決統データ!$A$3:$DE$365,$E93+19,FALSE)</f>
        <v>430</v>
      </c>
      <c r="M93" s="42">
        <f>VLOOKUP($A93&amp;M$109,決統データ!$A$3:$DE$365,$E93+19,FALSE)</f>
        <v>1074</v>
      </c>
      <c r="N93" s="167">
        <f t="shared" si="6"/>
        <v>2797</v>
      </c>
    </row>
    <row r="94" spans="1:14" ht="15.75" customHeight="1">
      <c r="A94" s="27" t="str">
        <f t="shared" si="8"/>
        <v>1714002</v>
      </c>
      <c r="B94" s="28" t="s">
        <v>1464</v>
      </c>
      <c r="C94" s="29">
        <v>40</v>
      </c>
      <c r="D94" s="28" t="s">
        <v>566</v>
      </c>
      <c r="E94" s="429">
        <v>31</v>
      </c>
      <c r="F94" s="752"/>
      <c r="G94" s="753"/>
      <c r="H94" s="684" t="s">
        <v>378</v>
      </c>
      <c r="I94" s="684"/>
      <c r="J94" s="212" t="s">
        <v>601</v>
      </c>
      <c r="K94" s="42">
        <f>VLOOKUP($A94&amp;K$109,決統データ!$A$3:$DE$365,$E94+19,FALSE)</f>
        <v>522</v>
      </c>
      <c r="L94" s="42">
        <f>VLOOKUP($A94&amp;L$109,決統データ!$A$3:$DE$365,$E94+19,FALSE)</f>
        <v>0</v>
      </c>
      <c r="M94" s="42">
        <f>VLOOKUP($A94&amp;M$109,決統データ!$A$3:$DE$365,$E94+19,FALSE)</f>
        <v>0</v>
      </c>
      <c r="N94" s="167">
        <f t="shared" si="6"/>
        <v>522</v>
      </c>
    </row>
    <row r="95" spans="1:14" ht="15.75" customHeight="1">
      <c r="A95" s="27" t="str">
        <f t="shared" si="8"/>
        <v>1714002</v>
      </c>
      <c r="B95" s="28" t="s">
        <v>1464</v>
      </c>
      <c r="C95" s="29">
        <v>40</v>
      </c>
      <c r="D95" s="28" t="s">
        <v>566</v>
      </c>
      <c r="E95" s="429">
        <v>32</v>
      </c>
      <c r="F95" s="752"/>
      <c r="G95" s="753"/>
      <c r="H95" s="684"/>
      <c r="I95" s="684"/>
      <c r="J95" s="212" t="s">
        <v>816</v>
      </c>
      <c r="K95" s="42">
        <f>VLOOKUP($A95&amp;K$109,決統データ!$A$3:$DE$365,$E95+19,FALSE)</f>
        <v>522</v>
      </c>
      <c r="L95" s="42">
        <f>VLOOKUP($A95&amp;L$109,決統データ!$A$3:$DE$365,$E95+19,FALSE)</f>
        <v>0</v>
      </c>
      <c r="M95" s="42">
        <f>VLOOKUP($A95&amp;M$109,決統データ!$A$3:$DE$365,$E95+19,FALSE)</f>
        <v>0</v>
      </c>
      <c r="N95" s="167">
        <f t="shared" si="6"/>
        <v>522</v>
      </c>
    </row>
    <row r="96" spans="1:14" ht="15.75" customHeight="1">
      <c r="A96" s="27" t="str">
        <f t="shared" ref="A96:A101" si="9">+B96&amp;C96&amp;D96</f>
        <v>1714002</v>
      </c>
      <c r="B96" s="28" t="s">
        <v>1464</v>
      </c>
      <c r="C96" s="29">
        <v>40</v>
      </c>
      <c r="D96" s="28" t="s">
        <v>566</v>
      </c>
      <c r="E96" s="429">
        <v>33</v>
      </c>
      <c r="F96" s="752"/>
      <c r="G96" s="753"/>
      <c r="H96" s="741" t="s">
        <v>1578</v>
      </c>
      <c r="I96" s="742"/>
      <c r="J96" s="212" t="s">
        <v>601</v>
      </c>
      <c r="K96" s="42">
        <f>VLOOKUP($A96&amp;K$109,決統データ!$A$3:$DE$365,$E96+19,FALSE)</f>
        <v>0</v>
      </c>
      <c r="L96" s="42">
        <f>VLOOKUP($A96&amp;L$109,決統データ!$A$3:$DE$365,$E96+19,FALSE)</f>
        <v>0</v>
      </c>
      <c r="M96" s="42">
        <f>VLOOKUP($A96&amp;M$109,決統データ!$A$3:$DE$365,$E96+19,FALSE)</f>
        <v>0</v>
      </c>
      <c r="N96" s="167">
        <f t="shared" si="6"/>
        <v>0</v>
      </c>
    </row>
    <row r="97" spans="1:14" ht="15.75" customHeight="1">
      <c r="A97" s="27" t="str">
        <f t="shared" si="9"/>
        <v>1714002</v>
      </c>
      <c r="B97" s="28" t="s">
        <v>1464</v>
      </c>
      <c r="C97" s="29">
        <v>40</v>
      </c>
      <c r="D97" s="28" t="s">
        <v>566</v>
      </c>
      <c r="E97" s="429">
        <v>34</v>
      </c>
      <c r="F97" s="752"/>
      <c r="G97" s="753"/>
      <c r="H97" s="743"/>
      <c r="I97" s="744"/>
      <c r="J97" s="212" t="s">
        <v>816</v>
      </c>
      <c r="K97" s="42">
        <f>VLOOKUP($A97&amp;K$109,決統データ!$A$3:$DE$365,$E97+19,FALSE)</f>
        <v>0</v>
      </c>
      <c r="L97" s="42">
        <f>VLOOKUP($A97&amp;L$109,決統データ!$A$3:$DE$365,$E97+19,FALSE)</f>
        <v>0</v>
      </c>
      <c r="M97" s="42">
        <f>VLOOKUP($A97&amp;M$109,決統データ!$A$3:$DE$365,$E97+19,FALSE)</f>
        <v>0</v>
      </c>
      <c r="N97" s="167">
        <f t="shared" si="6"/>
        <v>0</v>
      </c>
    </row>
    <row r="98" spans="1:14" ht="15.75" customHeight="1">
      <c r="A98" s="27" t="str">
        <f t="shared" si="9"/>
        <v>1714002</v>
      </c>
      <c r="B98" s="28" t="s">
        <v>1464</v>
      </c>
      <c r="C98" s="29">
        <v>40</v>
      </c>
      <c r="D98" s="28" t="s">
        <v>566</v>
      </c>
      <c r="E98" s="429">
        <v>35</v>
      </c>
      <c r="F98" s="752"/>
      <c r="G98" s="753"/>
      <c r="H98" s="741" t="s">
        <v>1463</v>
      </c>
      <c r="I98" s="742"/>
      <c r="J98" s="212" t="s">
        <v>601</v>
      </c>
      <c r="K98" s="42">
        <f>VLOOKUP($A98&amp;K$109,決統データ!$A$3:$DE$365,$E98+19,FALSE)</f>
        <v>0</v>
      </c>
      <c r="L98" s="42">
        <f>VLOOKUP($A98&amp;L$109,決統データ!$A$3:$DE$365,$E98+19,FALSE)</f>
        <v>0</v>
      </c>
      <c r="M98" s="42">
        <f>VLOOKUP($A98&amp;M$109,決統データ!$A$3:$DE$365,$E98+19,FALSE)</f>
        <v>0</v>
      </c>
      <c r="N98" s="167">
        <f t="shared" si="6"/>
        <v>0</v>
      </c>
    </row>
    <row r="99" spans="1:14" ht="15.75" customHeight="1">
      <c r="A99" s="27" t="str">
        <f t="shared" si="9"/>
        <v>1714002</v>
      </c>
      <c r="B99" s="28" t="s">
        <v>1464</v>
      </c>
      <c r="C99" s="29">
        <v>40</v>
      </c>
      <c r="D99" s="28" t="s">
        <v>566</v>
      </c>
      <c r="E99" s="429">
        <v>36</v>
      </c>
      <c r="F99" s="752"/>
      <c r="G99" s="753"/>
      <c r="H99" s="743"/>
      <c r="I99" s="744"/>
      <c r="J99" s="212" t="s">
        <v>816</v>
      </c>
      <c r="K99" s="42">
        <f>VLOOKUP($A99&amp;K$109,決統データ!$A$3:$DE$365,$E99+19,FALSE)</f>
        <v>0</v>
      </c>
      <c r="L99" s="42">
        <f>VLOOKUP($A99&amp;L$109,決統データ!$A$3:$DE$365,$E99+19,FALSE)</f>
        <v>0</v>
      </c>
      <c r="M99" s="42">
        <f>VLOOKUP($A99&amp;M$109,決統データ!$A$3:$DE$365,$E99+19,FALSE)</f>
        <v>0</v>
      </c>
      <c r="N99" s="167">
        <f t="shared" si="6"/>
        <v>0</v>
      </c>
    </row>
    <row r="100" spans="1:14" ht="15.75" customHeight="1">
      <c r="A100" s="27" t="str">
        <f t="shared" si="9"/>
        <v>1714002</v>
      </c>
      <c r="B100" s="28" t="s">
        <v>1464</v>
      </c>
      <c r="C100" s="29">
        <v>40</v>
      </c>
      <c r="D100" s="28" t="s">
        <v>566</v>
      </c>
      <c r="E100" s="429">
        <v>37</v>
      </c>
      <c r="F100" s="752"/>
      <c r="G100" s="753"/>
      <c r="H100" s="628" t="s">
        <v>1350</v>
      </c>
      <c r="I100" s="628"/>
      <c r="J100" s="212" t="s">
        <v>601</v>
      </c>
      <c r="K100" s="42">
        <f>VLOOKUP($A100&amp;K$109,決統データ!$A$3:$DE$365,$E100+19,FALSE)</f>
        <v>0</v>
      </c>
      <c r="L100" s="42">
        <f>VLOOKUP($A100&amp;L$109,決統データ!$A$3:$DE$365,$E100+19,FALSE)</f>
        <v>0</v>
      </c>
      <c r="M100" s="42">
        <f>VLOOKUP($A100&amp;M$109,決統データ!$A$3:$DE$365,$E100+19,FALSE)</f>
        <v>0</v>
      </c>
      <c r="N100" s="167">
        <f t="shared" si="6"/>
        <v>0</v>
      </c>
    </row>
    <row r="101" spans="1:14" ht="15.75" customHeight="1">
      <c r="A101" s="27" t="str">
        <f t="shared" si="9"/>
        <v>1714002</v>
      </c>
      <c r="B101" s="28" t="s">
        <v>1464</v>
      </c>
      <c r="C101" s="29">
        <v>40</v>
      </c>
      <c r="D101" s="28" t="s">
        <v>566</v>
      </c>
      <c r="E101" s="429">
        <v>38</v>
      </c>
      <c r="F101" s="752"/>
      <c r="G101" s="753"/>
      <c r="H101" s="628"/>
      <c r="I101" s="628"/>
      <c r="J101" s="212" t="s">
        <v>816</v>
      </c>
      <c r="K101" s="42">
        <f>VLOOKUP($A101&amp;K$109,決統データ!$A$3:$DE$365,$E101+19,FALSE)</f>
        <v>0</v>
      </c>
      <c r="L101" s="42">
        <f>VLOOKUP($A101&amp;L$109,決統データ!$A$3:$DE$365,$E101+19,FALSE)</f>
        <v>0</v>
      </c>
      <c r="M101" s="42">
        <f>VLOOKUP($A101&amp;M$109,決統データ!$A$3:$DE$365,$E101+19,FALSE)</f>
        <v>0</v>
      </c>
      <c r="N101" s="167">
        <f t="shared" si="6"/>
        <v>0</v>
      </c>
    </row>
    <row r="102" spans="1:14" ht="15.75" customHeight="1">
      <c r="A102" s="27" t="str">
        <f>+B102&amp;C102&amp;D102</f>
        <v>1714002</v>
      </c>
      <c r="B102" s="28" t="s">
        <v>1464</v>
      </c>
      <c r="C102" s="29">
        <v>40</v>
      </c>
      <c r="D102" s="28" t="s">
        <v>566</v>
      </c>
      <c r="E102" s="429">
        <v>39</v>
      </c>
      <c r="F102" s="752"/>
      <c r="G102" s="753"/>
      <c r="H102" s="684" t="s">
        <v>373</v>
      </c>
      <c r="I102" s="684"/>
      <c r="J102" s="212" t="s">
        <v>601</v>
      </c>
      <c r="K102" s="42">
        <f>VLOOKUP($A102&amp;K$109,決統データ!$A$3:$DE$365,$E102+19,FALSE)</f>
        <v>0</v>
      </c>
      <c r="L102" s="42">
        <f>VLOOKUP($A102&amp;L$109,決統データ!$A$3:$DE$365,$E102+19,FALSE)</f>
        <v>0</v>
      </c>
      <c r="M102" s="42">
        <f>VLOOKUP($A102&amp;M$109,決統データ!$A$3:$DE$365,$E102+19,FALSE)</f>
        <v>0</v>
      </c>
      <c r="N102" s="167">
        <f t="shared" si="6"/>
        <v>0</v>
      </c>
    </row>
    <row r="103" spans="1:14" ht="15.75" customHeight="1">
      <c r="A103" s="27" t="str">
        <f>+B103&amp;C103&amp;D103</f>
        <v>1714002</v>
      </c>
      <c r="B103" s="28" t="s">
        <v>1464</v>
      </c>
      <c r="C103" s="29">
        <v>40</v>
      </c>
      <c r="D103" s="28" t="s">
        <v>566</v>
      </c>
      <c r="E103" s="429">
        <v>40</v>
      </c>
      <c r="F103" s="752"/>
      <c r="G103" s="753"/>
      <c r="H103" s="684"/>
      <c r="I103" s="684"/>
      <c r="J103" s="212" t="s">
        <v>816</v>
      </c>
      <c r="K103" s="42">
        <f>VLOOKUP($A103&amp;K$109,決統データ!$A$3:$DE$365,$E103+19,FALSE)</f>
        <v>0</v>
      </c>
      <c r="L103" s="42">
        <f>VLOOKUP($A103&amp;L$109,決統データ!$A$3:$DE$365,$E103+19,FALSE)</f>
        <v>0</v>
      </c>
      <c r="M103" s="42">
        <f>VLOOKUP($A103&amp;M$109,決統データ!$A$3:$DE$365,$E103+19,FALSE)</f>
        <v>0</v>
      </c>
      <c r="N103" s="167">
        <f t="shared" si="6"/>
        <v>0</v>
      </c>
    </row>
    <row r="104" spans="1:14" ht="15.75" customHeight="1">
      <c r="A104" s="27" t="str">
        <f>+B104&amp;C104&amp;D104</f>
        <v>1714002</v>
      </c>
      <c r="B104" s="28" t="s">
        <v>1464</v>
      </c>
      <c r="C104" s="29">
        <v>40</v>
      </c>
      <c r="D104" s="28" t="s">
        <v>566</v>
      </c>
      <c r="E104" s="429">
        <v>41</v>
      </c>
      <c r="F104" s="752"/>
      <c r="G104" s="753"/>
      <c r="H104" s="684" t="s">
        <v>731</v>
      </c>
      <c r="I104" s="684"/>
      <c r="J104" s="212" t="s">
        <v>601</v>
      </c>
      <c r="K104" s="42">
        <f>VLOOKUP($A104&amp;K$109,決統データ!$A$3:$DE$365,$E104+19,FALSE)</f>
        <v>0</v>
      </c>
      <c r="L104" s="42">
        <f>VLOOKUP($A104&amp;L$109,決統データ!$A$3:$DE$365,$E104+19,FALSE)</f>
        <v>0</v>
      </c>
      <c r="M104" s="42">
        <f>VLOOKUP($A104&amp;M$109,決統データ!$A$3:$DE$365,$E104+19,FALSE)</f>
        <v>0</v>
      </c>
      <c r="N104" s="167">
        <f t="shared" si="6"/>
        <v>0</v>
      </c>
    </row>
    <row r="105" spans="1:14" ht="15.75" customHeight="1">
      <c r="A105" s="27" t="str">
        <f>+B105&amp;C105&amp;D105</f>
        <v>1714002</v>
      </c>
      <c r="B105" s="28" t="s">
        <v>1464</v>
      </c>
      <c r="C105" s="29">
        <v>40</v>
      </c>
      <c r="D105" s="28" t="s">
        <v>566</v>
      </c>
      <c r="E105" s="429">
        <v>42</v>
      </c>
      <c r="F105" s="754"/>
      <c r="G105" s="755"/>
      <c r="H105" s="684"/>
      <c r="I105" s="684"/>
      <c r="J105" s="212" t="s">
        <v>816</v>
      </c>
      <c r="K105" s="42">
        <f>VLOOKUP($A105&amp;K$109,決統データ!$A$3:$DE$365,$E105+19,FALSE)</f>
        <v>0</v>
      </c>
      <c r="L105" s="42">
        <f>VLOOKUP($A105&amp;L$109,決統データ!$A$3:$DE$365,$E105+19,FALSE)</f>
        <v>0</v>
      </c>
      <c r="M105" s="42">
        <f>VLOOKUP($A105&amp;M$109,決統データ!$A$3:$DE$365,$E105+19,FALSE)</f>
        <v>4199</v>
      </c>
      <c r="N105" s="167">
        <f t="shared" si="6"/>
        <v>4199</v>
      </c>
    </row>
    <row r="106" spans="1:14">
      <c r="F106" s="163"/>
    </row>
    <row r="107" spans="1:14">
      <c r="F107" s="163"/>
    </row>
    <row r="108" spans="1:14">
      <c r="F108" s="163"/>
    </row>
    <row r="109" spans="1:14">
      <c r="F109" s="163"/>
      <c r="K109" s="170" t="str">
        <f t="shared" ref="K109:M109" si="10">+K110&amp;"000"</f>
        <v>263036000</v>
      </c>
      <c r="L109" s="170" t="str">
        <f t="shared" si="10"/>
        <v>263435000</v>
      </c>
      <c r="M109" s="170" t="str">
        <f t="shared" si="10"/>
        <v>264652000</v>
      </c>
    </row>
    <row r="110" spans="1:14">
      <c r="F110" s="163"/>
      <c r="K110" s="170" t="s">
        <v>751</v>
      </c>
      <c r="L110" s="170" t="s">
        <v>587</v>
      </c>
      <c r="M110" s="170" t="s">
        <v>594</v>
      </c>
    </row>
    <row r="111" spans="1:14">
      <c r="F111" s="163"/>
      <c r="K111" s="170" t="s">
        <v>750</v>
      </c>
      <c r="L111" s="170" t="s">
        <v>474</v>
      </c>
      <c r="M111" s="170" t="s">
        <v>595</v>
      </c>
    </row>
    <row r="112" spans="1:14">
      <c r="F112" s="163"/>
    </row>
    <row r="138" spans="6:10" s="1" customFormat="1">
      <c r="F138" s="152"/>
      <c r="G138" s="152"/>
      <c r="H138" s="152"/>
      <c r="I138" s="152"/>
      <c r="J138" s="152"/>
    </row>
    <row r="139" spans="6:10" s="1" customFormat="1">
      <c r="F139" s="152"/>
      <c r="G139" s="152"/>
      <c r="H139" s="152"/>
      <c r="I139" s="152"/>
      <c r="J139" s="152"/>
    </row>
    <row r="140" spans="6:10" s="1" customFormat="1">
      <c r="F140" s="152"/>
      <c r="G140" s="152"/>
      <c r="H140" s="152"/>
      <c r="I140" s="152"/>
      <c r="J140" s="152"/>
    </row>
    <row r="141" spans="6:10" s="1" customFormat="1">
      <c r="F141" s="152"/>
      <c r="G141" s="152"/>
      <c r="H141" s="152"/>
      <c r="I141" s="152"/>
      <c r="J141" s="152"/>
    </row>
    <row r="142" spans="6:10" s="1" customFormat="1">
      <c r="F142" s="152"/>
      <c r="G142" s="152"/>
      <c r="H142" s="152"/>
      <c r="I142" s="152"/>
      <c r="J142" s="152"/>
    </row>
    <row r="143" spans="6:10" s="1" customFormat="1">
      <c r="F143" s="152"/>
      <c r="G143" s="152"/>
      <c r="H143" s="152"/>
      <c r="I143" s="152"/>
      <c r="J143" s="152"/>
    </row>
    <row r="144" spans="6:10" s="1" customFormat="1">
      <c r="F144" s="152"/>
      <c r="G144" s="152"/>
      <c r="H144" s="152"/>
      <c r="I144" s="152"/>
      <c r="J144" s="152"/>
    </row>
    <row r="145" spans="6:10" s="1" customFormat="1">
      <c r="F145" s="152"/>
      <c r="G145" s="152"/>
      <c r="H145" s="152"/>
      <c r="I145" s="152"/>
      <c r="J145" s="152"/>
    </row>
    <row r="146" spans="6:10" s="1" customFormat="1">
      <c r="F146" s="152"/>
      <c r="G146" s="152"/>
      <c r="H146" s="152"/>
      <c r="I146" s="152"/>
      <c r="J146" s="152"/>
    </row>
    <row r="147" spans="6:10" s="1" customFormat="1">
      <c r="F147" s="152"/>
      <c r="G147" s="152"/>
      <c r="H147" s="152"/>
      <c r="I147" s="152"/>
      <c r="J147" s="152"/>
    </row>
    <row r="148" spans="6:10" s="1" customFormat="1">
      <c r="F148" s="152"/>
      <c r="G148" s="152"/>
      <c r="H148" s="152"/>
      <c r="I148" s="152"/>
      <c r="J148" s="152"/>
    </row>
    <row r="149" spans="6:10" s="1" customFormat="1">
      <c r="F149" s="152"/>
      <c r="G149" s="152"/>
      <c r="H149" s="152"/>
      <c r="I149" s="152"/>
      <c r="J149" s="152"/>
    </row>
  </sheetData>
  <customSheetViews>
    <customSheetView guid="{247A5D4D-80F1-4466-92F7-7A3BC78E450F}" showPageBreaks="1" printArea="1">
      <selection activeCell="C43" sqref="C43"/>
      <pageMargins left="0.78740157480314965" right="0.78740157480314965" top="0.78740157480314965" bottom="0.59055118110236227" header="0.51181102362204722" footer="0.51181102362204722"/>
      <pageSetup paperSize="9" scale="52" pageOrder="overThenDown" orientation="portrait" blackAndWhite="1" horizontalDpi="300" verticalDpi="300"/>
      <headerFooter alignWithMargins="0"/>
    </customSheetView>
  </customSheetViews>
  <mergeCells count="62">
    <mergeCell ref="F2:J2"/>
    <mergeCell ref="H5:I6"/>
    <mergeCell ref="I7:I8"/>
    <mergeCell ref="I9:I10"/>
    <mergeCell ref="G3:G4"/>
    <mergeCell ref="H3:I4"/>
    <mergeCell ref="H7:H30"/>
    <mergeCell ref="I17:I18"/>
    <mergeCell ref="I25:I26"/>
    <mergeCell ref="G5:G30"/>
    <mergeCell ref="I19:I20"/>
    <mergeCell ref="I21:I22"/>
    <mergeCell ref="I23:I24"/>
    <mergeCell ref="I27:I28"/>
    <mergeCell ref="I29:I30"/>
    <mergeCell ref="F3:F30"/>
    <mergeCell ref="F54:H57"/>
    <mergeCell ref="F31:F41"/>
    <mergeCell ref="H37:I38"/>
    <mergeCell ref="G31:I32"/>
    <mergeCell ref="H33:I34"/>
    <mergeCell ref="F49:H50"/>
    <mergeCell ref="I56:I57"/>
    <mergeCell ref="I54:I55"/>
    <mergeCell ref="H35:I36"/>
    <mergeCell ref="F51:H52"/>
    <mergeCell ref="H39:I40"/>
    <mergeCell ref="F42:I43"/>
    <mergeCell ref="H46:I47"/>
    <mergeCell ref="H41:I41"/>
    <mergeCell ref="F44:G48"/>
    <mergeCell ref="H44:I45"/>
    <mergeCell ref="I11:I12"/>
    <mergeCell ref="I13:I14"/>
    <mergeCell ref="I15:I16"/>
    <mergeCell ref="F90:G105"/>
    <mergeCell ref="H104:I105"/>
    <mergeCell ref="H90:I91"/>
    <mergeCell ref="F64:G89"/>
    <mergeCell ref="H64:I65"/>
    <mergeCell ref="H102:I103"/>
    <mergeCell ref="H92:I93"/>
    <mergeCell ref="H94:I95"/>
    <mergeCell ref="H100:I101"/>
    <mergeCell ref="H68:I69"/>
    <mergeCell ref="H70:I71"/>
    <mergeCell ref="H72:I73"/>
    <mergeCell ref="H74:I75"/>
    <mergeCell ref="F58:H61"/>
    <mergeCell ref="I58:I59"/>
    <mergeCell ref="I60:I61"/>
    <mergeCell ref="H66:I67"/>
    <mergeCell ref="F62:J62"/>
    <mergeCell ref="H76:I77"/>
    <mergeCell ref="H96:I97"/>
    <mergeCell ref="H98:I99"/>
    <mergeCell ref="H88:I89"/>
    <mergeCell ref="H80:I81"/>
    <mergeCell ref="H78:I79"/>
    <mergeCell ref="H82:I83"/>
    <mergeCell ref="H84:I85"/>
    <mergeCell ref="H86:I87"/>
  </mergeCells>
  <phoneticPr fontId="3"/>
  <pageMargins left="0.78740157480314965" right="0.78740157480314965" top="0.78740157480314965" bottom="0.59055118110236227" header="0.51181102362204722" footer="0.51181102362204722"/>
  <pageSetup paperSize="9" scale="45" pageOrder="overThenDown"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72</vt:i4>
      </vt:variant>
      <vt:variant>
        <vt:lpstr>名前付き一覧</vt:lpstr>
      </vt:variant>
      <vt:variant>
        <vt:i4>107</vt:i4>
      </vt:variant>
    </vt:vector>
  </HeadingPairs>
  <TitlesOfParts>
    <vt:vector size="179" baseType="lpstr">
      <vt:lpstr>注意</vt:lpstr>
      <vt:lpstr>簡1</vt:lpstr>
      <vt:lpstr>簡2</vt:lpstr>
      <vt:lpstr>公1</vt:lpstr>
      <vt:lpstr>公2</vt:lpstr>
      <vt:lpstr>公3</vt:lpstr>
      <vt:lpstr>公4</vt:lpstr>
      <vt:lpstr>公5</vt:lpstr>
      <vt:lpstr>公6</vt:lpstr>
      <vt:lpstr>公7</vt:lpstr>
      <vt:lpstr>環1</vt:lpstr>
      <vt:lpstr>環2</vt:lpstr>
      <vt:lpstr>環3</vt:lpstr>
      <vt:lpstr>環4</vt:lpstr>
      <vt:lpstr>環5</vt:lpstr>
      <vt:lpstr>環6</vt:lpstr>
      <vt:lpstr>環7</vt:lpstr>
      <vt:lpstr>農1</vt:lpstr>
      <vt:lpstr>農2</vt:lpstr>
      <vt:lpstr>農3</vt:lpstr>
      <vt:lpstr>農4</vt:lpstr>
      <vt:lpstr>農5</vt:lpstr>
      <vt:lpstr>農6</vt:lpstr>
      <vt:lpstr>農7</vt:lpstr>
      <vt:lpstr>漁1</vt:lpstr>
      <vt:lpstr>漁2</vt:lpstr>
      <vt:lpstr>漁3</vt:lpstr>
      <vt:lpstr>漁4</vt:lpstr>
      <vt:lpstr>漁5</vt:lpstr>
      <vt:lpstr>漁6</vt:lpstr>
      <vt:lpstr>漁7</vt:lpstr>
      <vt:lpstr>林1</vt:lpstr>
      <vt:lpstr>林2</vt:lpstr>
      <vt:lpstr>林3</vt:lpstr>
      <vt:lpstr>林4</vt:lpstr>
      <vt:lpstr>林5</vt:lpstr>
      <vt:lpstr>林6</vt:lpstr>
      <vt:lpstr>林7</vt:lpstr>
      <vt:lpstr>排1</vt:lpstr>
      <vt:lpstr>排2</vt:lpstr>
      <vt:lpstr>排3</vt:lpstr>
      <vt:lpstr>排4</vt:lpstr>
      <vt:lpstr>排5</vt:lpstr>
      <vt:lpstr>排6</vt:lpstr>
      <vt:lpstr>排7</vt:lpstr>
      <vt:lpstr>特1</vt:lpstr>
      <vt:lpstr>特2</vt:lpstr>
      <vt:lpstr>特3</vt:lpstr>
      <vt:lpstr>特4</vt:lpstr>
      <vt:lpstr>特5</vt:lpstr>
      <vt:lpstr>特6</vt:lpstr>
      <vt:lpstr>特7</vt:lpstr>
      <vt:lpstr>港1</vt:lpstr>
      <vt:lpstr>港2</vt:lpstr>
      <vt:lpstr>市1</vt:lpstr>
      <vt:lpstr>市2</vt:lpstr>
      <vt:lpstr>市3</vt:lpstr>
      <vt:lpstr>と1</vt:lpstr>
      <vt:lpstr>と2</vt:lpstr>
      <vt:lpstr>電気１</vt:lpstr>
      <vt:lpstr>電気２</vt:lpstr>
      <vt:lpstr>宅そ1</vt:lpstr>
      <vt:lpstr>そ2</vt:lpstr>
      <vt:lpstr>そ3</vt:lpstr>
      <vt:lpstr>駐1</vt:lpstr>
      <vt:lpstr>駐2</vt:lpstr>
      <vt:lpstr>介1</vt:lpstr>
      <vt:lpstr>介2</vt:lpstr>
      <vt:lpstr>介3</vt:lpstr>
      <vt:lpstr>決統データ</vt:lpstr>
      <vt:lpstr>Sheet1</vt:lpstr>
      <vt:lpstr>Sheet2</vt:lpstr>
      <vt:lpstr>そ2!Print_Area</vt:lpstr>
      <vt:lpstr>そ3!Print_Area</vt:lpstr>
      <vt:lpstr>と1!Print_Area</vt:lpstr>
      <vt:lpstr>と2!Print_Area</vt:lpstr>
      <vt:lpstr>介1!Print_Area</vt:lpstr>
      <vt:lpstr>介2!Print_Area</vt:lpstr>
      <vt:lpstr>介3!Print_Area</vt:lpstr>
      <vt:lpstr>環1!Print_Area</vt:lpstr>
      <vt:lpstr>環2!Print_Area</vt:lpstr>
      <vt:lpstr>環3!Print_Area</vt:lpstr>
      <vt:lpstr>環4!Print_Area</vt:lpstr>
      <vt:lpstr>環5!Print_Area</vt:lpstr>
      <vt:lpstr>環6!Print_Area</vt:lpstr>
      <vt:lpstr>環7!Print_Area</vt:lpstr>
      <vt:lpstr>簡1!Print_Area</vt:lpstr>
      <vt:lpstr>簡2!Print_Area</vt:lpstr>
      <vt:lpstr>漁1!Print_Area</vt:lpstr>
      <vt:lpstr>漁2!Print_Area</vt:lpstr>
      <vt:lpstr>漁3!Print_Area</vt:lpstr>
      <vt:lpstr>漁4!Print_Area</vt:lpstr>
      <vt:lpstr>漁5!Print_Area</vt:lpstr>
      <vt:lpstr>漁6!Print_Area</vt:lpstr>
      <vt:lpstr>漁7!Print_Area</vt:lpstr>
      <vt:lpstr>公1!Print_Area</vt:lpstr>
      <vt:lpstr>公2!Print_Area</vt:lpstr>
      <vt:lpstr>公3!Print_Area</vt:lpstr>
      <vt:lpstr>公4!Print_Area</vt:lpstr>
      <vt:lpstr>公5!Print_Area</vt:lpstr>
      <vt:lpstr>公6!Print_Area</vt:lpstr>
      <vt:lpstr>公7!Print_Area</vt:lpstr>
      <vt:lpstr>港1!Print_Area</vt:lpstr>
      <vt:lpstr>港2!Print_Area</vt:lpstr>
      <vt:lpstr>市1!Print_Area</vt:lpstr>
      <vt:lpstr>市2!Print_Area</vt:lpstr>
      <vt:lpstr>市3!Print_Area</vt:lpstr>
      <vt:lpstr>宅そ1!Print_Area</vt:lpstr>
      <vt:lpstr>駐1!Print_Area</vt:lpstr>
      <vt:lpstr>駐2!Print_Area</vt:lpstr>
      <vt:lpstr>電気１!Print_Area</vt:lpstr>
      <vt:lpstr>電気２!Print_Area</vt:lpstr>
      <vt:lpstr>特1!Print_Area</vt:lpstr>
      <vt:lpstr>特2!Print_Area</vt:lpstr>
      <vt:lpstr>特3!Print_Area</vt:lpstr>
      <vt:lpstr>特4!Print_Area</vt:lpstr>
      <vt:lpstr>特5!Print_Area</vt:lpstr>
      <vt:lpstr>特6!Print_Area</vt:lpstr>
      <vt:lpstr>特7!Print_Area</vt:lpstr>
      <vt:lpstr>農1!Print_Area</vt:lpstr>
      <vt:lpstr>農2!Print_Area</vt:lpstr>
      <vt:lpstr>農3!Print_Area</vt:lpstr>
      <vt:lpstr>農4!Print_Area</vt:lpstr>
      <vt:lpstr>農5!Print_Area</vt:lpstr>
      <vt:lpstr>農6!Print_Area</vt:lpstr>
      <vt:lpstr>農7!Print_Area</vt:lpstr>
      <vt:lpstr>排1!Print_Area</vt:lpstr>
      <vt:lpstr>排2!Print_Area</vt:lpstr>
      <vt:lpstr>排3!Print_Area</vt:lpstr>
      <vt:lpstr>排4!Print_Area</vt:lpstr>
      <vt:lpstr>排5!Print_Area</vt:lpstr>
      <vt:lpstr>排6!Print_Area</vt:lpstr>
      <vt:lpstr>排7!Print_Area</vt:lpstr>
      <vt:lpstr>林1!Print_Area</vt:lpstr>
      <vt:lpstr>林2!Print_Area</vt:lpstr>
      <vt:lpstr>林3!Print_Area</vt:lpstr>
      <vt:lpstr>林4!Print_Area</vt:lpstr>
      <vt:lpstr>林5!Print_Area</vt:lpstr>
      <vt:lpstr>林6!Print_Area</vt:lpstr>
      <vt:lpstr>林7!Print_Area</vt:lpstr>
      <vt:lpstr>そ2!Print_Titles</vt:lpstr>
      <vt:lpstr>そ3!Print_Titles</vt:lpstr>
      <vt:lpstr>と2!Print_Titles</vt:lpstr>
      <vt:lpstr>介1!Print_Titles</vt:lpstr>
      <vt:lpstr>介2!Print_Titles</vt:lpstr>
      <vt:lpstr>介3!Print_Titles</vt:lpstr>
      <vt:lpstr>環1!Print_Titles</vt:lpstr>
      <vt:lpstr>環2!Print_Titles</vt:lpstr>
      <vt:lpstr>環3!Print_Titles</vt:lpstr>
      <vt:lpstr>環4!Print_Titles</vt:lpstr>
      <vt:lpstr>環5!Print_Titles</vt:lpstr>
      <vt:lpstr>環6!Print_Titles</vt:lpstr>
      <vt:lpstr>簡1!Print_Titles</vt:lpstr>
      <vt:lpstr>簡2!Print_Titles</vt:lpstr>
      <vt:lpstr>漁2!Print_Titles</vt:lpstr>
      <vt:lpstr>公1!Print_Titles</vt:lpstr>
      <vt:lpstr>公2!Print_Titles</vt:lpstr>
      <vt:lpstr>公3!Print_Titles</vt:lpstr>
      <vt:lpstr>公4!Print_Titles</vt:lpstr>
      <vt:lpstr>公5!Print_Titles</vt:lpstr>
      <vt:lpstr>公6!Print_Titles</vt:lpstr>
      <vt:lpstr>公7!Print_Titles</vt:lpstr>
      <vt:lpstr>港2!Print_Titles</vt:lpstr>
      <vt:lpstr>市2!Print_Titles</vt:lpstr>
      <vt:lpstr>宅そ1!Print_Titles</vt:lpstr>
      <vt:lpstr>駐1!Print_Titles</vt:lpstr>
      <vt:lpstr>駐2!Print_Titles</vt:lpstr>
      <vt:lpstr>電気１!Print_Titles</vt:lpstr>
      <vt:lpstr>電気２!Print_Titles</vt:lpstr>
      <vt:lpstr>特2!Print_Titles</vt:lpstr>
      <vt:lpstr>農1!Print_Titles</vt:lpstr>
      <vt:lpstr>農2!Print_Titles</vt:lpstr>
      <vt:lpstr>農3!Print_Titles</vt:lpstr>
      <vt:lpstr>農4!Print_Titles</vt:lpstr>
      <vt:lpstr>農5!Print_Titles</vt:lpstr>
      <vt:lpstr>農6!Print_Titles</vt:lpstr>
      <vt:lpstr>農7!Print_Titles</vt:lpstr>
      <vt:lpstr>排2!Print_Titles</vt:lpstr>
      <vt:lpstr>林2!Print_Titles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岡田 久美</cp:lastModifiedBy>
  <cp:lastPrinted>2023-12-27T02:29:18Z</cp:lastPrinted>
  <dcterms:modified xsi:type="dcterms:W3CDTF">2024-01-23T01:45:33Z</dcterms:modified>
</cp:coreProperties>
</file>