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75" yWindow="1410" windowWidth="13185" windowHeight="9105" activeTab="0"/>
  </bookViews>
  <sheets>
    <sheet name="10-1" sheetId="1" r:id="rId1"/>
  </sheets>
  <definedNames/>
  <calcPr fullCalcOnLoad="1"/>
</workbook>
</file>

<file path=xl/sharedStrings.xml><?xml version="1.0" encoding="utf-8"?>
<sst xmlns="http://schemas.openxmlformats.org/spreadsheetml/2006/main" count="331" uniqueCount="262">
  <si>
    <t xml:space="preserve"> </t>
  </si>
  <si>
    <t>木津</t>
  </si>
  <si>
    <t>西日本旅客鉄道</t>
  </si>
  <si>
    <t>加茂</t>
  </si>
  <si>
    <t>笠置</t>
  </si>
  <si>
    <t>西舞鶴</t>
  </si>
  <si>
    <t>大河原</t>
  </si>
  <si>
    <t>四所</t>
  </si>
  <si>
    <t>山科</t>
  </si>
  <si>
    <t>月ケ瀬口</t>
  </si>
  <si>
    <t>東雲</t>
  </si>
  <si>
    <t>京都</t>
  </si>
  <si>
    <t>丹後神崎</t>
  </si>
  <si>
    <t>西大路</t>
  </si>
  <si>
    <t>西木津</t>
  </si>
  <si>
    <t>丹後由良</t>
  </si>
  <si>
    <t>向日町</t>
  </si>
  <si>
    <t>祝園</t>
  </si>
  <si>
    <t>栗田</t>
  </si>
  <si>
    <t>長岡京</t>
  </si>
  <si>
    <t>下狛</t>
  </si>
  <si>
    <t>宮津</t>
  </si>
  <si>
    <t>山崎</t>
  </si>
  <si>
    <t>ＪＲ三山木</t>
  </si>
  <si>
    <t>天橋立</t>
  </si>
  <si>
    <t>同志社前</t>
  </si>
  <si>
    <t>岩滝口</t>
  </si>
  <si>
    <t>丹波口</t>
  </si>
  <si>
    <t>京田辺</t>
  </si>
  <si>
    <t>野田川</t>
  </si>
  <si>
    <t>二条</t>
  </si>
  <si>
    <t>大住</t>
  </si>
  <si>
    <t>丹後大宮</t>
  </si>
  <si>
    <t>花園</t>
  </si>
  <si>
    <t>松井山手</t>
  </si>
  <si>
    <t>峰山</t>
  </si>
  <si>
    <t>太秦</t>
  </si>
  <si>
    <t>網野</t>
  </si>
  <si>
    <t>嵯峨嵐山</t>
  </si>
  <si>
    <t>上狛</t>
  </si>
  <si>
    <t>木津温泉</t>
  </si>
  <si>
    <t>保津峡</t>
  </si>
  <si>
    <t>棚倉</t>
  </si>
  <si>
    <t>丹後神野</t>
  </si>
  <si>
    <t>馬堀</t>
  </si>
  <si>
    <t>玉水</t>
  </si>
  <si>
    <t>甲山</t>
  </si>
  <si>
    <t>亀岡</t>
  </si>
  <si>
    <t>山城多賀</t>
  </si>
  <si>
    <t>久美浜</t>
  </si>
  <si>
    <t>山城青谷</t>
  </si>
  <si>
    <t>千代川</t>
  </si>
  <si>
    <t>長池</t>
  </si>
  <si>
    <t>福知山</t>
  </si>
  <si>
    <t>八木</t>
  </si>
  <si>
    <t>城陽</t>
  </si>
  <si>
    <t>厚中問屋</t>
  </si>
  <si>
    <t>吉富</t>
  </si>
  <si>
    <t>新田</t>
  </si>
  <si>
    <t>荒河かしの木台</t>
  </si>
  <si>
    <t>園部</t>
  </si>
  <si>
    <t>宇治</t>
  </si>
  <si>
    <t>牧</t>
  </si>
  <si>
    <t>船岡</t>
  </si>
  <si>
    <t>黄檗</t>
  </si>
  <si>
    <t>下天津</t>
  </si>
  <si>
    <t>日吉</t>
  </si>
  <si>
    <t>木幡</t>
  </si>
  <si>
    <t>公庄</t>
  </si>
  <si>
    <t>鍼灸大学前</t>
  </si>
  <si>
    <t>六地蔵</t>
  </si>
  <si>
    <t>大江</t>
  </si>
  <si>
    <t>胡麻</t>
  </si>
  <si>
    <t>桃山</t>
  </si>
  <si>
    <t>大江高校前</t>
  </si>
  <si>
    <t>下山</t>
  </si>
  <si>
    <t>ＪＲ藤森</t>
  </si>
  <si>
    <t>二俣</t>
  </si>
  <si>
    <t>和知</t>
  </si>
  <si>
    <t>稲荷</t>
  </si>
  <si>
    <t>大江山口内宮</t>
  </si>
  <si>
    <t>安栖里</t>
  </si>
  <si>
    <t>東福寺</t>
  </si>
  <si>
    <t>辛皮</t>
  </si>
  <si>
    <t>立木</t>
  </si>
  <si>
    <t>喜多</t>
  </si>
  <si>
    <t>山家</t>
  </si>
  <si>
    <t>淵垣</t>
  </si>
  <si>
    <t>宮村</t>
  </si>
  <si>
    <t>綾部</t>
  </si>
  <si>
    <t>梅迫</t>
  </si>
  <si>
    <t>高津</t>
  </si>
  <si>
    <t>真倉</t>
  </si>
  <si>
    <t>石原</t>
  </si>
  <si>
    <t>東舞鶴</t>
  </si>
  <si>
    <t>上川口</t>
  </si>
  <si>
    <t>出町柳</t>
  </si>
  <si>
    <t>下夜久野</t>
  </si>
  <si>
    <t>丸太町</t>
  </si>
  <si>
    <t>上夜久野</t>
  </si>
  <si>
    <t>三条</t>
  </si>
  <si>
    <t>四条</t>
  </si>
  <si>
    <t>五条</t>
  </si>
  <si>
    <t>七条</t>
  </si>
  <si>
    <t>鳥羽街道</t>
  </si>
  <si>
    <t>伏見稲荷</t>
  </si>
  <si>
    <t>深草</t>
  </si>
  <si>
    <t>藤森</t>
  </si>
  <si>
    <t>墨染</t>
  </si>
  <si>
    <t>丹波橋</t>
  </si>
  <si>
    <t>伏見桃山</t>
  </si>
  <si>
    <t>中書島</t>
  </si>
  <si>
    <t>淀</t>
  </si>
  <si>
    <t>円町</t>
  </si>
  <si>
    <t>ＪＲ小倉</t>
  </si>
  <si>
    <t>小浜線 松尾寺</t>
  </si>
  <si>
    <t>八幡市</t>
  </si>
  <si>
    <t>有栖川</t>
  </si>
  <si>
    <t>二ノ瀬</t>
  </si>
  <si>
    <t>橋本</t>
  </si>
  <si>
    <t>東寺</t>
  </si>
  <si>
    <t>貴船口</t>
  </si>
  <si>
    <t>（樟葉）</t>
  </si>
  <si>
    <t>十条</t>
  </si>
  <si>
    <t>鹿王院</t>
  </si>
  <si>
    <t>鞍馬</t>
  </si>
  <si>
    <t>上鳥羽口</t>
  </si>
  <si>
    <t>京都市高速鉄道</t>
  </si>
  <si>
    <t>竹田</t>
  </si>
  <si>
    <t>嵐山</t>
  </si>
  <si>
    <t>観月橋</t>
  </si>
  <si>
    <t>伏見</t>
  </si>
  <si>
    <t>常盤</t>
  </si>
  <si>
    <t>国際会館</t>
  </si>
  <si>
    <t>桃山南口</t>
  </si>
  <si>
    <t>近鉄丹波橋</t>
  </si>
  <si>
    <t>鳴滝</t>
  </si>
  <si>
    <t>松ヶ崎</t>
  </si>
  <si>
    <t>桃山御陵前</t>
  </si>
  <si>
    <t>北山</t>
  </si>
  <si>
    <t>向島</t>
  </si>
  <si>
    <t>北大路</t>
  </si>
  <si>
    <t>小倉</t>
  </si>
  <si>
    <t>妙心寺</t>
  </si>
  <si>
    <t>鞍馬口</t>
  </si>
  <si>
    <t>三室戸</t>
  </si>
  <si>
    <t>伊勢田</t>
  </si>
  <si>
    <t>今出川</t>
  </si>
  <si>
    <t>大久保</t>
  </si>
  <si>
    <t>等持院</t>
  </si>
  <si>
    <t>久津川</t>
  </si>
  <si>
    <t>北野白梅町</t>
  </si>
  <si>
    <t>烏丸御池</t>
  </si>
  <si>
    <t>御陵</t>
  </si>
  <si>
    <t>寺田</t>
  </si>
  <si>
    <t>京阪山科</t>
  </si>
  <si>
    <t>富野荘</t>
  </si>
  <si>
    <t>ケーブル</t>
  </si>
  <si>
    <t>四宮</t>
  </si>
  <si>
    <t>新田辺</t>
  </si>
  <si>
    <t>ロープウエイ</t>
  </si>
  <si>
    <t>京都駅</t>
  </si>
  <si>
    <t>阪急電鉄</t>
  </si>
  <si>
    <t>興戸</t>
  </si>
  <si>
    <t>叡山電鉄</t>
  </si>
  <si>
    <t>九条</t>
  </si>
  <si>
    <t>三山木</t>
  </si>
  <si>
    <t>河原町</t>
  </si>
  <si>
    <t>近鉄宮津</t>
  </si>
  <si>
    <t>くいな橋</t>
  </si>
  <si>
    <t>烏丸</t>
  </si>
  <si>
    <t>狛田</t>
  </si>
  <si>
    <t>大宮</t>
  </si>
  <si>
    <t>新祝園</t>
  </si>
  <si>
    <t>元田中</t>
  </si>
  <si>
    <t>西院</t>
  </si>
  <si>
    <t>木津川台</t>
  </si>
  <si>
    <t>茶山</t>
  </si>
  <si>
    <t>二条城前</t>
  </si>
  <si>
    <t>西京極</t>
  </si>
  <si>
    <t>山田川</t>
  </si>
  <si>
    <t>一乗寺</t>
  </si>
  <si>
    <t>京都市役所前</t>
  </si>
  <si>
    <t>桂</t>
  </si>
  <si>
    <t>（高の原）</t>
  </si>
  <si>
    <t>修学院</t>
  </si>
  <si>
    <t>三条京阪</t>
  </si>
  <si>
    <t>洛西口</t>
  </si>
  <si>
    <t>京福電気鉄道</t>
  </si>
  <si>
    <t>宝ケ池</t>
  </si>
  <si>
    <t>東山</t>
  </si>
  <si>
    <t>東向日</t>
  </si>
  <si>
    <t>三宅八幡</t>
  </si>
  <si>
    <t>蹴上</t>
  </si>
  <si>
    <t>西向日</t>
  </si>
  <si>
    <t>八瀬比叡山口</t>
  </si>
  <si>
    <t>長岡天神</t>
  </si>
  <si>
    <t>四条大宮</t>
  </si>
  <si>
    <t>大山崎</t>
  </si>
  <si>
    <t>八幡前</t>
  </si>
  <si>
    <t>東野</t>
  </si>
  <si>
    <t>上桂</t>
  </si>
  <si>
    <t>岩倉</t>
  </si>
  <si>
    <t>椥辻</t>
  </si>
  <si>
    <t>松尾</t>
  </si>
  <si>
    <t>山ノ内</t>
  </si>
  <si>
    <t>木野</t>
  </si>
  <si>
    <t>小野</t>
  </si>
  <si>
    <t>蚕ノ社</t>
  </si>
  <si>
    <t>京都精華大前</t>
  </si>
  <si>
    <t>近畿日本鉄道</t>
  </si>
  <si>
    <t>二軒茶屋</t>
  </si>
  <si>
    <t>帷子ノ辻</t>
  </si>
  <si>
    <t>市原</t>
  </si>
  <si>
    <t>　２　近畿日本鉄道の竹田駅、京阪電気鉄道の御陵駅には京都市交通局連絡人員を含む。</t>
  </si>
  <si>
    <t>　３　京都市高速鉄道の竹田駅、御陵駅にはそれぞれ近畿日本鉄道、京阪電気鉄道連絡人員を含む。</t>
  </si>
  <si>
    <t>　５　京都市高速鉄道の「定期」には、敬老等その他を含む。</t>
  </si>
  <si>
    <t>　※　推計による。</t>
  </si>
  <si>
    <t>資料：各鉄道・電鉄会社、京都市交通局</t>
  </si>
  <si>
    <t>東海道本線</t>
  </si>
  <si>
    <t>片町線</t>
  </si>
  <si>
    <t>奈良線</t>
  </si>
  <si>
    <t>舞鶴線</t>
  </si>
  <si>
    <t>宮津線</t>
  </si>
  <si>
    <t>宮福線</t>
  </si>
  <si>
    <t>鴨東線・京阪本線</t>
  </si>
  <si>
    <t>宇治線</t>
  </si>
  <si>
    <t>京津線</t>
  </si>
  <si>
    <t>叡山本線</t>
  </si>
  <si>
    <t>鞍馬線</t>
  </si>
  <si>
    <t>烏丸線</t>
  </si>
  <si>
    <t>東西線</t>
  </si>
  <si>
    <t>北近畿タンゴ鉄道※</t>
  </si>
  <si>
    <t>京阪電気鉄道※</t>
  </si>
  <si>
    <t>千人</t>
  </si>
  <si>
    <t>関西本線</t>
  </si>
  <si>
    <t>　４　京都市高速鉄道の東西線烏丸御池駅での乗客数は、烏丸線烏丸御池駅でのそれに含まれている。ただし、乗り換え旅客は含まない。</t>
  </si>
  <si>
    <t>鉄道乗車人員</t>
  </si>
  <si>
    <t>乗車</t>
  </si>
  <si>
    <t>定期</t>
  </si>
  <si>
    <t>山陰本線</t>
  </si>
  <si>
    <t>並河</t>
  </si>
  <si>
    <t>注１　（　）の京阪電気鉄道の樟葉駅及び近畿日本鉄道の高の原駅は京都府外であるが、京都府内居住者の乗車が多いため参考のため掲げた。</t>
  </si>
  <si>
    <t>10-1  鉄　道</t>
  </si>
  <si>
    <t>乗　車　人　員</t>
  </si>
  <si>
    <t>東海旅客鉄道</t>
  </si>
  <si>
    <t>新幹線</t>
  </si>
  <si>
    <t>三条口(西大路三条)</t>
  </si>
  <si>
    <t>太秦(太秦広隆寺)</t>
  </si>
  <si>
    <t>車折(車折神社)</t>
  </si>
  <si>
    <t>嵯峨駅前(嵐電嵯峨)</t>
  </si>
  <si>
    <t>高雄口(宇多野)</t>
  </si>
  <si>
    <t>御室(御室仁和寺)</t>
  </si>
  <si>
    <t>竜安寺道(龍安寺)</t>
  </si>
  <si>
    <t>醍醐</t>
  </si>
  <si>
    <t>石田</t>
  </si>
  <si>
    <t>平成19年度</t>
  </si>
  <si>
    <t>西大路御池</t>
  </si>
  <si>
    <t>太秦天神川</t>
  </si>
  <si>
    <t>―</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</si>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</sst>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Red]#,##0"/>
    <numFmt numFmtId="179" formatCode="#,##0;&quot;▲ &quot;#,##0"/>
    <numFmt numFmtId="180" formatCode="#,##0;&quot;△ &quot;#,##0"/>
  </numFmts>
  <fonts count="54">
    <font>
      <sz val="14"/>
      <name val="ＭＳ 明朝"/>
      <family val="1"/>
    </font>
    <font>
      <b/>
      <sz val="10"/>
      <name val="Arial"/>
      <family val="2"/>
    </font>
    <font>
      <i/>
      <sz val="10"/>
      <name val="Arial"/>
      <family val="2"/>
    </font>
    <font>
      <b/>
      <i/>
      <sz val="10"/>
      <name val="Arial"/>
      <family val="2"/>
    </font>
    <font>
      <sz val="7"/>
      <name val="ＭＳ 明朝"/>
      <family val="1"/>
    </font>
    <font>
      <b/>
      <sz val="14"/>
      <name val="ＭＳ 明朝"/>
      <family val="1"/>
    </font>
    <font>
      <sz val="11"/>
      <name val="ＭＳ 明朝"/>
      <family val="1"/>
    </font>
    <font>
      <b/>
      <sz val="11"/>
      <name val="ＭＳ Ｐゴシック"/>
      <family val="3"/>
    </font>
    <font>
      <b/>
      <sz val="14"/>
      <name val="ＭＳ Ｐゴシック"/>
      <family val="3"/>
    </font>
    <font>
      <sz val="9"/>
      <name val="ＭＳ 明朝"/>
      <family val="1"/>
    </font>
    <font>
      <sz val="14"/>
      <name val="ＭＳ Ｐゴシック"/>
      <family val="3"/>
    </font>
    <font>
      <sz val="11"/>
      <name val="ＭＳ Ｐゴシック"/>
      <family val="3"/>
    </font>
    <font>
      <u val="single"/>
      <sz val="14"/>
      <color indexed="12"/>
      <name val="ＭＳ 明朝"/>
      <family val="1"/>
    </font>
    <font>
      <u val="single"/>
      <sz val="14"/>
      <color indexed="36"/>
      <name val="ＭＳ 明朝"/>
      <family val="1"/>
    </font>
    <font>
      <b/>
      <sz val="9"/>
      <name val="ＭＳ 明朝"/>
      <family val="1"/>
    </font>
    <font>
      <sz val="6"/>
      <name val="ＭＳ 明朝"/>
      <family val="1"/>
    </font>
    <font>
      <sz val="8"/>
      <name val="ＭＳ 明朝"/>
      <family val="1"/>
    </font>
    <font>
      <sz val="10"/>
      <name val="ＭＳ 明朝"/>
      <family val="1"/>
    </font>
    <font>
      <sz val="11"/>
      <color indexed="8"/>
      <name val="ＭＳ 明朝"/>
      <family val="1"/>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color indexed="63"/>
      </right>
      <top style="double">
        <color indexed="8"/>
      </top>
      <bottom>
        <color indexed="63"/>
      </bottom>
    </border>
    <border>
      <left style="thin">
        <color indexed="8"/>
      </left>
      <right>
        <color indexed="63"/>
      </right>
      <top style="thin">
        <color indexed="8"/>
      </top>
      <bottom style="double">
        <color indexed="8"/>
      </bottom>
    </border>
    <border>
      <left>
        <color indexed="63"/>
      </left>
      <right style="double">
        <color indexed="8"/>
      </right>
      <top style="double">
        <color indexed="8"/>
      </top>
      <bottom>
        <color indexed="63"/>
      </bottom>
    </border>
    <border>
      <left>
        <color indexed="63"/>
      </left>
      <right style="double">
        <color indexed="8"/>
      </right>
      <top>
        <color indexed="63"/>
      </top>
      <bottom>
        <color indexed="63"/>
      </bottom>
    </border>
    <border>
      <left style="double">
        <color indexed="8"/>
      </left>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style="double">
        <color indexed="8"/>
      </right>
      <top>
        <color indexed="63"/>
      </top>
      <bottom style="hair">
        <color indexed="8"/>
      </bottom>
    </border>
    <border>
      <left>
        <color indexed="63"/>
      </left>
      <right>
        <color indexed="63"/>
      </right>
      <top style="thin"/>
      <bottom>
        <color indexed="63"/>
      </bottom>
    </border>
    <border>
      <left>
        <color indexed="63"/>
      </left>
      <right>
        <color indexed="63"/>
      </right>
      <top style="thin"/>
      <bottom style="hair"/>
    </border>
    <border>
      <left>
        <color indexed="63"/>
      </left>
      <right style="double">
        <color indexed="8"/>
      </right>
      <top style="thin"/>
      <bottom style="hair"/>
    </border>
    <border>
      <left>
        <color indexed="63"/>
      </left>
      <right>
        <color indexed="63"/>
      </right>
      <top style="hair">
        <color indexed="8"/>
      </top>
      <bottom>
        <color indexed="63"/>
      </bottom>
    </border>
    <border>
      <left>
        <color indexed="63"/>
      </left>
      <right style="double">
        <color indexed="8"/>
      </right>
      <top style="hair">
        <color indexed="8"/>
      </top>
      <bottom>
        <color indexed="63"/>
      </bottom>
    </border>
    <border>
      <left>
        <color indexed="63"/>
      </left>
      <right style="double">
        <color indexed="8"/>
      </right>
      <top>
        <color indexed="63"/>
      </top>
      <bottom style="thin">
        <color indexed="8"/>
      </bottom>
    </border>
    <border>
      <left style="double">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hair">
        <color indexed="8"/>
      </bottom>
    </border>
    <border>
      <left>
        <color indexed="63"/>
      </left>
      <right style="double">
        <color indexed="8"/>
      </right>
      <top style="thin">
        <color indexed="8"/>
      </top>
      <bottom style="hair">
        <color indexed="8"/>
      </bottom>
    </border>
    <border>
      <left>
        <color indexed="63"/>
      </left>
      <right>
        <color indexed="63"/>
      </right>
      <top>
        <color indexed="63"/>
      </top>
      <bottom style="double"/>
    </border>
    <border>
      <left>
        <color indexed="63"/>
      </left>
      <right style="double">
        <color indexed="8"/>
      </right>
      <top>
        <color indexed="63"/>
      </top>
      <bottom style="double"/>
    </border>
    <border>
      <left style="double">
        <color indexed="8"/>
      </left>
      <right>
        <color indexed="63"/>
      </right>
      <top>
        <color indexed="63"/>
      </top>
      <bottom style="double"/>
    </border>
    <border>
      <left>
        <color indexed="63"/>
      </left>
      <right style="double"/>
      <top>
        <color indexed="63"/>
      </top>
      <bottom>
        <color indexed="63"/>
      </bottom>
    </border>
    <border>
      <left>
        <color indexed="63"/>
      </left>
      <right style="double"/>
      <top>
        <color indexed="63"/>
      </top>
      <bottom style="double"/>
    </border>
    <border>
      <left style="double"/>
      <right>
        <color indexed="63"/>
      </right>
      <top>
        <color indexed="63"/>
      </top>
      <bottom>
        <color indexed="63"/>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color indexed="63"/>
      </left>
      <right style="double">
        <color indexed="8"/>
      </right>
      <top style="thin">
        <color indexed="8"/>
      </top>
      <bottom>
        <color indexed="63"/>
      </bottom>
    </border>
  </borders>
  <cellStyleXfs count="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0" fontId="52" fillId="31" borderId="4" applyNumberFormat="0" applyAlignment="0" applyProtection="0"/>
    <xf numFmtId="0" fontId="13" fillId="0" borderId="0" applyNumberFormat="0" applyFill="0" applyBorder="0" applyAlignment="0" applyProtection="0"/>
    <xf numFmtId="0" fontId="53" fillId="32" borderId="0" applyNumberFormat="0" applyBorder="0" applyAlignment="0" applyProtection="0"/>
  </cellStyleXfs>
  <cellXfs count="114">
    <xf numFmtId="0" fontId="0" fillId="0" borderId="0" xfId="0" applyAlignment="1">
      <alignment/>
    </xf>
    <xf numFmtId="176" fontId="6" fillId="0" borderId="0" xfId="0" applyNumberFormat="1" applyFont="1" applyFill="1" applyBorder="1" applyAlignment="1">
      <alignment vertical="center"/>
    </xf>
    <xf numFmtId="3" fontId="6"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6" fillId="0" borderId="10" xfId="0" applyFont="1" applyFill="1" applyBorder="1" applyAlignment="1">
      <alignment vertical="center"/>
    </xf>
    <xf numFmtId="0" fontId="0" fillId="0" borderId="0" xfId="0" applyFill="1" applyAlignment="1">
      <alignment vertical="center"/>
    </xf>
    <xf numFmtId="0" fontId="5" fillId="0" borderId="0" xfId="0" applyFont="1" applyFill="1" applyAlignment="1">
      <alignment vertical="center"/>
    </xf>
    <xf numFmtId="0" fontId="8" fillId="0" borderId="0" xfId="0" applyNumberFormat="1" applyFont="1" applyFill="1" applyAlignment="1">
      <alignment horizontal="right" vertical="center"/>
    </xf>
    <xf numFmtId="0" fontId="8" fillId="0" borderId="0" xfId="0" applyNumberFormat="1" applyFont="1" applyFill="1" applyAlignment="1">
      <alignment vertical="center"/>
    </xf>
    <xf numFmtId="0" fontId="0" fillId="0" borderId="0" xfId="0" applyFill="1" applyBorder="1" applyAlignment="1">
      <alignment vertical="center"/>
    </xf>
    <xf numFmtId="0" fontId="9" fillId="0" borderId="0" xfId="0" applyFont="1" applyFill="1" applyAlignment="1">
      <alignment vertical="center"/>
    </xf>
    <xf numFmtId="0" fontId="9" fillId="0" borderId="0" xfId="0" applyNumberFormat="1" applyFont="1" applyFill="1" applyAlignment="1">
      <alignment vertical="center"/>
    </xf>
    <xf numFmtId="0" fontId="9" fillId="0" borderId="0" xfId="0" applyNumberFormat="1" applyFont="1" applyFill="1" applyAlignment="1">
      <alignment horizontal="right" vertical="center"/>
    </xf>
    <xf numFmtId="0" fontId="9" fillId="0" borderId="0" xfId="0" applyFont="1" applyFill="1" applyBorder="1" applyAlignment="1">
      <alignment vertical="center"/>
    </xf>
    <xf numFmtId="0" fontId="6" fillId="0" borderId="11"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12"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9" fillId="0" borderId="11" xfId="0" applyFont="1" applyFill="1" applyBorder="1" applyAlignment="1">
      <alignment horizontal="right" vertical="center"/>
    </xf>
    <xf numFmtId="0" fontId="9" fillId="0" borderId="13" xfId="0" applyFont="1" applyFill="1" applyBorder="1" applyAlignment="1">
      <alignment horizontal="right" vertical="center"/>
    </xf>
    <xf numFmtId="0" fontId="9" fillId="0" borderId="0" xfId="0" applyFont="1" applyFill="1" applyBorder="1" applyAlignment="1">
      <alignment horizontal="right" vertical="center"/>
    </xf>
    <xf numFmtId="0" fontId="9" fillId="0" borderId="0" xfId="0" applyNumberFormat="1" applyFont="1" applyFill="1" applyBorder="1" applyAlignment="1">
      <alignment horizontal="right" vertical="center"/>
    </xf>
    <xf numFmtId="0" fontId="9" fillId="0" borderId="0" xfId="0" applyFont="1" applyFill="1" applyAlignment="1">
      <alignment horizontal="right" vertical="center"/>
    </xf>
    <xf numFmtId="0" fontId="7" fillId="0" borderId="0" xfId="0" applyFont="1" applyFill="1" applyBorder="1" applyAlignment="1">
      <alignment vertical="center"/>
    </xf>
    <xf numFmtId="0" fontId="14" fillId="0" borderId="0" xfId="0" applyFont="1" applyFill="1" applyBorder="1" applyAlignment="1">
      <alignment vertical="center"/>
    </xf>
    <xf numFmtId="0" fontId="14" fillId="0" borderId="14" xfId="0" applyFont="1" applyFill="1" applyBorder="1" applyAlignment="1">
      <alignment vertical="center"/>
    </xf>
    <xf numFmtId="0" fontId="11" fillId="0" borderId="0" xfId="0" applyFont="1" applyFill="1" applyAlignment="1">
      <alignment vertical="center"/>
    </xf>
    <xf numFmtId="0" fontId="0" fillId="0" borderId="0" xfId="0" applyFill="1" applyBorder="1" applyAlignment="1">
      <alignment horizontal="center" vertical="center" textRotation="255"/>
    </xf>
    <xf numFmtId="0" fontId="6" fillId="0" borderId="14" xfId="0" applyNumberFormat="1" applyFont="1" applyFill="1" applyBorder="1" applyAlignment="1">
      <alignment horizontal="distributed" vertical="center"/>
    </xf>
    <xf numFmtId="180" fontId="6" fillId="0" borderId="15" xfId="0" applyNumberFormat="1" applyFont="1" applyFill="1" applyBorder="1" applyAlignment="1">
      <alignment vertical="center"/>
    </xf>
    <xf numFmtId="180" fontId="6" fillId="0" borderId="0" xfId="0" applyNumberFormat="1" applyFont="1" applyFill="1" applyBorder="1" applyAlignment="1">
      <alignment vertical="center"/>
    </xf>
    <xf numFmtId="0" fontId="11" fillId="0" borderId="0" xfId="0" applyFont="1" applyFill="1" applyBorder="1" applyAlignment="1">
      <alignment vertical="center"/>
    </xf>
    <xf numFmtId="0" fontId="6" fillId="0" borderId="0" xfId="0" applyFont="1" applyFill="1" applyBorder="1" applyAlignment="1">
      <alignment horizontal="left" vertical="center"/>
    </xf>
    <xf numFmtId="0" fontId="9" fillId="0" borderId="14" xfId="0" applyFont="1" applyFill="1" applyBorder="1" applyAlignment="1">
      <alignment horizontal="right" vertical="center"/>
    </xf>
    <xf numFmtId="0" fontId="6" fillId="0" borderId="14" xfId="0" applyNumberFormat="1" applyFont="1" applyFill="1" applyBorder="1" applyAlignment="1">
      <alignment horizontal="center" vertical="center"/>
    </xf>
    <xf numFmtId="0" fontId="7" fillId="0" borderId="16" xfId="0" applyNumberFormat="1" applyFont="1" applyFill="1" applyBorder="1" applyAlignment="1">
      <alignment vertical="center"/>
    </xf>
    <xf numFmtId="0" fontId="0" fillId="0" borderId="0" xfId="0" applyFill="1" applyBorder="1" applyAlignment="1">
      <alignment horizontal="center" textRotation="255"/>
    </xf>
    <xf numFmtId="0" fontId="0" fillId="0" borderId="17" xfId="0" applyFill="1" applyBorder="1" applyAlignment="1">
      <alignment horizontal="center" vertical="center" textRotation="255"/>
    </xf>
    <xf numFmtId="0" fontId="6" fillId="0" borderId="18" xfId="0" applyNumberFormat="1" applyFont="1" applyFill="1" applyBorder="1" applyAlignment="1">
      <alignment horizontal="distributed" vertical="center"/>
    </xf>
    <xf numFmtId="0" fontId="7" fillId="0" borderId="19" xfId="0" applyNumberFormat="1" applyFont="1" applyFill="1" applyBorder="1" applyAlignment="1">
      <alignment vertical="center"/>
    </xf>
    <xf numFmtId="0" fontId="7" fillId="0" borderId="20" xfId="0" applyNumberFormat="1" applyFont="1" applyFill="1" applyBorder="1" applyAlignment="1">
      <alignment vertical="center"/>
    </xf>
    <xf numFmtId="0" fontId="11" fillId="0" borderId="21" xfId="0" applyNumberFormat="1" applyFont="1" applyFill="1" applyBorder="1" applyAlignment="1">
      <alignment horizontal="center" vertical="center"/>
    </xf>
    <xf numFmtId="3" fontId="7" fillId="0" borderId="0" xfId="0" applyNumberFormat="1" applyFont="1" applyFill="1" applyBorder="1" applyAlignment="1">
      <alignment vertical="center"/>
    </xf>
    <xf numFmtId="3" fontId="6" fillId="0" borderId="0" xfId="0" applyNumberFormat="1" applyFont="1" applyFill="1" applyBorder="1" applyAlignment="1">
      <alignment horizontal="right" vertical="center"/>
    </xf>
    <xf numFmtId="0" fontId="0" fillId="0" borderId="14" xfId="0" applyFill="1" applyBorder="1" applyAlignment="1">
      <alignment vertical="center"/>
    </xf>
    <xf numFmtId="0" fontId="6" fillId="0" borderId="14" xfId="0" applyNumberFormat="1" applyFont="1" applyFill="1" applyBorder="1" applyAlignment="1">
      <alignment vertical="center"/>
    </xf>
    <xf numFmtId="3" fontId="6" fillId="0" borderId="15" xfId="0" applyNumberFormat="1" applyFont="1" applyFill="1" applyBorder="1" applyAlignment="1">
      <alignment vertical="center"/>
    </xf>
    <xf numFmtId="0" fontId="6" fillId="0" borderId="0" xfId="0" applyFont="1" applyFill="1" applyBorder="1" applyAlignment="1">
      <alignment horizontal="center" vertical="center" textRotation="255"/>
    </xf>
    <xf numFmtId="179" fontId="6" fillId="0" borderId="15" xfId="48" applyNumberFormat="1" applyFont="1" applyFill="1" applyBorder="1" applyAlignment="1">
      <alignment vertical="center" shrinkToFit="1"/>
    </xf>
    <xf numFmtId="179" fontId="6" fillId="0" borderId="0" xfId="48" applyNumberFormat="1" applyFont="1" applyFill="1" applyBorder="1" applyAlignment="1">
      <alignment vertical="center" shrinkToFit="1"/>
    </xf>
    <xf numFmtId="0" fontId="6" fillId="0" borderId="22" xfId="0" applyNumberFormat="1" applyFont="1" applyFill="1" applyBorder="1" applyAlignment="1">
      <alignment vertical="center"/>
    </xf>
    <xf numFmtId="0" fontId="6" fillId="0" borderId="23" xfId="0" applyNumberFormat="1" applyFont="1" applyFill="1" applyBorder="1" applyAlignment="1">
      <alignment horizontal="center" vertical="center"/>
    </xf>
    <xf numFmtId="0" fontId="6" fillId="0" borderId="0" xfId="0" applyNumberFormat="1" applyFont="1" applyFill="1" applyBorder="1" applyAlignment="1">
      <alignment horizontal="center" vertical="center" textRotation="255"/>
    </xf>
    <xf numFmtId="180" fontId="6" fillId="0" borderId="15" xfId="0" applyNumberFormat="1" applyFont="1" applyFill="1" applyBorder="1" applyAlignment="1">
      <alignment horizontal="right" vertical="center"/>
    </xf>
    <xf numFmtId="180" fontId="6" fillId="0" borderId="0" xfId="0" applyNumberFormat="1" applyFont="1" applyFill="1" applyBorder="1" applyAlignment="1">
      <alignment horizontal="right" vertical="center"/>
    </xf>
    <xf numFmtId="0" fontId="6" fillId="0" borderId="10" xfId="0" applyFont="1" applyFill="1" applyBorder="1" applyAlignment="1">
      <alignment horizontal="center" vertical="center" textRotation="255"/>
    </xf>
    <xf numFmtId="0" fontId="6" fillId="0" borderId="24" xfId="0" applyNumberFormat="1" applyFont="1" applyFill="1" applyBorder="1" applyAlignment="1">
      <alignment horizontal="distributed" vertical="center"/>
    </xf>
    <xf numFmtId="176" fontId="6" fillId="0" borderId="10" xfId="0" applyNumberFormat="1" applyFont="1" applyFill="1" applyBorder="1" applyAlignment="1">
      <alignment vertical="center"/>
    </xf>
    <xf numFmtId="180" fontId="6" fillId="0" borderId="25" xfId="0" applyNumberFormat="1" applyFont="1" applyFill="1" applyBorder="1" applyAlignment="1">
      <alignment vertical="center"/>
    </xf>
    <xf numFmtId="180" fontId="6" fillId="0" borderId="10" xfId="0" applyNumberFormat="1" applyFont="1" applyFill="1" applyBorder="1" applyAlignment="1">
      <alignment vertical="center"/>
    </xf>
    <xf numFmtId="0" fontId="7" fillId="0" borderId="26" xfId="0" applyFont="1" applyFill="1" applyBorder="1" applyAlignment="1">
      <alignment vertical="center"/>
    </xf>
    <xf numFmtId="0" fontId="7" fillId="0" borderId="27" xfId="0" applyFont="1" applyFill="1" applyBorder="1" applyAlignment="1">
      <alignment horizontal="distributed" vertical="center"/>
    </xf>
    <xf numFmtId="0" fontId="8" fillId="0" borderId="28" xfId="0" applyFont="1" applyFill="1" applyBorder="1" applyAlignment="1">
      <alignment horizontal="distributed" vertical="center"/>
    </xf>
    <xf numFmtId="176" fontId="11" fillId="0" borderId="0" xfId="0" applyNumberFormat="1" applyFont="1" applyFill="1" applyBorder="1" applyAlignment="1">
      <alignment vertical="center"/>
    </xf>
    <xf numFmtId="0" fontId="7" fillId="0" borderId="0" xfId="0" applyNumberFormat="1" applyFont="1" applyFill="1" applyBorder="1" applyAlignment="1">
      <alignment vertical="center"/>
    </xf>
    <xf numFmtId="0" fontId="7" fillId="0" borderId="0" xfId="0" applyNumberFormat="1" applyFont="1" applyFill="1" applyBorder="1" applyAlignment="1">
      <alignment horizontal="distributed" vertical="center"/>
    </xf>
    <xf numFmtId="0" fontId="11" fillId="0" borderId="14" xfId="0" applyFont="1" applyFill="1" applyBorder="1" applyAlignment="1">
      <alignment horizontal="distributed" vertical="center"/>
    </xf>
    <xf numFmtId="177" fontId="7" fillId="0" borderId="0" xfId="0" applyNumberFormat="1" applyFont="1" applyFill="1" applyBorder="1" applyAlignment="1">
      <alignment vertical="center"/>
    </xf>
    <xf numFmtId="0" fontId="6" fillId="0" borderId="14" xfId="0" applyFont="1" applyFill="1" applyBorder="1" applyAlignment="1">
      <alignment horizontal="distributed" vertical="center"/>
    </xf>
    <xf numFmtId="0" fontId="6" fillId="0" borderId="14" xfId="0" applyNumberFormat="1" applyFont="1" applyFill="1" applyBorder="1" applyAlignment="1">
      <alignment horizontal="center" vertical="center" shrinkToFit="1"/>
    </xf>
    <xf numFmtId="0" fontId="0" fillId="0" borderId="10" xfId="0" applyFill="1" applyBorder="1" applyAlignment="1">
      <alignment horizontal="center" vertical="center" textRotation="255"/>
    </xf>
    <xf numFmtId="3" fontId="6" fillId="0" borderId="10" xfId="0" applyNumberFormat="1" applyFont="1" applyFill="1" applyBorder="1" applyAlignment="1">
      <alignment vertical="center"/>
    </xf>
    <xf numFmtId="0" fontId="15" fillId="0" borderId="14" xfId="0" applyNumberFormat="1" applyFont="1" applyFill="1" applyBorder="1" applyAlignment="1">
      <alignment horizontal="distributed" vertical="center"/>
    </xf>
    <xf numFmtId="0" fontId="6" fillId="0" borderId="0" xfId="0" applyFont="1" applyFill="1" applyBorder="1" applyAlignment="1">
      <alignment horizontal="distributed" vertical="center"/>
    </xf>
    <xf numFmtId="0" fontId="16" fillId="0" borderId="14" xfId="0" applyNumberFormat="1" applyFont="1" applyFill="1" applyBorder="1" applyAlignment="1">
      <alignment horizontal="distributed" vertical="center"/>
    </xf>
    <xf numFmtId="0" fontId="6" fillId="0" borderId="14" xfId="0" applyNumberFormat="1" applyFont="1" applyFill="1" applyBorder="1" applyAlignment="1">
      <alignment horizontal="distributed" vertical="center" shrinkToFit="1"/>
    </xf>
    <xf numFmtId="0" fontId="17" fillId="0" borderId="14" xfId="0" applyNumberFormat="1" applyFont="1" applyFill="1" applyBorder="1" applyAlignment="1">
      <alignment horizontal="distributed" vertical="center"/>
    </xf>
    <xf numFmtId="0" fontId="7" fillId="0" borderId="27" xfId="0" applyNumberFormat="1" applyFont="1" applyFill="1" applyBorder="1" applyAlignment="1">
      <alignment horizontal="distributed" vertical="center"/>
    </xf>
    <xf numFmtId="0" fontId="11" fillId="0" borderId="28" xfId="0" applyFont="1" applyFill="1" applyBorder="1" applyAlignment="1">
      <alignment horizontal="distributed" vertical="center"/>
    </xf>
    <xf numFmtId="0" fontId="9" fillId="0" borderId="14" xfId="0" applyNumberFormat="1" applyFont="1" applyFill="1" applyBorder="1" applyAlignment="1">
      <alignment horizontal="distributed" vertical="center"/>
    </xf>
    <xf numFmtId="3" fontId="6" fillId="0" borderId="25" xfId="0" applyNumberFormat="1" applyFont="1" applyFill="1" applyBorder="1" applyAlignment="1">
      <alignment vertical="center"/>
    </xf>
    <xf numFmtId="3" fontId="18" fillId="0" borderId="0" xfId="0" applyNumberFormat="1"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horizontal="distributed" vertical="center"/>
    </xf>
    <xf numFmtId="0" fontId="6" fillId="0" borderId="24" xfId="0" applyFont="1" applyFill="1" applyBorder="1" applyAlignment="1">
      <alignment vertical="center"/>
    </xf>
    <xf numFmtId="3" fontId="11" fillId="0" borderId="0" xfId="0" applyNumberFormat="1" applyFont="1" applyFill="1" applyBorder="1" applyAlignment="1">
      <alignment vertical="center"/>
    </xf>
    <xf numFmtId="0" fontId="0" fillId="0" borderId="29" xfId="0" applyFill="1" applyBorder="1" applyAlignment="1">
      <alignment horizontal="center" vertical="center" textRotation="255"/>
    </xf>
    <xf numFmtId="0" fontId="6" fillId="0" borderId="30" xfId="0" applyNumberFormat="1" applyFont="1" applyFill="1" applyBorder="1" applyAlignment="1">
      <alignment horizontal="distributed" vertical="center"/>
    </xf>
    <xf numFmtId="3" fontId="6" fillId="0" borderId="29" xfId="0" applyNumberFormat="1" applyFont="1" applyFill="1" applyBorder="1" applyAlignment="1">
      <alignment vertical="center"/>
    </xf>
    <xf numFmtId="3" fontId="18" fillId="0" borderId="29" xfId="0" applyNumberFormat="1" applyFont="1" applyFill="1" applyBorder="1" applyAlignment="1">
      <alignment vertical="center"/>
    </xf>
    <xf numFmtId="0" fontId="6" fillId="0" borderId="29" xfId="0" applyFont="1" applyFill="1" applyBorder="1" applyAlignment="1">
      <alignment vertical="center"/>
    </xf>
    <xf numFmtId="180" fontId="6" fillId="0" borderId="31" xfId="0" applyNumberFormat="1" applyFont="1" applyFill="1" applyBorder="1" applyAlignment="1">
      <alignment vertical="center"/>
    </xf>
    <xf numFmtId="180" fontId="6" fillId="0" borderId="29" xfId="0" applyNumberFormat="1" applyFont="1" applyFill="1" applyBorder="1" applyAlignment="1">
      <alignment vertical="center"/>
    </xf>
    <xf numFmtId="176" fontId="6" fillId="0" borderId="29" xfId="0" applyNumberFormat="1" applyFont="1" applyFill="1" applyBorder="1" applyAlignment="1">
      <alignment vertical="center"/>
    </xf>
    <xf numFmtId="0" fontId="6" fillId="0" borderId="32" xfId="0" applyFont="1" applyFill="1" applyBorder="1" applyAlignment="1">
      <alignment horizontal="distributed" vertical="center"/>
    </xf>
    <xf numFmtId="0" fontId="6" fillId="0" borderId="33" xfId="0" applyFont="1" applyFill="1" applyBorder="1" applyAlignment="1">
      <alignment horizontal="distributed" vertical="center"/>
    </xf>
    <xf numFmtId="0" fontId="10" fillId="0" borderId="0" xfId="0" applyFont="1" applyFill="1" applyAlignment="1">
      <alignment vertical="center"/>
    </xf>
    <xf numFmtId="0" fontId="10" fillId="0" borderId="0" xfId="0" applyFont="1" applyFill="1" applyBorder="1" applyAlignment="1">
      <alignment vertical="center"/>
    </xf>
    <xf numFmtId="177" fontId="6" fillId="0" borderId="15" xfId="0" applyNumberFormat="1" applyFont="1" applyFill="1" applyBorder="1" applyAlignment="1">
      <alignment horizontal="right" vertical="center"/>
    </xf>
    <xf numFmtId="177" fontId="6" fillId="0" borderId="0" xfId="0" applyNumberFormat="1" applyFont="1" applyFill="1" applyBorder="1" applyAlignment="1">
      <alignment vertical="center"/>
    </xf>
    <xf numFmtId="176" fontId="6" fillId="0" borderId="15" xfId="0" applyNumberFormat="1" applyFont="1" applyFill="1" applyBorder="1" applyAlignment="1">
      <alignment vertical="center"/>
    </xf>
    <xf numFmtId="176" fontId="6" fillId="0" borderId="0" xfId="0" applyNumberFormat="1" applyFont="1" applyFill="1" applyBorder="1" applyAlignment="1">
      <alignment horizontal="right" vertical="center"/>
    </xf>
    <xf numFmtId="176" fontId="6" fillId="0" borderId="25" xfId="0" applyNumberFormat="1" applyFont="1" applyFill="1" applyBorder="1" applyAlignment="1">
      <alignment vertical="center"/>
    </xf>
    <xf numFmtId="176" fontId="6" fillId="0" borderId="10" xfId="0" applyNumberFormat="1" applyFont="1" applyFill="1" applyBorder="1" applyAlignment="1">
      <alignment horizontal="right" vertical="center"/>
    </xf>
    <xf numFmtId="38" fontId="18" fillId="0" borderId="34" xfId="48" applyFont="1" applyFill="1" applyBorder="1" applyAlignment="1">
      <alignment vertical="center"/>
    </xf>
    <xf numFmtId="0" fontId="6" fillId="0" borderId="11" xfId="0" applyNumberFormat="1" applyFont="1" applyFill="1" applyBorder="1" applyAlignment="1">
      <alignment horizontal="center" vertical="center"/>
    </xf>
    <xf numFmtId="0" fontId="6" fillId="0" borderId="13" xfId="0" applyFont="1"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6" fillId="0" borderId="35" xfId="0" applyFont="1" applyFill="1" applyBorder="1" applyAlignment="1">
      <alignment horizontal="center" vertical="center"/>
    </xf>
    <xf numFmtId="0" fontId="7" fillId="0" borderId="26" xfId="0" applyNumberFormat="1" applyFont="1" applyFill="1" applyBorder="1" applyAlignment="1">
      <alignment vertical="center" shrinkToFit="1"/>
    </xf>
    <xf numFmtId="0" fontId="0" fillId="0" borderId="26" xfId="0" applyFill="1" applyBorder="1" applyAlignment="1">
      <alignment vertical="center"/>
    </xf>
    <xf numFmtId="0" fontId="0" fillId="0" borderId="37" xfId="0" applyFill="1" applyBorder="1" applyAlignment="1">
      <alignment vertical="center"/>
    </xf>
  </cellXfs>
  <cellStyles count="4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Comma [0]" xfId="48"/>
    <cellStyle name="見出し 1" xfId="49"/>
    <cellStyle name="見出し 2" xfId="50"/>
    <cellStyle name="見出し 3" xfId="51"/>
    <cellStyle name="見出し 4" xfId="52"/>
    <cellStyle name="集計" xfId="53"/>
    <cellStyle name="出力" xfId="54"/>
    <cellStyle name="説明文" xfId="55"/>
    <cellStyle name="入力" xfId="56"/>
    <cellStyle name="Followed Hyperlink" xfId="57"/>
    <cellStyle name="良い" xfId="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241"/>
  <sheetViews>
    <sheetView tabSelected="1" showOutlineSymbols="0" zoomScalePageLayoutView="0" workbookViewId="0" topLeftCell="A1">
      <selection activeCell="A1" sqref="A1"/>
    </sheetView>
  </sheetViews>
  <sheetFormatPr defaultColWidth="8.66015625" defaultRowHeight="18" customHeight="1"/>
  <cols>
    <col min="1" max="1" width="2.66015625" style="5" customWidth="1"/>
    <col min="2" max="2" width="4" style="5" customWidth="1"/>
    <col min="3" max="3" width="10.66015625" style="5" customWidth="1"/>
    <col min="4" max="5" width="7.66015625" style="5" customWidth="1"/>
    <col min="6" max="8" width="2.66015625" style="5" customWidth="1"/>
    <col min="9" max="9" width="10.66015625" style="5" customWidth="1"/>
    <col min="10" max="11" width="7.66015625" style="5" customWidth="1"/>
    <col min="12" max="14" width="2.66015625" style="5" customWidth="1"/>
    <col min="15" max="15" width="10.66015625" style="5" customWidth="1"/>
    <col min="16" max="17" width="7.66015625" style="5" customWidth="1"/>
    <col min="18" max="19" width="0.6640625" style="5" customWidth="1"/>
    <col min="20" max="21" width="2.66015625" style="5" customWidth="1"/>
    <col min="22" max="22" width="10.66015625" style="5" customWidth="1"/>
    <col min="23" max="24" width="7.66015625" style="5" customWidth="1"/>
    <col min="25" max="27" width="2.66015625" style="5" customWidth="1"/>
    <col min="28" max="28" width="10.66015625" style="5" customWidth="1"/>
    <col min="29" max="30" width="7.66015625" style="5" customWidth="1"/>
    <col min="31" max="33" width="2.66015625" style="5" customWidth="1"/>
    <col min="34" max="34" width="10.66015625" style="5" customWidth="1"/>
    <col min="35" max="36" width="7.66015625" style="5" customWidth="1"/>
    <col min="37" max="37" width="8.66015625" style="5" customWidth="1"/>
    <col min="38" max="38" width="8.66015625" style="9" customWidth="1"/>
    <col min="39" max="16384" width="8.66015625" style="5" customWidth="1"/>
  </cols>
  <sheetData>
    <row r="1" spans="5:20" ht="18" customHeight="1">
      <c r="E1" s="6"/>
      <c r="Q1" s="7" t="s">
        <v>243</v>
      </c>
      <c r="T1" s="8" t="s">
        <v>244</v>
      </c>
    </row>
    <row r="2" spans="1:38" s="10" customFormat="1" ht="13.5" customHeight="1" thickBot="1">
      <c r="A2" s="10" t="s">
        <v>256</v>
      </c>
      <c r="C2" s="11" t="s">
        <v>0</v>
      </c>
      <c r="E2" s="12"/>
      <c r="AL2" s="13"/>
    </row>
    <row r="3" spans="1:38" s="15" customFormat="1" ht="9.75" customHeight="1" thickTop="1">
      <c r="A3" s="106" t="s">
        <v>237</v>
      </c>
      <c r="B3" s="106"/>
      <c r="C3" s="107"/>
      <c r="D3" s="106" t="s">
        <v>238</v>
      </c>
      <c r="E3" s="14"/>
      <c r="G3" s="106" t="s">
        <v>237</v>
      </c>
      <c r="H3" s="106"/>
      <c r="I3" s="107"/>
      <c r="J3" s="106" t="s">
        <v>238</v>
      </c>
      <c r="K3" s="14"/>
      <c r="M3" s="106" t="s">
        <v>237</v>
      </c>
      <c r="N3" s="106"/>
      <c r="O3" s="107"/>
      <c r="P3" s="106" t="s">
        <v>238</v>
      </c>
      <c r="Q3" s="14"/>
      <c r="R3" s="16"/>
      <c r="T3" s="106" t="s">
        <v>237</v>
      </c>
      <c r="U3" s="106"/>
      <c r="V3" s="107"/>
      <c r="W3" s="106" t="s">
        <v>238</v>
      </c>
      <c r="X3" s="14"/>
      <c r="Z3" s="106" t="s">
        <v>237</v>
      </c>
      <c r="AA3" s="106"/>
      <c r="AB3" s="107"/>
      <c r="AC3" s="106" t="s">
        <v>238</v>
      </c>
      <c r="AD3" s="14"/>
      <c r="AF3" s="106" t="s">
        <v>237</v>
      </c>
      <c r="AG3" s="106"/>
      <c r="AH3" s="107"/>
      <c r="AI3" s="106" t="s">
        <v>238</v>
      </c>
      <c r="AJ3" s="14"/>
      <c r="AL3" s="16"/>
    </row>
    <row r="4" spans="1:38" s="15" customFormat="1" ht="18" customHeight="1" thickBot="1">
      <c r="A4" s="108"/>
      <c r="B4" s="108"/>
      <c r="C4" s="109"/>
      <c r="D4" s="110"/>
      <c r="E4" s="17" t="s">
        <v>239</v>
      </c>
      <c r="G4" s="108"/>
      <c r="H4" s="108"/>
      <c r="I4" s="109"/>
      <c r="J4" s="110"/>
      <c r="K4" s="17" t="s">
        <v>239</v>
      </c>
      <c r="M4" s="108"/>
      <c r="N4" s="108"/>
      <c r="O4" s="109"/>
      <c r="P4" s="110"/>
      <c r="Q4" s="17" t="s">
        <v>239</v>
      </c>
      <c r="R4" s="18"/>
      <c r="T4" s="108"/>
      <c r="U4" s="108"/>
      <c r="V4" s="109"/>
      <c r="W4" s="110"/>
      <c r="X4" s="17" t="s">
        <v>239</v>
      </c>
      <c r="Z4" s="108"/>
      <c r="AA4" s="108"/>
      <c r="AB4" s="109"/>
      <c r="AC4" s="110"/>
      <c r="AD4" s="17" t="s">
        <v>239</v>
      </c>
      <c r="AF4" s="108"/>
      <c r="AG4" s="108"/>
      <c r="AH4" s="109"/>
      <c r="AI4" s="110"/>
      <c r="AJ4" s="17" t="s">
        <v>239</v>
      </c>
      <c r="AL4" s="16"/>
    </row>
    <row r="5" spans="1:38" s="23" customFormat="1" ht="13.5" customHeight="1" thickTop="1">
      <c r="A5" s="19"/>
      <c r="B5" s="19"/>
      <c r="C5" s="20"/>
      <c r="D5" s="21" t="s">
        <v>234</v>
      </c>
      <c r="E5" s="22" t="s">
        <v>234</v>
      </c>
      <c r="G5" s="19"/>
      <c r="H5" s="19"/>
      <c r="I5" s="20"/>
      <c r="J5" s="21" t="s">
        <v>234</v>
      </c>
      <c r="K5" s="22" t="s">
        <v>234</v>
      </c>
      <c r="M5" s="19"/>
      <c r="N5" s="19"/>
      <c r="O5" s="20"/>
      <c r="P5" s="21" t="s">
        <v>234</v>
      </c>
      <c r="Q5" s="22" t="s">
        <v>234</v>
      </c>
      <c r="R5" s="22"/>
      <c r="T5" s="19"/>
      <c r="U5" s="19"/>
      <c r="V5" s="20"/>
      <c r="W5" s="21" t="s">
        <v>234</v>
      </c>
      <c r="X5" s="22" t="s">
        <v>234</v>
      </c>
      <c r="Z5" s="19"/>
      <c r="AA5" s="19"/>
      <c r="AB5" s="20"/>
      <c r="AC5" s="21" t="s">
        <v>234</v>
      </c>
      <c r="AD5" s="22" t="s">
        <v>234</v>
      </c>
      <c r="AF5" s="19"/>
      <c r="AG5" s="19"/>
      <c r="AH5" s="20"/>
      <c r="AI5" s="21" t="s">
        <v>234</v>
      </c>
      <c r="AJ5" s="22" t="s">
        <v>234</v>
      </c>
      <c r="AL5" s="21"/>
    </row>
    <row r="6" spans="1:38" s="27" customFormat="1" ht="18" customHeight="1">
      <c r="A6" s="24" t="s">
        <v>245</v>
      </c>
      <c r="B6" s="25"/>
      <c r="C6" s="26"/>
      <c r="D6" s="21"/>
      <c r="E6" s="22"/>
      <c r="G6" s="28"/>
      <c r="H6" s="28"/>
      <c r="I6" s="29" t="s">
        <v>3</v>
      </c>
      <c r="J6" s="2">
        <v>1100</v>
      </c>
      <c r="K6" s="2">
        <v>823</v>
      </c>
      <c r="M6" s="28"/>
      <c r="N6" s="28"/>
      <c r="O6" s="29" t="s">
        <v>15</v>
      </c>
      <c r="P6" s="2">
        <v>38</v>
      </c>
      <c r="Q6" s="2">
        <v>24</v>
      </c>
      <c r="R6" s="2"/>
      <c r="T6" s="28"/>
      <c r="U6" s="28"/>
      <c r="V6" s="29" t="s">
        <v>111</v>
      </c>
      <c r="W6" s="2">
        <v>1869</v>
      </c>
      <c r="X6" s="2">
        <v>883</v>
      </c>
      <c r="Z6" s="16"/>
      <c r="AA6" s="16"/>
      <c r="AB6" s="29" t="s">
        <v>146</v>
      </c>
      <c r="AC6" s="30">
        <v>1225</v>
      </c>
      <c r="AD6" s="31">
        <v>651</v>
      </c>
      <c r="AF6" s="28"/>
      <c r="AG6" s="28"/>
      <c r="AH6" s="29" t="s">
        <v>189</v>
      </c>
      <c r="AI6" s="1">
        <v>155</v>
      </c>
      <c r="AJ6" s="1">
        <v>53</v>
      </c>
      <c r="AL6" s="32"/>
    </row>
    <row r="7" spans="1:38" s="27" customFormat="1" ht="18" customHeight="1">
      <c r="A7" s="21"/>
      <c r="B7" s="33" t="s">
        <v>246</v>
      </c>
      <c r="C7" s="34"/>
      <c r="D7" s="21"/>
      <c r="E7" s="22"/>
      <c r="G7" s="28"/>
      <c r="H7" s="28"/>
      <c r="I7" s="29" t="s">
        <v>4</v>
      </c>
      <c r="J7" s="2">
        <v>121</v>
      </c>
      <c r="K7" s="2">
        <v>78</v>
      </c>
      <c r="M7" s="28"/>
      <c r="N7" s="28"/>
      <c r="O7" s="29" t="s">
        <v>18</v>
      </c>
      <c r="P7" s="2">
        <v>87</v>
      </c>
      <c r="Q7" s="2">
        <v>75</v>
      </c>
      <c r="R7" s="2"/>
      <c r="T7" s="28"/>
      <c r="U7" s="28"/>
      <c r="V7" s="35" t="s">
        <v>112</v>
      </c>
      <c r="W7" s="2">
        <v>2334</v>
      </c>
      <c r="X7" s="2">
        <v>1197</v>
      </c>
      <c r="Z7" s="16"/>
      <c r="AA7" s="16"/>
      <c r="AB7" s="29" t="s">
        <v>148</v>
      </c>
      <c r="AC7" s="30">
        <v>5513</v>
      </c>
      <c r="AD7" s="31">
        <v>3362</v>
      </c>
      <c r="AF7" s="28"/>
      <c r="AG7" s="28"/>
      <c r="AH7" s="29" t="s">
        <v>192</v>
      </c>
      <c r="AI7" s="1">
        <v>109</v>
      </c>
      <c r="AJ7" s="1">
        <v>39</v>
      </c>
      <c r="AL7" s="32"/>
    </row>
    <row r="8" spans="1:38" s="15" customFormat="1" ht="18" customHeight="1">
      <c r="A8" s="36"/>
      <c r="B8" s="36"/>
      <c r="C8" s="29" t="s">
        <v>11</v>
      </c>
      <c r="D8" s="2">
        <v>12311</v>
      </c>
      <c r="E8" s="2">
        <v>264</v>
      </c>
      <c r="G8" s="28"/>
      <c r="H8" s="28"/>
      <c r="I8" s="29" t="s">
        <v>6</v>
      </c>
      <c r="J8" s="2">
        <v>36</v>
      </c>
      <c r="K8" s="2">
        <v>29</v>
      </c>
      <c r="L8" s="27"/>
      <c r="M8" s="28"/>
      <c r="N8" s="28"/>
      <c r="O8" s="29" t="s">
        <v>21</v>
      </c>
      <c r="P8" s="2">
        <v>204</v>
      </c>
      <c r="Q8" s="2">
        <v>127</v>
      </c>
      <c r="R8" s="2"/>
      <c r="T8" s="37"/>
      <c r="U8" s="37"/>
      <c r="V8" s="29" t="s">
        <v>116</v>
      </c>
      <c r="W8" s="2">
        <v>2084</v>
      </c>
      <c r="X8" s="2">
        <v>1068</v>
      </c>
      <c r="Z8" s="16"/>
      <c r="AA8" s="16"/>
      <c r="AB8" s="29" t="s">
        <v>150</v>
      </c>
      <c r="AC8" s="30">
        <v>1592</v>
      </c>
      <c r="AD8" s="31">
        <v>1023</v>
      </c>
      <c r="AF8" s="28"/>
      <c r="AG8" s="38"/>
      <c r="AH8" s="39" t="s">
        <v>195</v>
      </c>
      <c r="AI8" s="1">
        <v>127</v>
      </c>
      <c r="AJ8" s="1">
        <v>18</v>
      </c>
      <c r="AL8" s="16"/>
    </row>
    <row r="9" spans="1:38" s="15" customFormat="1" ht="18" customHeight="1">
      <c r="A9" s="40" t="s">
        <v>2</v>
      </c>
      <c r="B9" s="41"/>
      <c r="C9" s="42"/>
      <c r="D9" s="43"/>
      <c r="E9" s="43"/>
      <c r="F9" s="27"/>
      <c r="G9" s="28"/>
      <c r="H9" s="38"/>
      <c r="I9" s="39" t="s">
        <v>9</v>
      </c>
      <c r="J9" s="2">
        <v>102</v>
      </c>
      <c r="K9" s="2">
        <v>90</v>
      </c>
      <c r="L9" s="27"/>
      <c r="M9" s="28"/>
      <c r="N9" s="28"/>
      <c r="O9" s="29" t="s">
        <v>24</v>
      </c>
      <c r="P9" s="2">
        <v>180</v>
      </c>
      <c r="Q9" s="2">
        <v>13</v>
      </c>
      <c r="R9" s="2"/>
      <c r="T9" s="37"/>
      <c r="U9" s="37"/>
      <c r="V9" s="29" t="s">
        <v>119</v>
      </c>
      <c r="W9" s="44">
        <v>1126</v>
      </c>
      <c r="X9" s="44">
        <v>616</v>
      </c>
      <c r="Z9" s="16"/>
      <c r="AA9" s="16"/>
      <c r="AB9" s="29" t="s">
        <v>154</v>
      </c>
      <c r="AC9" s="30">
        <v>1852</v>
      </c>
      <c r="AD9" s="31">
        <v>1122</v>
      </c>
      <c r="AF9" s="5"/>
      <c r="AG9" s="3" t="s">
        <v>229</v>
      </c>
      <c r="AH9" s="35"/>
      <c r="AI9" s="1"/>
      <c r="AJ9" s="1"/>
      <c r="AL9" s="16"/>
    </row>
    <row r="10" spans="2:38" s="15" customFormat="1" ht="18" customHeight="1">
      <c r="B10" s="3" t="s">
        <v>219</v>
      </c>
      <c r="C10" s="45"/>
      <c r="D10" s="2"/>
      <c r="E10" s="2"/>
      <c r="G10" s="5"/>
      <c r="H10" s="3" t="s">
        <v>220</v>
      </c>
      <c r="I10" s="46"/>
      <c r="J10" s="2"/>
      <c r="K10" s="2"/>
      <c r="M10" s="28"/>
      <c r="N10" s="28"/>
      <c r="O10" s="29" t="s">
        <v>26</v>
      </c>
      <c r="P10" s="2">
        <v>39</v>
      </c>
      <c r="Q10" s="2">
        <v>33</v>
      </c>
      <c r="R10" s="2"/>
      <c r="T10" s="37"/>
      <c r="U10" s="37"/>
      <c r="V10" s="29" t="s">
        <v>122</v>
      </c>
      <c r="W10" s="47">
        <v>11810</v>
      </c>
      <c r="X10" s="2">
        <v>5964</v>
      </c>
      <c r="Z10" s="16"/>
      <c r="AA10" s="16"/>
      <c r="AB10" s="29" t="s">
        <v>156</v>
      </c>
      <c r="AC10" s="30">
        <v>1477</v>
      </c>
      <c r="AD10" s="31">
        <v>919</v>
      </c>
      <c r="AF10" s="48"/>
      <c r="AG10" s="48"/>
      <c r="AH10" s="29" t="s">
        <v>199</v>
      </c>
      <c r="AI10" s="1">
        <v>121</v>
      </c>
      <c r="AJ10" s="1">
        <v>32</v>
      </c>
      <c r="AL10" s="16"/>
    </row>
    <row r="11" spans="1:38" s="15" customFormat="1" ht="18" customHeight="1">
      <c r="A11" s="28"/>
      <c r="B11" s="28"/>
      <c r="C11" s="29" t="s">
        <v>8</v>
      </c>
      <c r="D11" s="49">
        <f>30587*366/1000</f>
        <v>11194.842</v>
      </c>
      <c r="E11" s="50">
        <f>19464*366/1000</f>
        <v>7123.824</v>
      </c>
      <c r="G11" s="28"/>
      <c r="H11" s="28"/>
      <c r="I11" s="29" t="s">
        <v>14</v>
      </c>
      <c r="J11" s="2">
        <v>170</v>
      </c>
      <c r="K11" s="2">
        <v>117</v>
      </c>
      <c r="M11" s="28"/>
      <c r="N11" s="28"/>
      <c r="O11" s="29" t="s">
        <v>29</v>
      </c>
      <c r="P11" s="2">
        <v>111</v>
      </c>
      <c r="Q11" s="2">
        <v>84</v>
      </c>
      <c r="R11" s="2"/>
      <c r="T11" s="9"/>
      <c r="U11" s="51" t="s">
        <v>226</v>
      </c>
      <c r="V11" s="52"/>
      <c r="W11" s="2"/>
      <c r="X11" s="2"/>
      <c r="Z11" s="16"/>
      <c r="AA11" s="16"/>
      <c r="AB11" s="29" t="s">
        <v>159</v>
      </c>
      <c r="AC11" s="30">
        <v>5164</v>
      </c>
      <c r="AD11" s="31">
        <v>3082</v>
      </c>
      <c r="AF11" s="48"/>
      <c r="AG11" s="48"/>
      <c r="AH11" s="29" t="s">
        <v>202</v>
      </c>
      <c r="AI11" s="1">
        <v>283</v>
      </c>
      <c r="AJ11" s="1">
        <v>141</v>
      </c>
      <c r="AL11" s="16"/>
    </row>
    <row r="12" spans="1:38" s="15" customFormat="1" ht="18" customHeight="1">
      <c r="A12" s="28"/>
      <c r="B12" s="28"/>
      <c r="C12" s="29" t="s">
        <v>11</v>
      </c>
      <c r="D12" s="49">
        <f>180412*366/1000</f>
        <v>66030.792</v>
      </c>
      <c r="E12" s="50">
        <f>104535*366/1000</f>
        <v>38259.81</v>
      </c>
      <c r="G12" s="28"/>
      <c r="H12" s="28"/>
      <c r="I12" s="29" t="s">
        <v>17</v>
      </c>
      <c r="J12" s="2">
        <v>661</v>
      </c>
      <c r="K12" s="2">
        <v>449</v>
      </c>
      <c r="M12" s="28"/>
      <c r="N12" s="28"/>
      <c r="O12" s="29" t="s">
        <v>32</v>
      </c>
      <c r="P12" s="2">
        <v>55</v>
      </c>
      <c r="Q12" s="2">
        <v>39</v>
      </c>
      <c r="R12" s="2"/>
      <c r="T12" s="28"/>
      <c r="U12" s="28"/>
      <c r="V12" s="29" t="s">
        <v>111</v>
      </c>
      <c r="W12" s="2">
        <v>357</v>
      </c>
      <c r="X12" s="2">
        <v>183</v>
      </c>
      <c r="Z12" s="16"/>
      <c r="AA12" s="16"/>
      <c r="AB12" s="29" t="s">
        <v>163</v>
      </c>
      <c r="AC12" s="30">
        <v>2409</v>
      </c>
      <c r="AD12" s="31">
        <v>1887</v>
      </c>
      <c r="AF12" s="48"/>
      <c r="AG12" s="48"/>
      <c r="AH12" s="29" t="s">
        <v>206</v>
      </c>
      <c r="AI12" s="1">
        <v>38</v>
      </c>
      <c r="AJ12" s="1">
        <v>14</v>
      </c>
      <c r="AL12" s="16"/>
    </row>
    <row r="13" spans="1:38" s="15" customFormat="1" ht="18" customHeight="1">
      <c r="A13" s="28"/>
      <c r="B13" s="28"/>
      <c r="C13" s="29" t="s">
        <v>13</v>
      </c>
      <c r="D13" s="49">
        <f>15798*366/1000</f>
        <v>5782.068</v>
      </c>
      <c r="E13" s="50">
        <f>10966*366/1000</f>
        <v>4013.556</v>
      </c>
      <c r="G13" s="28"/>
      <c r="H13" s="28"/>
      <c r="I13" s="29" t="s">
        <v>20</v>
      </c>
      <c r="J13" s="2">
        <v>187</v>
      </c>
      <c r="K13" s="2">
        <v>143</v>
      </c>
      <c r="M13" s="28"/>
      <c r="N13" s="28"/>
      <c r="O13" s="29" t="s">
        <v>35</v>
      </c>
      <c r="P13" s="2">
        <v>120</v>
      </c>
      <c r="Q13" s="2">
        <v>70</v>
      </c>
      <c r="R13" s="2"/>
      <c r="T13" s="28"/>
      <c r="U13" s="28"/>
      <c r="V13" s="29" t="s">
        <v>130</v>
      </c>
      <c r="W13" s="2">
        <v>1056</v>
      </c>
      <c r="X13" s="2">
        <v>499</v>
      </c>
      <c r="Z13" s="16"/>
      <c r="AA13" s="16"/>
      <c r="AB13" s="29" t="s">
        <v>166</v>
      </c>
      <c r="AC13" s="30">
        <v>982</v>
      </c>
      <c r="AD13" s="31">
        <v>694</v>
      </c>
      <c r="AF13" s="48"/>
      <c r="AG13" s="48"/>
      <c r="AH13" s="29" t="s">
        <v>209</v>
      </c>
      <c r="AI13" s="1">
        <v>130</v>
      </c>
      <c r="AJ13" s="1">
        <v>50</v>
      </c>
      <c r="AL13" s="16"/>
    </row>
    <row r="14" spans="1:38" s="15" customFormat="1" ht="18" customHeight="1">
      <c r="A14" s="28"/>
      <c r="B14" s="28"/>
      <c r="C14" s="29" t="s">
        <v>16</v>
      </c>
      <c r="D14" s="49">
        <f>11529*366/1000</f>
        <v>4219.614</v>
      </c>
      <c r="E14" s="50">
        <f>7419*366/1000</f>
        <v>2715.354</v>
      </c>
      <c r="G14" s="28"/>
      <c r="H14" s="28"/>
      <c r="I14" s="29" t="s">
        <v>23</v>
      </c>
      <c r="J14" s="2">
        <v>182</v>
      </c>
      <c r="K14" s="2">
        <v>97</v>
      </c>
      <c r="M14" s="28"/>
      <c r="N14" s="28"/>
      <c r="O14" s="29" t="s">
        <v>37</v>
      </c>
      <c r="P14" s="2">
        <v>106</v>
      </c>
      <c r="Q14" s="2">
        <v>73</v>
      </c>
      <c r="R14" s="2"/>
      <c r="T14" s="28"/>
      <c r="U14" s="28"/>
      <c r="V14" s="29" t="s">
        <v>134</v>
      </c>
      <c r="W14" s="2">
        <v>1226</v>
      </c>
      <c r="X14" s="2">
        <v>673</v>
      </c>
      <c r="Z14" s="16"/>
      <c r="AA14" s="16"/>
      <c r="AB14" s="29" t="s">
        <v>168</v>
      </c>
      <c r="AC14" s="30">
        <v>84</v>
      </c>
      <c r="AD14" s="31">
        <v>48</v>
      </c>
      <c r="AF14" s="48"/>
      <c r="AG14" s="48"/>
      <c r="AH14" s="29" t="s">
        <v>211</v>
      </c>
      <c r="AI14" s="1">
        <v>140</v>
      </c>
      <c r="AJ14" s="1">
        <v>65</v>
      </c>
      <c r="AL14" s="16"/>
    </row>
    <row r="15" spans="1:38" s="15" customFormat="1" ht="18" customHeight="1">
      <c r="A15" s="28"/>
      <c r="B15" s="28"/>
      <c r="C15" s="29" t="s">
        <v>19</v>
      </c>
      <c r="D15" s="49">
        <f>19675*366/1000</f>
        <v>7201.05</v>
      </c>
      <c r="E15" s="50">
        <f>14119*366/1000</f>
        <v>5167.554</v>
      </c>
      <c r="G15" s="28"/>
      <c r="H15" s="28"/>
      <c r="I15" s="29" t="s">
        <v>25</v>
      </c>
      <c r="J15" s="2">
        <v>1901</v>
      </c>
      <c r="K15" s="2">
        <v>1635</v>
      </c>
      <c r="M15" s="28"/>
      <c r="N15" s="28"/>
      <c r="O15" s="29" t="s">
        <v>40</v>
      </c>
      <c r="P15" s="2">
        <v>39</v>
      </c>
      <c r="Q15" s="2">
        <v>22</v>
      </c>
      <c r="R15" s="2"/>
      <c r="T15" s="28"/>
      <c r="U15" s="28"/>
      <c r="V15" s="29" t="s">
        <v>70</v>
      </c>
      <c r="W15" s="2">
        <v>1660</v>
      </c>
      <c r="X15" s="2">
        <v>763</v>
      </c>
      <c r="Z15" s="16"/>
      <c r="AA15" s="16"/>
      <c r="AB15" s="29" t="s">
        <v>171</v>
      </c>
      <c r="AC15" s="30">
        <v>607</v>
      </c>
      <c r="AD15" s="31">
        <v>439</v>
      </c>
      <c r="AF15" s="48"/>
      <c r="AG15" s="48"/>
      <c r="AH15" s="29" t="s">
        <v>213</v>
      </c>
      <c r="AI15" s="1">
        <v>72</v>
      </c>
      <c r="AJ15" s="1">
        <v>25</v>
      </c>
      <c r="AL15" s="16"/>
    </row>
    <row r="16" spans="1:38" s="15" customFormat="1" ht="18" customHeight="1">
      <c r="A16" s="28"/>
      <c r="B16" s="38"/>
      <c r="C16" s="39" t="s">
        <v>22</v>
      </c>
      <c r="D16" s="49">
        <f>6869*366/1000</f>
        <v>2514.054</v>
      </c>
      <c r="E16" s="50">
        <f>4803*366/1000</f>
        <v>1757.898</v>
      </c>
      <c r="G16" s="28"/>
      <c r="H16" s="28"/>
      <c r="I16" s="29" t="s">
        <v>28</v>
      </c>
      <c r="J16" s="2">
        <v>2297</v>
      </c>
      <c r="K16" s="2">
        <v>1536</v>
      </c>
      <c r="M16" s="28"/>
      <c r="N16" s="28"/>
      <c r="O16" s="29" t="s">
        <v>43</v>
      </c>
      <c r="P16" s="2">
        <v>40</v>
      </c>
      <c r="Q16" s="2">
        <v>28</v>
      </c>
      <c r="R16" s="2"/>
      <c r="T16" s="28"/>
      <c r="U16" s="28"/>
      <c r="V16" s="29" t="s">
        <v>67</v>
      </c>
      <c r="W16" s="2">
        <v>1225</v>
      </c>
      <c r="X16" s="2">
        <v>628</v>
      </c>
      <c r="Z16" s="16"/>
      <c r="AA16" s="16"/>
      <c r="AB16" s="29" t="s">
        <v>173</v>
      </c>
      <c r="AC16" s="30">
        <v>2242</v>
      </c>
      <c r="AD16" s="31">
        <v>1373</v>
      </c>
      <c r="AF16" s="48"/>
      <c r="AG16" s="48"/>
      <c r="AH16" s="29" t="s">
        <v>118</v>
      </c>
      <c r="AI16" s="1">
        <v>15</v>
      </c>
      <c r="AJ16" s="1">
        <v>6</v>
      </c>
      <c r="AL16" s="16"/>
    </row>
    <row r="17" spans="1:38" s="15" customFormat="1" ht="18" customHeight="1">
      <c r="A17" s="53"/>
      <c r="B17" s="3" t="s">
        <v>240</v>
      </c>
      <c r="C17" s="35"/>
      <c r="D17" s="2"/>
      <c r="E17" s="2"/>
      <c r="G17" s="28"/>
      <c r="H17" s="28"/>
      <c r="I17" s="29" t="s">
        <v>31</v>
      </c>
      <c r="J17" s="2">
        <v>614</v>
      </c>
      <c r="K17" s="2">
        <v>443</v>
      </c>
      <c r="M17" s="28"/>
      <c r="N17" s="28"/>
      <c r="O17" s="29" t="s">
        <v>46</v>
      </c>
      <c r="P17" s="2">
        <v>50</v>
      </c>
      <c r="Q17" s="2">
        <v>47</v>
      </c>
      <c r="R17" s="2"/>
      <c r="T17" s="28"/>
      <c r="U17" s="28"/>
      <c r="V17" s="29" t="s">
        <v>64</v>
      </c>
      <c r="W17" s="2">
        <v>1245</v>
      </c>
      <c r="X17" s="2">
        <v>663</v>
      </c>
      <c r="Z17" s="16"/>
      <c r="AA17" s="16"/>
      <c r="AB17" s="29" t="s">
        <v>176</v>
      </c>
      <c r="AC17" s="30">
        <v>437</v>
      </c>
      <c r="AD17" s="31">
        <v>318</v>
      </c>
      <c r="AF17" s="48"/>
      <c r="AG17" s="48"/>
      <c r="AH17" s="29" t="s">
        <v>121</v>
      </c>
      <c r="AI17" s="1">
        <v>189</v>
      </c>
      <c r="AJ17" s="1">
        <v>14</v>
      </c>
      <c r="AL17" s="16"/>
    </row>
    <row r="18" spans="1:38" s="15" customFormat="1" ht="18" customHeight="1">
      <c r="A18" s="28"/>
      <c r="B18" s="28"/>
      <c r="C18" s="29" t="s">
        <v>27</v>
      </c>
      <c r="D18" s="49">
        <f>4827*366/1000</f>
        <v>1766.682</v>
      </c>
      <c r="E18" s="50">
        <f>3310*366/1000</f>
        <v>1211.46</v>
      </c>
      <c r="G18" s="28"/>
      <c r="H18" s="38"/>
      <c r="I18" s="39" t="s">
        <v>34</v>
      </c>
      <c r="J18" s="2">
        <v>2286</v>
      </c>
      <c r="K18" s="2">
        <v>1699</v>
      </c>
      <c r="M18" s="28"/>
      <c r="N18" s="38"/>
      <c r="O18" s="39" t="s">
        <v>49</v>
      </c>
      <c r="P18" s="47">
        <v>47</v>
      </c>
      <c r="Q18" s="2">
        <v>25</v>
      </c>
      <c r="R18" s="2"/>
      <c r="T18" s="28"/>
      <c r="U18" s="28"/>
      <c r="V18" s="29" t="s">
        <v>145</v>
      </c>
      <c r="W18" s="2">
        <v>908</v>
      </c>
      <c r="X18" s="2">
        <v>462</v>
      </c>
      <c r="Z18" s="16"/>
      <c r="AA18" s="16"/>
      <c r="AB18" s="29" t="s">
        <v>180</v>
      </c>
      <c r="AC18" s="54">
        <v>854</v>
      </c>
      <c r="AD18" s="55">
        <v>490</v>
      </c>
      <c r="AF18" s="56"/>
      <c r="AG18" s="56"/>
      <c r="AH18" s="57" t="s">
        <v>125</v>
      </c>
      <c r="AI18" s="58">
        <v>221</v>
      </c>
      <c r="AJ18" s="58">
        <v>3</v>
      </c>
      <c r="AL18" s="16"/>
    </row>
    <row r="19" spans="1:38" s="15" customFormat="1" ht="18" customHeight="1">
      <c r="A19" s="28"/>
      <c r="B19" s="28"/>
      <c r="C19" s="29" t="s">
        <v>30</v>
      </c>
      <c r="D19" s="49">
        <f>11906*366/1000</f>
        <v>4357.596</v>
      </c>
      <c r="E19" s="50">
        <f>7301*366/1000</f>
        <v>2672.166</v>
      </c>
      <c r="G19" s="5"/>
      <c r="H19" s="3" t="s">
        <v>221</v>
      </c>
      <c r="I19" s="35"/>
      <c r="J19" s="2"/>
      <c r="K19" s="2"/>
      <c r="M19" s="9"/>
      <c r="N19" s="3" t="s">
        <v>224</v>
      </c>
      <c r="O19" s="35"/>
      <c r="P19" s="2"/>
      <c r="Q19" s="2"/>
      <c r="R19" s="2"/>
      <c r="T19" s="28"/>
      <c r="U19" s="28"/>
      <c r="V19" s="29" t="s">
        <v>61</v>
      </c>
      <c r="W19" s="2">
        <v>1028</v>
      </c>
      <c r="X19" s="2">
        <v>423</v>
      </c>
      <c r="Z19" s="4"/>
      <c r="AA19" s="4"/>
      <c r="AB19" s="57" t="s">
        <v>184</v>
      </c>
      <c r="AC19" s="59">
        <v>7362</v>
      </c>
      <c r="AD19" s="60">
        <v>4947</v>
      </c>
      <c r="AF19" s="61" t="s">
        <v>127</v>
      </c>
      <c r="AG19" s="62"/>
      <c r="AH19" s="63"/>
      <c r="AI19" s="64"/>
      <c r="AJ19" s="64"/>
      <c r="AL19" s="16"/>
    </row>
    <row r="20" spans="1:38" s="15" customFormat="1" ht="18" customHeight="1">
      <c r="A20" s="28"/>
      <c r="B20" s="28"/>
      <c r="C20" s="29" t="s">
        <v>113</v>
      </c>
      <c r="D20" s="49">
        <f>6830*366/1000</f>
        <v>2499.78</v>
      </c>
      <c r="E20" s="50">
        <f>4692*366/1000</f>
        <v>1717.272</v>
      </c>
      <c r="G20" s="28"/>
      <c r="H20" s="28"/>
      <c r="I20" s="29" t="s">
        <v>39</v>
      </c>
      <c r="J20" s="49">
        <f>467*366/1000</f>
        <v>170.922</v>
      </c>
      <c r="K20" s="50">
        <f>300*366/1000</f>
        <v>109.8</v>
      </c>
      <c r="M20" s="28"/>
      <c r="N20" s="28"/>
      <c r="O20" s="29" t="s">
        <v>53</v>
      </c>
      <c r="P20" s="2">
        <v>294</v>
      </c>
      <c r="Q20" s="2">
        <v>83</v>
      </c>
      <c r="R20" s="2"/>
      <c r="T20" s="9"/>
      <c r="U20" s="51" t="s">
        <v>227</v>
      </c>
      <c r="V20" s="52"/>
      <c r="W20" s="2"/>
      <c r="X20" s="2"/>
      <c r="Z20" s="65" t="s">
        <v>188</v>
      </c>
      <c r="AA20" s="66"/>
      <c r="AB20" s="67"/>
      <c r="AC20" s="68"/>
      <c r="AD20" s="68"/>
      <c r="AF20" s="5"/>
      <c r="AG20" s="16" t="s">
        <v>230</v>
      </c>
      <c r="AH20" s="69"/>
      <c r="AI20" s="1"/>
      <c r="AJ20" s="1"/>
      <c r="AL20" s="16"/>
    </row>
    <row r="21" spans="1:38" s="15" customFormat="1" ht="18" customHeight="1">
      <c r="A21" s="28"/>
      <c r="B21" s="28"/>
      <c r="C21" s="29" t="s">
        <v>33</v>
      </c>
      <c r="D21" s="49">
        <f>3950*366/1000</f>
        <v>1445.7</v>
      </c>
      <c r="E21" s="50">
        <f>2431*366/1000</f>
        <v>889.746</v>
      </c>
      <c r="G21" s="28"/>
      <c r="H21" s="28"/>
      <c r="I21" s="29" t="s">
        <v>42</v>
      </c>
      <c r="J21" s="49">
        <f>558*366/1000</f>
        <v>204.228</v>
      </c>
      <c r="K21" s="50">
        <f>381*366/1000</f>
        <v>139.446</v>
      </c>
      <c r="M21" s="28"/>
      <c r="N21" s="28"/>
      <c r="O21" s="29" t="s">
        <v>56</v>
      </c>
      <c r="P21" s="2">
        <v>15</v>
      </c>
      <c r="Q21" s="2">
        <v>13</v>
      </c>
      <c r="R21" s="2"/>
      <c r="T21" s="28"/>
      <c r="U21" s="28"/>
      <c r="V21" s="29" t="s">
        <v>153</v>
      </c>
      <c r="W21" s="2">
        <v>973</v>
      </c>
      <c r="X21" s="2">
        <v>476</v>
      </c>
      <c r="Z21" s="16"/>
      <c r="AA21" s="16"/>
      <c r="AB21" s="29" t="s">
        <v>197</v>
      </c>
      <c r="AC21" s="99" t="s">
        <v>260</v>
      </c>
      <c r="AD21" s="100">
        <v>410</v>
      </c>
      <c r="AF21" s="48"/>
      <c r="AG21" s="48"/>
      <c r="AH21" s="69" t="s">
        <v>133</v>
      </c>
      <c r="AI21" s="1">
        <v>3407</v>
      </c>
      <c r="AJ21" s="1">
        <v>1841</v>
      </c>
      <c r="AL21" s="16"/>
    </row>
    <row r="22" spans="1:38" s="15" customFormat="1" ht="18" customHeight="1">
      <c r="A22" s="28"/>
      <c r="B22" s="28"/>
      <c r="C22" s="29" t="s">
        <v>36</v>
      </c>
      <c r="D22" s="49">
        <f>4310*366/1000</f>
        <v>1577.46</v>
      </c>
      <c r="E22" s="50">
        <f>2918*366/1000</f>
        <v>1067.988</v>
      </c>
      <c r="G22" s="28"/>
      <c r="H22" s="28"/>
      <c r="I22" s="29" t="s">
        <v>45</v>
      </c>
      <c r="J22" s="49">
        <f>1131*366/1000</f>
        <v>413.946</v>
      </c>
      <c r="K22" s="50">
        <f>776*366/1000</f>
        <v>284.016</v>
      </c>
      <c r="M22" s="28"/>
      <c r="N22" s="28"/>
      <c r="O22" s="70" t="s">
        <v>59</v>
      </c>
      <c r="P22" s="2">
        <v>7</v>
      </c>
      <c r="Q22" s="2">
        <v>4</v>
      </c>
      <c r="R22" s="2"/>
      <c r="T22" s="28"/>
      <c r="U22" s="28"/>
      <c r="V22" s="29" t="s">
        <v>155</v>
      </c>
      <c r="W22" s="2">
        <v>864</v>
      </c>
      <c r="X22" s="2">
        <v>388</v>
      </c>
      <c r="Z22" s="16"/>
      <c r="AA22" s="16"/>
      <c r="AB22" s="29" t="s">
        <v>175</v>
      </c>
      <c r="AC22" s="99" t="s">
        <v>260</v>
      </c>
      <c r="AD22" s="100">
        <v>190</v>
      </c>
      <c r="AF22" s="28"/>
      <c r="AG22" s="28"/>
      <c r="AH22" s="69" t="s">
        <v>137</v>
      </c>
      <c r="AI22" s="1">
        <v>1842</v>
      </c>
      <c r="AJ22" s="1">
        <v>1112</v>
      </c>
      <c r="AL22" s="16"/>
    </row>
    <row r="23" spans="1:39" s="15" customFormat="1" ht="18" customHeight="1">
      <c r="A23" s="28"/>
      <c r="B23" s="28"/>
      <c r="C23" s="29" t="s">
        <v>38</v>
      </c>
      <c r="D23" s="49">
        <f>5317*366/1000</f>
        <v>1946.022</v>
      </c>
      <c r="E23" s="50">
        <f>2375*366/1000</f>
        <v>869.25</v>
      </c>
      <c r="G23" s="28"/>
      <c r="H23" s="28"/>
      <c r="I23" s="29" t="s">
        <v>48</v>
      </c>
      <c r="J23" s="49">
        <f>401*366/1000</f>
        <v>146.766</v>
      </c>
      <c r="K23" s="50">
        <f>256*366/1000</f>
        <v>93.696</v>
      </c>
      <c r="M23" s="28"/>
      <c r="N23" s="28"/>
      <c r="O23" s="35" t="s">
        <v>62</v>
      </c>
      <c r="P23" s="2">
        <v>6</v>
      </c>
      <c r="Q23" s="2">
        <v>4</v>
      </c>
      <c r="R23" s="2"/>
      <c r="T23" s="71"/>
      <c r="U23" s="71"/>
      <c r="V23" s="57" t="s">
        <v>158</v>
      </c>
      <c r="W23" s="72">
        <v>552</v>
      </c>
      <c r="X23" s="72">
        <v>275</v>
      </c>
      <c r="Z23" s="16"/>
      <c r="AA23" s="16"/>
      <c r="AB23" s="73" t="s">
        <v>247</v>
      </c>
      <c r="AC23" s="99" t="s">
        <v>260</v>
      </c>
      <c r="AD23" s="100">
        <v>67</v>
      </c>
      <c r="AF23" s="28"/>
      <c r="AG23" s="28"/>
      <c r="AH23" s="69" t="s">
        <v>139</v>
      </c>
      <c r="AI23" s="1">
        <v>2385</v>
      </c>
      <c r="AJ23" s="1">
        <v>1234</v>
      </c>
      <c r="AK23" s="74"/>
      <c r="AL23" s="1"/>
      <c r="AM23" s="1"/>
    </row>
    <row r="24" spans="1:39" s="15" customFormat="1" ht="18" customHeight="1">
      <c r="A24" s="28"/>
      <c r="B24" s="28"/>
      <c r="C24" s="29" t="s">
        <v>41</v>
      </c>
      <c r="D24" s="49">
        <f>263*366/1000</f>
        <v>96.258</v>
      </c>
      <c r="E24" s="50">
        <f>109*366/1000</f>
        <v>39.894</v>
      </c>
      <c r="G24" s="28"/>
      <c r="H24" s="28"/>
      <c r="I24" s="29" t="s">
        <v>50</v>
      </c>
      <c r="J24" s="49">
        <f>990*366/1000</f>
        <v>362.34</v>
      </c>
      <c r="K24" s="50">
        <f>686*366/1000</f>
        <v>251.076</v>
      </c>
      <c r="M24" s="28"/>
      <c r="N24" s="28"/>
      <c r="O24" s="29" t="s">
        <v>65</v>
      </c>
      <c r="P24" s="2">
        <v>2</v>
      </c>
      <c r="Q24" s="2">
        <v>0</v>
      </c>
      <c r="R24" s="2"/>
      <c r="T24" s="65" t="s">
        <v>162</v>
      </c>
      <c r="U24" s="66"/>
      <c r="V24" s="67"/>
      <c r="W24" s="43"/>
      <c r="X24" s="43"/>
      <c r="Z24" s="16"/>
      <c r="AA24" s="16"/>
      <c r="AB24" s="29" t="s">
        <v>205</v>
      </c>
      <c r="AC24" s="99" t="s">
        <v>260</v>
      </c>
      <c r="AD24" s="100">
        <v>72</v>
      </c>
      <c r="AF24" s="28"/>
      <c r="AG24" s="28"/>
      <c r="AH24" s="69" t="s">
        <v>141</v>
      </c>
      <c r="AI24" s="1">
        <v>5144</v>
      </c>
      <c r="AJ24" s="1">
        <v>3007</v>
      </c>
      <c r="AK24" s="74"/>
      <c r="AL24" s="1"/>
      <c r="AM24" s="1"/>
    </row>
    <row r="25" spans="1:39" s="15" customFormat="1" ht="18" customHeight="1">
      <c r="A25" s="28"/>
      <c r="B25" s="28"/>
      <c r="C25" s="29" t="s">
        <v>44</v>
      </c>
      <c r="D25" s="49">
        <f>4689*366/1000</f>
        <v>1716.174</v>
      </c>
      <c r="E25" s="50">
        <f>3228*366/1000</f>
        <v>1181.448</v>
      </c>
      <c r="G25" s="28"/>
      <c r="H25" s="28"/>
      <c r="I25" s="29" t="s">
        <v>52</v>
      </c>
      <c r="J25" s="49">
        <f>1243*366/1000</f>
        <v>454.938</v>
      </c>
      <c r="K25" s="50">
        <f>813*366/1000</f>
        <v>297.558</v>
      </c>
      <c r="M25" s="28"/>
      <c r="N25" s="28"/>
      <c r="O25" s="29" t="s">
        <v>68</v>
      </c>
      <c r="P25" s="2">
        <v>8</v>
      </c>
      <c r="Q25" s="2">
        <v>6</v>
      </c>
      <c r="R25" s="2"/>
      <c r="T25" s="16"/>
      <c r="U25" s="16"/>
      <c r="V25" s="29" t="s">
        <v>167</v>
      </c>
      <c r="W25" s="47">
        <v>14471</v>
      </c>
      <c r="X25" s="2">
        <v>4852</v>
      </c>
      <c r="Z25" s="16"/>
      <c r="AA25" s="16"/>
      <c r="AB25" s="29" t="s">
        <v>208</v>
      </c>
      <c r="AC25" s="99" t="s">
        <v>260</v>
      </c>
      <c r="AD25" s="100">
        <v>119</v>
      </c>
      <c r="AF25" s="28"/>
      <c r="AG25" s="28"/>
      <c r="AH25" s="69" t="s">
        <v>144</v>
      </c>
      <c r="AI25" s="1">
        <v>1769</v>
      </c>
      <c r="AJ25" s="1">
        <v>1032</v>
      </c>
      <c r="AK25" s="74"/>
      <c r="AL25" s="1"/>
      <c r="AM25" s="1"/>
    </row>
    <row r="26" spans="1:39" s="15" customFormat="1" ht="18" customHeight="1">
      <c r="A26" s="28"/>
      <c r="B26" s="28"/>
      <c r="C26" s="29" t="s">
        <v>47</v>
      </c>
      <c r="D26" s="49">
        <f>9618*366/1000</f>
        <v>3520.188</v>
      </c>
      <c r="E26" s="50">
        <f>6696*366/1000</f>
        <v>2450.736</v>
      </c>
      <c r="G26" s="28"/>
      <c r="H26" s="28"/>
      <c r="I26" s="29" t="s">
        <v>55</v>
      </c>
      <c r="J26" s="49">
        <f>3331*366/1000</f>
        <v>1219.146</v>
      </c>
      <c r="K26" s="50">
        <f>2179*366/1000</f>
        <v>797.514</v>
      </c>
      <c r="M26" s="28"/>
      <c r="N26" s="28"/>
      <c r="O26" s="29" t="s">
        <v>71</v>
      </c>
      <c r="P26" s="2">
        <v>38</v>
      </c>
      <c r="Q26" s="2">
        <v>12</v>
      </c>
      <c r="R26" s="2"/>
      <c r="T26" s="16"/>
      <c r="U26" s="16"/>
      <c r="V26" s="29" t="s">
        <v>170</v>
      </c>
      <c r="W26" s="47">
        <v>15667</v>
      </c>
      <c r="X26" s="2">
        <v>6962</v>
      </c>
      <c r="Z26" s="16"/>
      <c r="AA26" s="16"/>
      <c r="AB26" s="75" t="s">
        <v>248</v>
      </c>
      <c r="AC26" s="99" t="s">
        <v>260</v>
      </c>
      <c r="AD26" s="100">
        <v>126</v>
      </c>
      <c r="AF26" s="28"/>
      <c r="AG26" s="28"/>
      <c r="AH26" s="69" t="s">
        <v>147</v>
      </c>
      <c r="AI26" s="1">
        <v>3998</v>
      </c>
      <c r="AJ26" s="1">
        <v>1899</v>
      </c>
      <c r="AK26" s="74"/>
      <c r="AL26" s="1"/>
      <c r="AM26" s="1"/>
    </row>
    <row r="27" spans="1:39" s="15" customFormat="1" ht="18" customHeight="1">
      <c r="A27" s="28"/>
      <c r="B27" s="28"/>
      <c r="C27" s="29" t="s">
        <v>241</v>
      </c>
      <c r="D27" s="49">
        <f>3055*366/1000</f>
        <v>1118.13</v>
      </c>
      <c r="E27" s="50">
        <f>2166*366/1000</f>
        <v>792.756</v>
      </c>
      <c r="G27" s="28"/>
      <c r="H27" s="28"/>
      <c r="I27" s="29" t="s">
        <v>58</v>
      </c>
      <c r="J27" s="49">
        <f>2718*366/1000</f>
        <v>994.788</v>
      </c>
      <c r="K27" s="50">
        <f>1828*366/1000</f>
        <v>669.048</v>
      </c>
      <c r="M27" s="28"/>
      <c r="N27" s="28"/>
      <c r="O27" s="29" t="s">
        <v>74</v>
      </c>
      <c r="P27" s="2">
        <v>70</v>
      </c>
      <c r="Q27" s="2">
        <v>68</v>
      </c>
      <c r="R27" s="2"/>
      <c r="T27" s="16"/>
      <c r="U27" s="16"/>
      <c r="V27" s="29" t="s">
        <v>172</v>
      </c>
      <c r="W27" s="47">
        <v>5986</v>
      </c>
      <c r="X27" s="2">
        <v>2707</v>
      </c>
      <c r="Z27" s="16"/>
      <c r="AA27" s="16"/>
      <c r="AB27" s="29" t="s">
        <v>212</v>
      </c>
      <c r="AC27" s="99" t="s">
        <v>260</v>
      </c>
      <c r="AD27" s="100">
        <v>193</v>
      </c>
      <c r="AF27" s="28"/>
      <c r="AG27" s="28"/>
      <c r="AH27" s="69" t="s">
        <v>98</v>
      </c>
      <c r="AI27" s="1">
        <v>3571</v>
      </c>
      <c r="AJ27" s="1">
        <v>1776</v>
      </c>
      <c r="AK27" s="74"/>
      <c r="AL27" s="1"/>
      <c r="AM27" s="1"/>
    </row>
    <row r="28" spans="1:39" s="15" customFormat="1" ht="18" customHeight="1">
      <c r="A28" s="28"/>
      <c r="B28" s="28"/>
      <c r="C28" s="29" t="s">
        <v>51</v>
      </c>
      <c r="D28" s="49">
        <f>2122*366/1000</f>
        <v>776.652</v>
      </c>
      <c r="E28" s="50">
        <f>1584*366/1000</f>
        <v>579.744</v>
      </c>
      <c r="G28" s="28"/>
      <c r="H28" s="28"/>
      <c r="I28" s="29" t="s">
        <v>114</v>
      </c>
      <c r="J28" s="49">
        <f>1838*366/1000</f>
        <v>672.708</v>
      </c>
      <c r="K28" s="50">
        <f>1131*366/1000</f>
        <v>413.946</v>
      </c>
      <c r="M28" s="28"/>
      <c r="N28" s="28"/>
      <c r="O28" s="29" t="s">
        <v>77</v>
      </c>
      <c r="P28" s="2">
        <v>1</v>
      </c>
      <c r="Q28" s="44" t="s">
        <v>259</v>
      </c>
      <c r="R28" s="2"/>
      <c r="T28" s="16"/>
      <c r="U28" s="16"/>
      <c r="V28" s="29" t="s">
        <v>175</v>
      </c>
      <c r="W28" s="47">
        <v>7935</v>
      </c>
      <c r="X28" s="2">
        <v>4065</v>
      </c>
      <c r="Z28" s="16"/>
      <c r="AA28" s="16"/>
      <c r="AB28" s="29" t="s">
        <v>117</v>
      </c>
      <c r="AC28" s="99" t="s">
        <v>260</v>
      </c>
      <c r="AD28" s="100">
        <v>84</v>
      </c>
      <c r="AF28" s="28"/>
      <c r="AG28" s="28"/>
      <c r="AH28" s="69" t="s">
        <v>152</v>
      </c>
      <c r="AI28" s="1">
        <v>6481</v>
      </c>
      <c r="AJ28" s="1">
        <v>3233</v>
      </c>
      <c r="AK28" s="74"/>
      <c r="AL28" s="1"/>
      <c r="AM28" s="1"/>
    </row>
    <row r="29" spans="1:39" s="15" customFormat="1" ht="18" customHeight="1">
      <c r="A29" s="28"/>
      <c r="B29" s="28"/>
      <c r="C29" s="29" t="s">
        <v>54</v>
      </c>
      <c r="D29" s="49">
        <f>1631*366/1000</f>
        <v>596.946</v>
      </c>
      <c r="E29" s="50">
        <f>1086*366/1000</f>
        <v>397.476</v>
      </c>
      <c r="G29" s="28"/>
      <c r="H29" s="28"/>
      <c r="I29" s="29" t="s">
        <v>61</v>
      </c>
      <c r="J29" s="49">
        <f>7361*366/1000</f>
        <v>2694.126</v>
      </c>
      <c r="K29" s="50">
        <f>4176*366/1000</f>
        <v>1528.416</v>
      </c>
      <c r="M29" s="28"/>
      <c r="N29" s="28"/>
      <c r="O29" s="76" t="s">
        <v>80</v>
      </c>
      <c r="P29" s="2">
        <v>3</v>
      </c>
      <c r="Q29" s="2">
        <v>1</v>
      </c>
      <c r="R29" s="2"/>
      <c r="T29" s="3"/>
      <c r="U29" s="3"/>
      <c r="V29" s="29" t="s">
        <v>179</v>
      </c>
      <c r="W29" s="47">
        <v>3298</v>
      </c>
      <c r="X29" s="2">
        <v>1734</v>
      </c>
      <c r="Z29" s="16"/>
      <c r="AA29" s="16"/>
      <c r="AB29" s="77" t="s">
        <v>249</v>
      </c>
      <c r="AC29" s="99" t="s">
        <v>260</v>
      </c>
      <c r="AD29" s="100">
        <v>80</v>
      </c>
      <c r="AF29" s="28"/>
      <c r="AG29" s="28"/>
      <c r="AH29" s="69" t="s">
        <v>101</v>
      </c>
      <c r="AI29" s="1">
        <v>16168</v>
      </c>
      <c r="AJ29" s="1">
        <v>6039</v>
      </c>
      <c r="AK29" s="74"/>
      <c r="AL29" s="1"/>
      <c r="AM29" s="1"/>
    </row>
    <row r="30" spans="1:39" s="15" customFormat="1" ht="18" customHeight="1">
      <c r="A30" s="28"/>
      <c r="B30" s="28"/>
      <c r="C30" s="29" t="s">
        <v>57</v>
      </c>
      <c r="D30" s="49">
        <f>413*366/1000</f>
        <v>151.158</v>
      </c>
      <c r="E30" s="50">
        <f>307*366/1000</f>
        <v>112.362</v>
      </c>
      <c r="G30" s="28"/>
      <c r="H30" s="28"/>
      <c r="I30" s="29" t="s">
        <v>64</v>
      </c>
      <c r="J30" s="49">
        <f>3322*366/1000</f>
        <v>1215.852</v>
      </c>
      <c r="K30" s="50">
        <f>1996*366/1000</f>
        <v>730.536</v>
      </c>
      <c r="M30" s="28"/>
      <c r="N30" s="28"/>
      <c r="O30" s="29" t="s">
        <v>83</v>
      </c>
      <c r="P30" s="2">
        <v>1</v>
      </c>
      <c r="Q30" s="2">
        <v>0</v>
      </c>
      <c r="R30" s="2"/>
      <c r="T30" s="3"/>
      <c r="U30" s="3"/>
      <c r="V30" s="35" t="s">
        <v>183</v>
      </c>
      <c r="W30" s="47">
        <v>11139</v>
      </c>
      <c r="X30" s="2">
        <v>5451</v>
      </c>
      <c r="Z30" s="16"/>
      <c r="AA30" s="16"/>
      <c r="AB30" s="29" t="s">
        <v>124</v>
      </c>
      <c r="AC30" s="99" t="s">
        <v>260</v>
      </c>
      <c r="AD30" s="100">
        <v>46</v>
      </c>
      <c r="AF30" s="28"/>
      <c r="AG30" s="28"/>
      <c r="AH30" s="69" t="s">
        <v>102</v>
      </c>
      <c r="AI30" s="1">
        <v>2117</v>
      </c>
      <c r="AJ30" s="1">
        <v>880</v>
      </c>
      <c r="AK30" s="74"/>
      <c r="AL30" s="1"/>
      <c r="AM30" s="1"/>
    </row>
    <row r="31" spans="1:39" s="15" customFormat="1" ht="18" customHeight="1">
      <c r="A31" s="28"/>
      <c r="B31" s="28"/>
      <c r="C31" s="29" t="s">
        <v>60</v>
      </c>
      <c r="D31" s="49">
        <f>4475*366/1000</f>
        <v>1637.85</v>
      </c>
      <c r="E31" s="50">
        <f>3225*366/1000</f>
        <v>1180.35</v>
      </c>
      <c r="G31" s="28"/>
      <c r="H31" s="28"/>
      <c r="I31" s="29" t="s">
        <v>67</v>
      </c>
      <c r="J31" s="49">
        <f>2698*366/1000</f>
        <v>987.468</v>
      </c>
      <c r="K31" s="50">
        <f>1723*366/1000</f>
        <v>630.618</v>
      </c>
      <c r="M31" s="28"/>
      <c r="N31" s="28"/>
      <c r="O31" s="29" t="s">
        <v>85</v>
      </c>
      <c r="P31" s="2">
        <v>4</v>
      </c>
      <c r="Q31" s="2">
        <v>3</v>
      </c>
      <c r="R31" s="2"/>
      <c r="T31" s="3"/>
      <c r="U31" s="3"/>
      <c r="V31" s="29" t="s">
        <v>187</v>
      </c>
      <c r="W31" s="47">
        <v>1405</v>
      </c>
      <c r="X31" s="2">
        <v>590</v>
      </c>
      <c r="Z31" s="16"/>
      <c r="AA31" s="16"/>
      <c r="AB31" s="73" t="s">
        <v>250</v>
      </c>
      <c r="AC31" s="99" t="s">
        <v>260</v>
      </c>
      <c r="AD31" s="100">
        <v>70</v>
      </c>
      <c r="AF31" s="28"/>
      <c r="AG31" s="28"/>
      <c r="AH31" s="69" t="s">
        <v>161</v>
      </c>
      <c r="AI31" s="1">
        <v>19426</v>
      </c>
      <c r="AJ31" s="1">
        <v>6439</v>
      </c>
      <c r="AK31" s="74"/>
      <c r="AL31" s="1"/>
      <c r="AM31" s="1"/>
    </row>
    <row r="32" spans="1:39" s="15" customFormat="1" ht="18" customHeight="1">
      <c r="A32" s="28"/>
      <c r="B32" s="28"/>
      <c r="C32" s="29" t="s">
        <v>63</v>
      </c>
      <c r="D32" s="2">
        <v>24</v>
      </c>
      <c r="E32" s="2">
        <v>22</v>
      </c>
      <c r="G32" s="28"/>
      <c r="H32" s="28"/>
      <c r="I32" s="29" t="s">
        <v>70</v>
      </c>
      <c r="J32" s="49">
        <f>6706*366/1000</f>
        <v>2454.396</v>
      </c>
      <c r="K32" s="50">
        <f>4036*366/1000</f>
        <v>1477.176</v>
      </c>
      <c r="M32" s="28"/>
      <c r="N32" s="28"/>
      <c r="O32" s="29" t="s">
        <v>88</v>
      </c>
      <c r="P32" s="2">
        <v>3</v>
      </c>
      <c r="Q32" s="2">
        <v>2</v>
      </c>
      <c r="R32" s="43"/>
      <c r="T32" s="3"/>
      <c r="U32" s="3"/>
      <c r="V32" s="29" t="s">
        <v>191</v>
      </c>
      <c r="W32" s="47">
        <v>3238</v>
      </c>
      <c r="X32" s="2">
        <v>1519</v>
      </c>
      <c r="Z32" s="16"/>
      <c r="AA32" s="16"/>
      <c r="AB32" s="29" t="s">
        <v>129</v>
      </c>
      <c r="AC32" s="99" t="s">
        <v>260</v>
      </c>
      <c r="AD32" s="100">
        <v>56</v>
      </c>
      <c r="AF32" s="28"/>
      <c r="AG32" s="28"/>
      <c r="AH32" s="69" t="s">
        <v>165</v>
      </c>
      <c r="AI32" s="1">
        <v>751</v>
      </c>
      <c r="AJ32" s="1">
        <v>354</v>
      </c>
      <c r="AK32" s="74"/>
      <c r="AL32" s="1"/>
      <c r="AM32" s="1"/>
    </row>
    <row r="33" spans="1:39" s="15" customFormat="1" ht="18" customHeight="1">
      <c r="A33" s="28"/>
      <c r="B33" s="28"/>
      <c r="C33" s="29" t="s">
        <v>66</v>
      </c>
      <c r="D33" s="2">
        <v>128</v>
      </c>
      <c r="E33" s="2">
        <v>98</v>
      </c>
      <c r="G33" s="28"/>
      <c r="H33" s="28"/>
      <c r="I33" s="29" t="s">
        <v>73</v>
      </c>
      <c r="J33" s="49">
        <f>1725*366/1000</f>
        <v>631.35</v>
      </c>
      <c r="K33" s="50">
        <f>1000*366/1000</f>
        <v>366</v>
      </c>
      <c r="M33" s="71"/>
      <c r="N33" s="71"/>
      <c r="O33" s="57" t="s">
        <v>21</v>
      </c>
      <c r="P33" s="72">
        <v>119</v>
      </c>
      <c r="Q33" s="72">
        <v>24</v>
      </c>
      <c r="R33" s="2"/>
      <c r="T33" s="16"/>
      <c r="U33" s="16"/>
      <c r="V33" s="29" t="s">
        <v>194</v>
      </c>
      <c r="W33" s="47">
        <v>2287</v>
      </c>
      <c r="X33" s="2">
        <v>1132</v>
      </c>
      <c r="Z33" s="16"/>
      <c r="AA33" s="16"/>
      <c r="AB33" s="29" t="s">
        <v>132</v>
      </c>
      <c r="AC33" s="99" t="s">
        <v>260</v>
      </c>
      <c r="AD33" s="100">
        <v>94</v>
      </c>
      <c r="AF33" s="28"/>
      <c r="AG33" s="28"/>
      <c r="AH33" s="69" t="s">
        <v>123</v>
      </c>
      <c r="AI33" s="1">
        <v>1104</v>
      </c>
      <c r="AJ33" s="1">
        <v>601</v>
      </c>
      <c r="AK33" s="74"/>
      <c r="AL33" s="1"/>
      <c r="AM33" s="1"/>
    </row>
    <row r="34" spans="1:39" s="15" customFormat="1" ht="18" customHeight="1">
      <c r="A34" s="28"/>
      <c r="B34" s="28"/>
      <c r="C34" s="29" t="s">
        <v>69</v>
      </c>
      <c r="D34" s="2">
        <v>141</v>
      </c>
      <c r="E34" s="2">
        <v>122</v>
      </c>
      <c r="G34" s="28"/>
      <c r="H34" s="28"/>
      <c r="I34" s="29" t="s">
        <v>76</v>
      </c>
      <c r="J34" s="49">
        <f>2751*366/1000</f>
        <v>1006.866</v>
      </c>
      <c r="K34" s="50">
        <f>1752*366/1000</f>
        <v>641.232</v>
      </c>
      <c r="M34" s="65" t="s">
        <v>233</v>
      </c>
      <c r="N34" s="78"/>
      <c r="O34" s="79"/>
      <c r="P34" s="43"/>
      <c r="Q34" s="43"/>
      <c r="R34" s="2"/>
      <c r="T34" s="16"/>
      <c r="U34" s="16"/>
      <c r="V34" s="29" t="s">
        <v>196</v>
      </c>
      <c r="W34" s="47">
        <v>6769</v>
      </c>
      <c r="X34" s="2">
        <v>3269</v>
      </c>
      <c r="Z34" s="16"/>
      <c r="AA34" s="16"/>
      <c r="AB34" s="29" t="s">
        <v>136</v>
      </c>
      <c r="AC34" s="99" t="s">
        <v>260</v>
      </c>
      <c r="AD34" s="100">
        <v>28</v>
      </c>
      <c r="AF34" s="28"/>
      <c r="AG34" s="28"/>
      <c r="AH34" s="69" t="s">
        <v>169</v>
      </c>
      <c r="AI34" s="1">
        <v>919</v>
      </c>
      <c r="AJ34" s="1">
        <v>412</v>
      </c>
      <c r="AK34" s="74"/>
      <c r="AL34" s="1"/>
      <c r="AM34" s="1"/>
    </row>
    <row r="35" spans="1:39" s="15" customFormat="1" ht="18" customHeight="1">
      <c r="A35" s="28"/>
      <c r="B35" s="28"/>
      <c r="C35" s="29" t="s">
        <v>72</v>
      </c>
      <c r="D35" s="2">
        <v>134</v>
      </c>
      <c r="E35" s="2">
        <v>112</v>
      </c>
      <c r="G35" s="28"/>
      <c r="H35" s="28"/>
      <c r="I35" s="29" t="s">
        <v>79</v>
      </c>
      <c r="J35" s="49">
        <f>5391*366/1000</f>
        <v>1973.106</v>
      </c>
      <c r="K35" s="50">
        <f>3345*366/1000</f>
        <v>1224.27</v>
      </c>
      <c r="M35" s="9"/>
      <c r="N35" s="3" t="s">
        <v>225</v>
      </c>
      <c r="O35" s="35"/>
      <c r="P35" s="2"/>
      <c r="Q35" s="2"/>
      <c r="R35" s="2"/>
      <c r="T35" s="16"/>
      <c r="U35" s="16"/>
      <c r="V35" s="29" t="s">
        <v>198</v>
      </c>
      <c r="W35" s="47">
        <v>1333</v>
      </c>
      <c r="X35" s="2">
        <v>608</v>
      </c>
      <c r="Z35" s="16"/>
      <c r="AA35" s="16"/>
      <c r="AB35" s="77" t="s">
        <v>251</v>
      </c>
      <c r="AC35" s="99" t="s">
        <v>260</v>
      </c>
      <c r="AD35" s="100">
        <v>20</v>
      </c>
      <c r="AF35" s="28"/>
      <c r="AG35" s="28"/>
      <c r="AH35" s="69" t="s">
        <v>128</v>
      </c>
      <c r="AI35" s="1">
        <v>8609</v>
      </c>
      <c r="AJ35" s="1">
        <v>5515</v>
      </c>
      <c r="AK35" s="74"/>
      <c r="AL35" s="1"/>
      <c r="AM35" s="1"/>
    </row>
    <row r="36" spans="1:39" s="15" customFormat="1" ht="18" customHeight="1">
      <c r="A36" s="28"/>
      <c r="B36" s="28"/>
      <c r="C36" s="29" t="s">
        <v>75</v>
      </c>
      <c r="D36" s="2">
        <v>51</v>
      </c>
      <c r="E36" s="2">
        <v>37</v>
      </c>
      <c r="G36" s="28"/>
      <c r="H36" s="38"/>
      <c r="I36" s="39" t="s">
        <v>82</v>
      </c>
      <c r="J36" s="49">
        <f>6416*366/1000</f>
        <v>2348.256</v>
      </c>
      <c r="K36" s="50">
        <f>3738*366/1000</f>
        <v>1368.108</v>
      </c>
      <c r="M36" s="28"/>
      <c r="N36" s="28"/>
      <c r="O36" s="29" t="s">
        <v>96</v>
      </c>
      <c r="P36" s="2">
        <v>6802</v>
      </c>
      <c r="Q36" s="2">
        <v>3865</v>
      </c>
      <c r="R36" s="2"/>
      <c r="T36" s="16"/>
      <c r="U36" s="16"/>
      <c r="V36" s="29" t="s">
        <v>201</v>
      </c>
      <c r="W36" s="47">
        <v>1631</v>
      </c>
      <c r="X36" s="2">
        <v>744</v>
      </c>
      <c r="Z36" s="16"/>
      <c r="AA36" s="16"/>
      <c r="AB36" s="80" t="s">
        <v>252</v>
      </c>
      <c r="AC36" s="99" t="s">
        <v>260</v>
      </c>
      <c r="AD36" s="100">
        <v>17</v>
      </c>
      <c r="AF36" s="5"/>
      <c r="AG36" s="16" t="s">
        <v>231</v>
      </c>
      <c r="AH36" s="69"/>
      <c r="AI36" s="1"/>
      <c r="AJ36" s="1"/>
      <c r="AK36" s="74"/>
      <c r="AL36" s="1"/>
      <c r="AM36" s="1"/>
    </row>
    <row r="37" spans="1:39" s="15" customFormat="1" ht="18" customHeight="1">
      <c r="A37" s="28"/>
      <c r="B37" s="28"/>
      <c r="C37" s="29" t="s">
        <v>78</v>
      </c>
      <c r="D37" s="2">
        <v>69</v>
      </c>
      <c r="E37" s="2">
        <v>41</v>
      </c>
      <c r="G37" s="5"/>
      <c r="H37" s="3" t="s">
        <v>222</v>
      </c>
      <c r="I37" s="29"/>
      <c r="J37" s="2"/>
      <c r="K37" s="2"/>
      <c r="M37" s="28"/>
      <c r="N37" s="28"/>
      <c r="O37" s="29" t="s">
        <v>98</v>
      </c>
      <c r="P37" s="2">
        <v>1706</v>
      </c>
      <c r="Q37" s="2">
        <v>900</v>
      </c>
      <c r="R37" s="2"/>
      <c r="T37" s="16"/>
      <c r="U37" s="16"/>
      <c r="V37" s="29" t="s">
        <v>204</v>
      </c>
      <c r="W37" s="47">
        <v>1017</v>
      </c>
      <c r="X37" s="2">
        <v>487</v>
      </c>
      <c r="Z37" s="16"/>
      <c r="AA37" s="16"/>
      <c r="AB37" s="29" t="s">
        <v>143</v>
      </c>
      <c r="AC37" s="99" t="s">
        <v>260</v>
      </c>
      <c r="AD37" s="100">
        <v>12</v>
      </c>
      <c r="AF37" s="5"/>
      <c r="AG37" s="48"/>
      <c r="AH37" s="69" t="s">
        <v>258</v>
      </c>
      <c r="AI37" s="1">
        <v>298</v>
      </c>
      <c r="AJ37" s="1">
        <v>109</v>
      </c>
      <c r="AK37" s="74"/>
      <c r="AL37" s="1"/>
      <c r="AM37" s="1"/>
    </row>
    <row r="38" spans="1:39" s="15" customFormat="1" ht="18" customHeight="1">
      <c r="A38" s="28"/>
      <c r="B38" s="28"/>
      <c r="C38" s="29" t="s">
        <v>81</v>
      </c>
      <c r="D38" s="2">
        <v>12</v>
      </c>
      <c r="E38" s="2">
        <v>9</v>
      </c>
      <c r="G38" s="28"/>
      <c r="H38" s="28"/>
      <c r="I38" s="29" t="s">
        <v>87</v>
      </c>
      <c r="J38" s="2">
        <v>43</v>
      </c>
      <c r="K38" s="2">
        <v>33</v>
      </c>
      <c r="M38" s="28"/>
      <c r="N38" s="28"/>
      <c r="O38" s="29" t="s">
        <v>100</v>
      </c>
      <c r="P38" s="105">
        <v>6437</v>
      </c>
      <c r="Q38" s="2">
        <v>2855</v>
      </c>
      <c r="R38" s="2"/>
      <c r="T38" s="4"/>
      <c r="U38" s="4"/>
      <c r="V38" s="57" t="s">
        <v>129</v>
      </c>
      <c r="W38" s="81">
        <v>1481</v>
      </c>
      <c r="X38" s="72">
        <v>355</v>
      </c>
      <c r="Z38" s="16"/>
      <c r="AA38" s="16"/>
      <c r="AB38" s="80" t="s">
        <v>253</v>
      </c>
      <c r="AC38" s="99" t="s">
        <v>260</v>
      </c>
      <c r="AD38" s="100">
        <v>23</v>
      </c>
      <c r="AF38" s="28"/>
      <c r="AG38" s="28"/>
      <c r="AH38" s="69" t="s">
        <v>257</v>
      </c>
      <c r="AI38" s="1">
        <v>247</v>
      </c>
      <c r="AJ38" s="1">
        <v>131</v>
      </c>
      <c r="AK38" s="74"/>
      <c r="AL38" s="1"/>
      <c r="AM38" s="1"/>
    </row>
    <row r="39" spans="1:39" s="15" customFormat="1" ht="18" customHeight="1">
      <c r="A39" s="28"/>
      <c r="B39" s="28"/>
      <c r="C39" s="29" t="s">
        <v>84</v>
      </c>
      <c r="D39" s="2">
        <v>4</v>
      </c>
      <c r="E39" s="2">
        <v>2</v>
      </c>
      <c r="G39" s="28"/>
      <c r="H39" s="28"/>
      <c r="I39" s="29" t="s">
        <v>90</v>
      </c>
      <c r="J39" s="2">
        <v>38</v>
      </c>
      <c r="K39" s="2">
        <v>24</v>
      </c>
      <c r="M39" s="28"/>
      <c r="N39" s="28"/>
      <c r="O39" s="29" t="s">
        <v>101</v>
      </c>
      <c r="P39" s="2">
        <v>8531</v>
      </c>
      <c r="Q39" s="82">
        <v>3652</v>
      </c>
      <c r="R39" s="2"/>
      <c r="T39" s="65" t="s">
        <v>210</v>
      </c>
      <c r="U39" s="66"/>
      <c r="V39" s="67"/>
      <c r="W39" s="43"/>
      <c r="X39" s="43"/>
      <c r="Z39" s="16"/>
      <c r="AA39" s="16"/>
      <c r="AB39" s="29" t="s">
        <v>149</v>
      </c>
      <c r="AC39" s="99" t="s">
        <v>260</v>
      </c>
      <c r="AD39" s="100">
        <v>12.5</v>
      </c>
      <c r="AF39" s="28"/>
      <c r="AG39" s="28"/>
      <c r="AH39" s="69" t="s">
        <v>30</v>
      </c>
      <c r="AI39" s="1">
        <v>3581</v>
      </c>
      <c r="AJ39" s="1">
        <v>1404</v>
      </c>
      <c r="AK39" s="74"/>
      <c r="AL39" s="1"/>
      <c r="AM39" s="1"/>
    </row>
    <row r="40" spans="1:39" s="15" customFormat="1" ht="18" customHeight="1">
      <c r="A40" s="28"/>
      <c r="B40" s="28"/>
      <c r="C40" s="29" t="s">
        <v>86</v>
      </c>
      <c r="D40" s="2">
        <v>15</v>
      </c>
      <c r="E40" s="2">
        <v>10</v>
      </c>
      <c r="G40" s="28"/>
      <c r="H40" s="28"/>
      <c r="I40" s="29" t="s">
        <v>92</v>
      </c>
      <c r="J40" s="2">
        <v>5</v>
      </c>
      <c r="K40" s="2">
        <v>2</v>
      </c>
      <c r="M40" s="28"/>
      <c r="N40" s="28"/>
      <c r="O40" s="29" t="s">
        <v>102</v>
      </c>
      <c r="P40" s="2">
        <v>1355</v>
      </c>
      <c r="Q40" s="82">
        <v>543</v>
      </c>
      <c r="R40" s="2"/>
      <c r="T40" s="16"/>
      <c r="U40" s="16"/>
      <c r="V40" s="29" t="s">
        <v>11</v>
      </c>
      <c r="W40" s="30">
        <v>20240</v>
      </c>
      <c r="X40" s="31">
        <v>11016</v>
      </c>
      <c r="Z40" s="16"/>
      <c r="AA40" s="83"/>
      <c r="AB40" s="39" t="s">
        <v>151</v>
      </c>
      <c r="AC40" s="99" t="s">
        <v>260</v>
      </c>
      <c r="AD40" s="100">
        <v>176</v>
      </c>
      <c r="AF40" s="28"/>
      <c r="AG40" s="28"/>
      <c r="AH40" s="69" t="s">
        <v>178</v>
      </c>
      <c r="AI40" s="1">
        <v>1229</v>
      </c>
      <c r="AJ40" s="1">
        <v>395</v>
      </c>
      <c r="AK40" s="74"/>
      <c r="AL40" s="1"/>
      <c r="AM40" s="1"/>
    </row>
    <row r="41" spans="1:39" s="15" customFormat="1" ht="18" customHeight="1">
      <c r="A41" s="28"/>
      <c r="B41" s="28"/>
      <c r="C41" s="29" t="s">
        <v>89</v>
      </c>
      <c r="D41" s="2">
        <v>540</v>
      </c>
      <c r="E41" s="2">
        <v>259</v>
      </c>
      <c r="G41" s="28"/>
      <c r="H41" s="28"/>
      <c r="I41" s="29" t="s">
        <v>5</v>
      </c>
      <c r="J41" s="2">
        <v>460</v>
      </c>
      <c r="K41" s="2">
        <v>207</v>
      </c>
      <c r="M41" s="28"/>
      <c r="N41" s="28"/>
      <c r="O41" s="29" t="s">
        <v>103</v>
      </c>
      <c r="P41" s="2">
        <v>2587</v>
      </c>
      <c r="Q41" s="82">
        <v>1387</v>
      </c>
      <c r="R41" s="2"/>
      <c r="T41" s="16"/>
      <c r="U41" s="16"/>
      <c r="V41" s="29" t="s">
        <v>120</v>
      </c>
      <c r="W41" s="30">
        <v>1301</v>
      </c>
      <c r="X41" s="31">
        <v>552</v>
      </c>
      <c r="Z41" s="16"/>
      <c r="AA41" s="16"/>
      <c r="AB41" s="29" t="s">
        <v>157</v>
      </c>
      <c r="AC41" s="101">
        <v>193</v>
      </c>
      <c r="AD41" s="102" t="s">
        <v>261</v>
      </c>
      <c r="AF41" s="28"/>
      <c r="AG41" s="28"/>
      <c r="AH41" s="69" t="s">
        <v>182</v>
      </c>
      <c r="AI41" s="1">
        <v>3821</v>
      </c>
      <c r="AJ41" s="1">
        <v>1564</v>
      </c>
      <c r="AK41" s="74"/>
      <c r="AL41" s="1"/>
      <c r="AM41" s="1"/>
    </row>
    <row r="42" spans="1:39" s="15" customFormat="1" ht="18" customHeight="1">
      <c r="A42" s="28"/>
      <c r="B42" s="28"/>
      <c r="C42" s="29" t="s">
        <v>91</v>
      </c>
      <c r="D42" s="2">
        <v>20</v>
      </c>
      <c r="E42" s="2">
        <v>10</v>
      </c>
      <c r="G42" s="28"/>
      <c r="H42" s="38"/>
      <c r="I42" s="84" t="s">
        <v>94</v>
      </c>
      <c r="J42" s="16">
        <v>495</v>
      </c>
      <c r="K42" s="16">
        <v>217</v>
      </c>
      <c r="M42" s="28"/>
      <c r="N42" s="28"/>
      <c r="O42" s="29" t="s">
        <v>82</v>
      </c>
      <c r="P42" s="2">
        <v>2252</v>
      </c>
      <c r="Q42" s="82">
        <v>1103</v>
      </c>
      <c r="R42" s="2"/>
      <c r="T42" s="16"/>
      <c r="U42" s="16"/>
      <c r="V42" s="29" t="s">
        <v>123</v>
      </c>
      <c r="W42" s="30">
        <v>801</v>
      </c>
      <c r="X42" s="31">
        <v>479</v>
      </c>
      <c r="Z42" s="4"/>
      <c r="AA42" s="4"/>
      <c r="AB42" s="57" t="s">
        <v>160</v>
      </c>
      <c r="AC42" s="103">
        <v>176</v>
      </c>
      <c r="AD42" s="104" t="s">
        <v>261</v>
      </c>
      <c r="AF42" s="28"/>
      <c r="AG42" s="28"/>
      <c r="AH42" s="69" t="s">
        <v>186</v>
      </c>
      <c r="AI42" s="1">
        <v>4314</v>
      </c>
      <c r="AJ42" s="1">
        <v>631</v>
      </c>
      <c r="AK42" s="74"/>
      <c r="AL42" s="1"/>
      <c r="AM42" s="1"/>
    </row>
    <row r="43" spans="1:39" s="15" customFormat="1" ht="18" customHeight="1">
      <c r="A43" s="28"/>
      <c r="B43" s="28"/>
      <c r="C43" s="29" t="s">
        <v>93</v>
      </c>
      <c r="D43" s="2">
        <v>127</v>
      </c>
      <c r="E43" s="2">
        <v>97</v>
      </c>
      <c r="G43" s="4"/>
      <c r="H43" s="4" t="s">
        <v>115</v>
      </c>
      <c r="I43" s="85"/>
      <c r="J43" s="4">
        <v>11</v>
      </c>
      <c r="K43" s="4">
        <v>8</v>
      </c>
      <c r="M43" s="28"/>
      <c r="N43" s="28"/>
      <c r="O43" s="29" t="s">
        <v>104</v>
      </c>
      <c r="P43" s="2">
        <v>578</v>
      </c>
      <c r="Q43" s="82">
        <v>283</v>
      </c>
      <c r="R43" s="2"/>
      <c r="T43" s="16"/>
      <c r="U43" s="16"/>
      <c r="V43" s="29" t="s">
        <v>126</v>
      </c>
      <c r="W43" s="30">
        <v>1267</v>
      </c>
      <c r="X43" s="31">
        <v>845</v>
      </c>
      <c r="Z43" s="65" t="s">
        <v>164</v>
      </c>
      <c r="AA43" s="78"/>
      <c r="AB43" s="79"/>
      <c r="AC43" s="64"/>
      <c r="AD43" s="64"/>
      <c r="AF43" s="28"/>
      <c r="AG43" s="28"/>
      <c r="AH43" s="69" t="s">
        <v>190</v>
      </c>
      <c r="AI43" s="1">
        <v>2702</v>
      </c>
      <c r="AJ43" s="1">
        <v>1511</v>
      </c>
      <c r="AK43" s="74"/>
      <c r="AL43" s="1"/>
      <c r="AM43" s="1"/>
    </row>
    <row r="44" spans="1:39" s="15" customFormat="1" ht="18" customHeight="1">
      <c r="A44" s="28"/>
      <c r="B44" s="28"/>
      <c r="C44" s="29" t="s">
        <v>53</v>
      </c>
      <c r="D44" s="2">
        <v>1435</v>
      </c>
      <c r="E44" s="2">
        <v>693</v>
      </c>
      <c r="G44" s="111" t="s">
        <v>232</v>
      </c>
      <c r="H44" s="112"/>
      <c r="I44" s="113"/>
      <c r="J44" s="86"/>
      <c r="K44" s="86"/>
      <c r="M44" s="28"/>
      <c r="N44" s="28"/>
      <c r="O44" s="29" t="s">
        <v>105</v>
      </c>
      <c r="P44" s="2">
        <v>1169</v>
      </c>
      <c r="Q44" s="82">
        <v>509</v>
      </c>
      <c r="R44" s="2"/>
      <c r="T44" s="16"/>
      <c r="U44" s="16"/>
      <c r="V44" s="29" t="s">
        <v>128</v>
      </c>
      <c r="W44" s="30">
        <v>8698</v>
      </c>
      <c r="X44" s="31">
        <v>5762</v>
      </c>
      <c r="Z44" s="9"/>
      <c r="AA44" s="3" t="s">
        <v>228</v>
      </c>
      <c r="AB44" s="35"/>
      <c r="AC44" s="1"/>
      <c r="AD44" s="1"/>
      <c r="AF44" s="28"/>
      <c r="AG44" s="28"/>
      <c r="AH44" s="69" t="s">
        <v>193</v>
      </c>
      <c r="AI44" s="1">
        <v>1583</v>
      </c>
      <c r="AJ44" s="1">
        <v>697</v>
      </c>
      <c r="AK44" s="74"/>
      <c r="AL44" s="1"/>
      <c r="AM44" s="1"/>
    </row>
    <row r="45" spans="1:39" s="15" customFormat="1" ht="18" customHeight="1">
      <c r="A45" s="28"/>
      <c r="B45" s="28"/>
      <c r="C45" s="29" t="s">
        <v>95</v>
      </c>
      <c r="D45" s="2">
        <v>33</v>
      </c>
      <c r="E45" s="2">
        <v>25</v>
      </c>
      <c r="G45" s="5"/>
      <c r="H45" s="51" t="s">
        <v>223</v>
      </c>
      <c r="I45" s="52"/>
      <c r="J45" s="2"/>
      <c r="K45" s="2"/>
      <c r="M45" s="28"/>
      <c r="N45" s="28"/>
      <c r="O45" s="29" t="s">
        <v>106</v>
      </c>
      <c r="P45" s="2">
        <v>2113</v>
      </c>
      <c r="Q45" s="82">
        <v>1386</v>
      </c>
      <c r="R45" s="2"/>
      <c r="T45" s="16"/>
      <c r="U45" s="16"/>
      <c r="V45" s="29" t="s">
        <v>131</v>
      </c>
      <c r="W45" s="30">
        <v>1186</v>
      </c>
      <c r="X45" s="31">
        <v>613</v>
      </c>
      <c r="Z45" s="28"/>
      <c r="AA45" s="28"/>
      <c r="AB45" s="29" t="s">
        <v>96</v>
      </c>
      <c r="AC45" s="1">
        <v>3297</v>
      </c>
      <c r="AD45" s="1">
        <v>1945</v>
      </c>
      <c r="AF45" s="28"/>
      <c r="AG45" s="28"/>
      <c r="AH45" s="69" t="s">
        <v>153</v>
      </c>
      <c r="AI45" s="1">
        <v>2813</v>
      </c>
      <c r="AJ45" s="1">
        <v>1425</v>
      </c>
      <c r="AK45" s="74"/>
      <c r="AL45" s="1"/>
      <c r="AM45" s="1"/>
    </row>
    <row r="46" spans="1:39" s="15" customFormat="1" ht="18" customHeight="1">
      <c r="A46" s="28"/>
      <c r="B46" s="28"/>
      <c r="C46" s="29" t="s">
        <v>97</v>
      </c>
      <c r="D46" s="2">
        <v>40</v>
      </c>
      <c r="E46" s="2">
        <v>24</v>
      </c>
      <c r="G46" s="28"/>
      <c r="H46" s="28"/>
      <c r="I46" s="29" t="s">
        <v>5</v>
      </c>
      <c r="J46" s="2">
        <v>167</v>
      </c>
      <c r="K46" s="2">
        <v>55</v>
      </c>
      <c r="M46" s="28"/>
      <c r="N46" s="28"/>
      <c r="O46" s="29" t="s">
        <v>107</v>
      </c>
      <c r="P46" s="2">
        <v>2893</v>
      </c>
      <c r="Q46" s="82">
        <v>1528</v>
      </c>
      <c r="R46" s="2"/>
      <c r="T46" s="16"/>
      <c r="U46" s="16"/>
      <c r="V46" s="29" t="s">
        <v>135</v>
      </c>
      <c r="W46" s="30">
        <v>10492</v>
      </c>
      <c r="X46" s="31">
        <v>6051</v>
      </c>
      <c r="Z46" s="28"/>
      <c r="AA46" s="28"/>
      <c r="AB46" s="29" t="s">
        <v>174</v>
      </c>
      <c r="AC46" s="1">
        <v>224</v>
      </c>
      <c r="AD46" s="1">
        <v>68</v>
      </c>
      <c r="AF46" s="28"/>
      <c r="AG46" s="28"/>
      <c r="AH46" s="69" t="s">
        <v>8</v>
      </c>
      <c r="AI46" s="1">
        <v>6942</v>
      </c>
      <c r="AJ46" s="1">
        <v>3228</v>
      </c>
      <c r="AK46" s="74"/>
      <c r="AL46" s="1"/>
      <c r="AM46" s="1"/>
    </row>
    <row r="47" spans="1:39" ht="18" customHeight="1">
      <c r="A47" s="28"/>
      <c r="B47" s="38"/>
      <c r="C47" s="39" t="s">
        <v>99</v>
      </c>
      <c r="D47" s="2">
        <v>43</v>
      </c>
      <c r="E47" s="2">
        <v>32</v>
      </c>
      <c r="F47" s="15"/>
      <c r="G47" s="28"/>
      <c r="H47" s="28"/>
      <c r="I47" s="29" t="s">
        <v>7</v>
      </c>
      <c r="J47" s="2">
        <v>5</v>
      </c>
      <c r="K47" s="2">
        <v>4</v>
      </c>
      <c r="L47" s="15"/>
      <c r="M47" s="28"/>
      <c r="N47" s="28"/>
      <c r="O47" s="29" t="s">
        <v>108</v>
      </c>
      <c r="P47" s="2">
        <v>1605</v>
      </c>
      <c r="Q47" s="82">
        <v>784</v>
      </c>
      <c r="R47" s="2"/>
      <c r="T47" s="16"/>
      <c r="U47" s="16"/>
      <c r="V47" s="29" t="s">
        <v>138</v>
      </c>
      <c r="W47" s="30">
        <v>2491</v>
      </c>
      <c r="X47" s="31">
        <v>1138</v>
      </c>
      <c r="Z47" s="28"/>
      <c r="AA47" s="28"/>
      <c r="AB47" s="29" t="s">
        <v>177</v>
      </c>
      <c r="AC47" s="1">
        <v>326</v>
      </c>
      <c r="AD47" s="1">
        <v>75</v>
      </c>
      <c r="AF47" s="28"/>
      <c r="AG47" s="28"/>
      <c r="AH47" s="69" t="s">
        <v>200</v>
      </c>
      <c r="AI47" s="1">
        <v>1861</v>
      </c>
      <c r="AJ47" s="1">
        <v>1007</v>
      </c>
      <c r="AK47" s="74"/>
      <c r="AL47" s="1"/>
      <c r="AM47" s="1"/>
    </row>
    <row r="48" spans="1:39" ht="18" customHeight="1">
      <c r="A48" s="53"/>
      <c r="B48" s="3" t="s">
        <v>235</v>
      </c>
      <c r="C48" s="35"/>
      <c r="D48" s="2"/>
      <c r="E48" s="2"/>
      <c r="F48" s="15"/>
      <c r="G48" s="28"/>
      <c r="H48" s="28"/>
      <c r="I48" s="29" t="s">
        <v>10</v>
      </c>
      <c r="J48" s="2">
        <v>16</v>
      </c>
      <c r="K48" s="2">
        <v>11</v>
      </c>
      <c r="L48" s="15"/>
      <c r="M48" s="28"/>
      <c r="N48" s="28"/>
      <c r="O48" s="29" t="s">
        <v>109</v>
      </c>
      <c r="P48" s="2">
        <v>10312</v>
      </c>
      <c r="Q48" s="82">
        <v>5730</v>
      </c>
      <c r="R48" s="2"/>
      <c r="T48" s="16"/>
      <c r="U48" s="16"/>
      <c r="V48" s="29" t="s">
        <v>140</v>
      </c>
      <c r="W48" s="30">
        <v>3508</v>
      </c>
      <c r="X48" s="31">
        <v>2232</v>
      </c>
      <c r="Z48" s="28"/>
      <c r="AA48" s="28"/>
      <c r="AB48" s="29" t="s">
        <v>181</v>
      </c>
      <c r="AC48" s="1">
        <v>420</v>
      </c>
      <c r="AD48" s="1">
        <v>195</v>
      </c>
      <c r="AF48" s="28"/>
      <c r="AG48" s="28"/>
      <c r="AH48" s="69" t="s">
        <v>203</v>
      </c>
      <c r="AI48" s="1">
        <v>2636</v>
      </c>
      <c r="AJ48" s="1">
        <v>1452</v>
      </c>
      <c r="AK48" s="74"/>
      <c r="AL48" s="1"/>
      <c r="AM48" s="1"/>
    </row>
    <row r="49" spans="1:39" ht="18" customHeight="1" thickBot="1">
      <c r="A49" s="87"/>
      <c r="B49" s="87"/>
      <c r="C49" s="88" t="s">
        <v>1</v>
      </c>
      <c r="D49" s="89">
        <v>1172</v>
      </c>
      <c r="E49" s="89">
        <v>799</v>
      </c>
      <c r="F49" s="15"/>
      <c r="G49" s="87"/>
      <c r="H49" s="87"/>
      <c r="I49" s="88" t="s">
        <v>12</v>
      </c>
      <c r="J49" s="89">
        <v>8</v>
      </c>
      <c r="K49" s="89">
        <v>5</v>
      </c>
      <c r="M49" s="87"/>
      <c r="N49" s="87"/>
      <c r="O49" s="88" t="s">
        <v>110</v>
      </c>
      <c r="P49" s="89">
        <v>2020</v>
      </c>
      <c r="Q49" s="90">
        <v>861</v>
      </c>
      <c r="R49" s="2"/>
      <c r="T49" s="91"/>
      <c r="U49" s="91"/>
      <c r="V49" s="88" t="s">
        <v>142</v>
      </c>
      <c r="W49" s="92">
        <v>3450</v>
      </c>
      <c r="X49" s="93">
        <v>2004</v>
      </c>
      <c r="Z49" s="87"/>
      <c r="AA49" s="87"/>
      <c r="AB49" s="88" t="s">
        <v>185</v>
      </c>
      <c r="AC49" s="94">
        <v>637</v>
      </c>
      <c r="AD49" s="94">
        <v>227</v>
      </c>
      <c r="AF49" s="28"/>
      <c r="AG49" s="28"/>
      <c r="AH49" s="69" t="s">
        <v>207</v>
      </c>
      <c r="AI49" s="1">
        <v>1190</v>
      </c>
      <c r="AJ49" s="1">
        <v>759</v>
      </c>
      <c r="AK49" s="74"/>
      <c r="AL49" s="1"/>
      <c r="AM49" s="1"/>
    </row>
    <row r="50" spans="1:39" s="10" customFormat="1" ht="18" customHeight="1" thickTop="1">
      <c r="A50" s="3" t="s">
        <v>242</v>
      </c>
      <c r="B50" s="5"/>
      <c r="C50" s="5"/>
      <c r="D50" s="5"/>
      <c r="E50" s="5"/>
      <c r="F50" s="5"/>
      <c r="AF50" s="28"/>
      <c r="AG50" s="28"/>
      <c r="AH50" s="95" t="s">
        <v>254</v>
      </c>
      <c r="AI50" s="1">
        <v>2421</v>
      </c>
      <c r="AJ50" s="1">
        <v>1428</v>
      </c>
      <c r="AK50" s="74"/>
      <c r="AL50" s="1"/>
      <c r="AM50" s="1"/>
    </row>
    <row r="51" spans="1:38" s="10" customFormat="1" ht="18" customHeight="1">
      <c r="A51" s="15" t="s">
        <v>214</v>
      </c>
      <c r="B51" s="5"/>
      <c r="C51" s="5"/>
      <c r="D51" s="5"/>
      <c r="E51" s="5"/>
      <c r="F51" s="9"/>
      <c r="Y51" s="13"/>
      <c r="AE51" s="13"/>
      <c r="AH51" s="95" t="s">
        <v>255</v>
      </c>
      <c r="AI51" s="1">
        <v>1165</v>
      </c>
      <c r="AJ51" s="1">
        <v>626</v>
      </c>
      <c r="AK51" s="13"/>
      <c r="AL51" s="13"/>
    </row>
    <row r="52" spans="1:38" s="10" customFormat="1" ht="18" customHeight="1" thickBot="1">
      <c r="A52" s="3" t="s">
        <v>215</v>
      </c>
      <c r="AH52" s="96" t="s">
        <v>70</v>
      </c>
      <c r="AI52" s="94">
        <v>2101</v>
      </c>
      <c r="AJ52" s="94">
        <v>1043</v>
      </c>
      <c r="AL52" s="13"/>
    </row>
    <row r="53" spans="1:38" s="10" customFormat="1" ht="18" customHeight="1" thickTop="1">
      <c r="A53" s="3" t="s">
        <v>236</v>
      </c>
      <c r="AH53" s="74"/>
      <c r="AI53" s="1"/>
      <c r="AJ53" s="1"/>
      <c r="AL53" s="13"/>
    </row>
    <row r="54" spans="1:38" s="10" customFormat="1" ht="18" customHeight="1">
      <c r="A54" s="3" t="s">
        <v>216</v>
      </c>
      <c r="AH54" s="74"/>
      <c r="AI54" s="1"/>
      <c r="AJ54" s="1"/>
      <c r="AL54" s="13"/>
    </row>
    <row r="55" spans="1:38" s="10" customFormat="1" ht="18" customHeight="1">
      <c r="A55" s="3" t="s">
        <v>217</v>
      </c>
      <c r="Z55" s="5"/>
      <c r="AA55" s="5"/>
      <c r="AB55" s="5"/>
      <c r="AC55" s="5"/>
      <c r="AD55" s="5"/>
      <c r="AL55" s="13"/>
    </row>
    <row r="56" spans="1:38" s="10" customFormat="1" ht="18" customHeight="1">
      <c r="A56" s="15" t="s">
        <v>218</v>
      </c>
      <c r="Z56" s="5"/>
      <c r="AA56" s="5"/>
      <c r="AB56" s="5"/>
      <c r="AC56" s="5"/>
      <c r="AD56" s="5"/>
      <c r="AL56" s="13"/>
    </row>
    <row r="57" spans="1:36" ht="18" customHeight="1">
      <c r="A57" s="10"/>
      <c r="B57" s="10"/>
      <c r="C57" s="10"/>
      <c r="D57" s="10"/>
      <c r="E57" s="10"/>
      <c r="F57" s="10"/>
      <c r="AH57" s="10"/>
      <c r="AI57" s="10"/>
      <c r="AJ57" s="10"/>
    </row>
    <row r="58" spans="1:36" ht="18" customHeight="1">
      <c r="A58" s="10"/>
      <c r="B58" s="10"/>
      <c r="C58" s="10"/>
      <c r="D58" s="10"/>
      <c r="E58" s="10"/>
      <c r="F58" s="10"/>
      <c r="AH58" s="10"/>
      <c r="AI58" s="10"/>
      <c r="AJ58" s="10"/>
    </row>
    <row r="59" spans="34:36" ht="18" customHeight="1">
      <c r="AH59" s="10"/>
      <c r="AI59" s="10"/>
      <c r="AJ59" s="10"/>
    </row>
    <row r="60" spans="34:36" ht="18" customHeight="1">
      <c r="AH60" s="10"/>
      <c r="AI60" s="10"/>
      <c r="AJ60" s="10"/>
    </row>
    <row r="82" spans="26:30" ht="18" customHeight="1">
      <c r="Z82" s="97"/>
      <c r="AA82" s="97"/>
      <c r="AB82" s="97"/>
      <c r="AC82" s="97"/>
      <c r="AD82" s="97"/>
    </row>
    <row r="84" spans="1:38" s="97" customFormat="1" ht="18" customHeight="1">
      <c r="A84" s="5"/>
      <c r="B84" s="5"/>
      <c r="C84" s="5"/>
      <c r="D84" s="5"/>
      <c r="E84" s="5"/>
      <c r="F84" s="5"/>
      <c r="Z84" s="5"/>
      <c r="AA84" s="5"/>
      <c r="AB84" s="5"/>
      <c r="AC84" s="5"/>
      <c r="AD84" s="5"/>
      <c r="AH84" s="5"/>
      <c r="AI84" s="5"/>
      <c r="AJ84" s="5"/>
      <c r="AL84" s="98"/>
    </row>
    <row r="86" spans="1:6" ht="18" customHeight="1">
      <c r="A86" s="97"/>
      <c r="B86" s="97"/>
      <c r="C86" s="97"/>
      <c r="D86" s="97"/>
      <c r="E86" s="97"/>
      <c r="F86" s="97"/>
    </row>
    <row r="88" spans="34:36" ht="18" customHeight="1">
      <c r="AH88" s="97"/>
      <c r="AI88" s="97"/>
      <c r="AJ88" s="97"/>
    </row>
    <row r="116" spans="26:30" ht="18" customHeight="1">
      <c r="Z116" s="97"/>
      <c r="AA116" s="97"/>
      <c r="AB116" s="97"/>
      <c r="AC116" s="97"/>
      <c r="AD116" s="97"/>
    </row>
    <row r="118" spans="1:38" s="97" customFormat="1" ht="18" customHeight="1">
      <c r="A118" s="5"/>
      <c r="B118" s="5"/>
      <c r="C118" s="5"/>
      <c r="D118" s="5"/>
      <c r="E118" s="5"/>
      <c r="F118" s="5"/>
      <c r="Z118" s="5"/>
      <c r="AA118" s="5"/>
      <c r="AB118" s="5"/>
      <c r="AC118" s="5"/>
      <c r="AD118" s="5"/>
      <c r="AH118" s="5"/>
      <c r="AI118" s="5"/>
      <c r="AJ118" s="5"/>
      <c r="AL118" s="98"/>
    </row>
    <row r="120" spans="1:6" ht="18" customHeight="1">
      <c r="A120" s="97"/>
      <c r="B120" s="97"/>
      <c r="C120" s="97"/>
      <c r="D120" s="97"/>
      <c r="E120" s="97"/>
      <c r="F120" s="97"/>
    </row>
    <row r="122" spans="34:36" ht="18" customHeight="1">
      <c r="AH122" s="97"/>
      <c r="AI122" s="97"/>
      <c r="AJ122" s="97"/>
    </row>
    <row r="150" spans="26:30" ht="18" customHeight="1">
      <c r="Z150" s="97"/>
      <c r="AA150" s="97"/>
      <c r="AB150" s="97"/>
      <c r="AC150" s="97"/>
      <c r="AD150" s="97"/>
    </row>
    <row r="152" spans="1:38" s="97" customFormat="1" ht="18" customHeight="1">
      <c r="A152" s="5"/>
      <c r="B152" s="5"/>
      <c r="C152" s="5"/>
      <c r="D152" s="5"/>
      <c r="E152" s="5"/>
      <c r="F152" s="5"/>
      <c r="Z152" s="5"/>
      <c r="AA152" s="5"/>
      <c r="AB152" s="5"/>
      <c r="AC152" s="5"/>
      <c r="AD152" s="5"/>
      <c r="AH152" s="5"/>
      <c r="AI152" s="5"/>
      <c r="AJ152" s="5"/>
      <c r="AL152" s="98"/>
    </row>
    <row r="154" spans="1:6" ht="18" customHeight="1">
      <c r="A154" s="97"/>
      <c r="B154" s="97"/>
      <c r="C154" s="97"/>
      <c r="D154" s="97"/>
      <c r="E154" s="97"/>
      <c r="F154" s="97"/>
    </row>
    <row r="156" spans="34:36" ht="18" customHeight="1">
      <c r="AH156" s="97"/>
      <c r="AI156" s="97"/>
      <c r="AJ156" s="97"/>
    </row>
    <row r="165" spans="26:30" ht="18" customHeight="1">
      <c r="Z165" s="97"/>
      <c r="AA165" s="97"/>
      <c r="AB165" s="97"/>
      <c r="AC165" s="97"/>
      <c r="AD165" s="97"/>
    </row>
    <row r="167" spans="1:38" s="97" customFormat="1" ht="18" customHeight="1">
      <c r="A167" s="5"/>
      <c r="B167" s="5"/>
      <c r="C167" s="5"/>
      <c r="D167" s="5"/>
      <c r="E167" s="5"/>
      <c r="F167" s="5"/>
      <c r="Z167" s="5"/>
      <c r="AA167" s="5"/>
      <c r="AB167" s="5"/>
      <c r="AC167" s="5"/>
      <c r="AD167" s="5"/>
      <c r="AH167" s="5"/>
      <c r="AI167" s="5"/>
      <c r="AJ167" s="5"/>
      <c r="AL167" s="98"/>
    </row>
    <row r="169" spans="1:6" ht="18" customHeight="1">
      <c r="A169" s="97"/>
      <c r="B169" s="97"/>
      <c r="C169" s="97"/>
      <c r="D169" s="97"/>
      <c r="E169" s="97"/>
      <c r="F169" s="97"/>
    </row>
    <row r="171" spans="34:36" ht="18" customHeight="1">
      <c r="AH171" s="97"/>
      <c r="AI171" s="97"/>
      <c r="AJ171" s="97"/>
    </row>
    <row r="190" spans="26:30" ht="18" customHeight="1">
      <c r="Z190" s="97"/>
      <c r="AA190" s="97"/>
      <c r="AB190" s="97"/>
      <c r="AC190" s="97"/>
      <c r="AD190" s="97"/>
    </row>
    <row r="192" spans="1:38" s="97" customFormat="1" ht="18" customHeight="1">
      <c r="A192" s="5"/>
      <c r="B192" s="5"/>
      <c r="C192" s="5"/>
      <c r="D192" s="5"/>
      <c r="E192" s="5"/>
      <c r="F192" s="5"/>
      <c r="Z192" s="5"/>
      <c r="AA192" s="5"/>
      <c r="AB192" s="5"/>
      <c r="AC192" s="5"/>
      <c r="AD192" s="5"/>
      <c r="AH192" s="5"/>
      <c r="AI192" s="5"/>
      <c r="AJ192" s="5"/>
      <c r="AL192" s="98"/>
    </row>
    <row r="194" spans="1:6" ht="18" customHeight="1">
      <c r="A194" s="97"/>
      <c r="B194" s="97"/>
      <c r="C194" s="97"/>
      <c r="D194" s="97"/>
      <c r="E194" s="97"/>
      <c r="F194" s="97"/>
    </row>
    <row r="196" spans="34:36" ht="18" customHeight="1">
      <c r="AH196" s="97"/>
      <c r="AI196" s="97"/>
      <c r="AJ196" s="97"/>
    </row>
    <row r="215" spans="26:30" ht="18" customHeight="1">
      <c r="Z215" s="97"/>
      <c r="AA215" s="97"/>
      <c r="AB215" s="97"/>
      <c r="AC215" s="97"/>
      <c r="AD215" s="97"/>
    </row>
    <row r="217" spans="1:38" s="97" customFormat="1" ht="18" customHeight="1">
      <c r="A217" s="5"/>
      <c r="B217" s="5"/>
      <c r="C217" s="5"/>
      <c r="D217" s="5"/>
      <c r="E217" s="5"/>
      <c r="F217" s="5"/>
      <c r="Z217" s="5"/>
      <c r="AA217" s="5"/>
      <c r="AB217" s="5"/>
      <c r="AC217" s="5"/>
      <c r="AD217" s="5"/>
      <c r="AH217" s="5"/>
      <c r="AI217" s="5"/>
      <c r="AJ217" s="5"/>
      <c r="AL217" s="98"/>
    </row>
    <row r="219" spans="1:6" ht="18" customHeight="1">
      <c r="A219" s="97"/>
      <c r="B219" s="97"/>
      <c r="C219" s="97"/>
      <c r="D219" s="97"/>
      <c r="E219" s="97"/>
      <c r="F219" s="97"/>
    </row>
    <row r="221" spans="34:36" ht="18" customHeight="1">
      <c r="AH221" s="97"/>
      <c r="AI221" s="97"/>
      <c r="AJ221" s="97"/>
    </row>
    <row r="235" spans="26:30" ht="18" customHeight="1">
      <c r="Z235" s="97"/>
      <c r="AA235" s="97"/>
      <c r="AB235" s="97"/>
      <c r="AC235" s="97"/>
      <c r="AD235" s="97"/>
    </row>
    <row r="237" spans="1:38" s="97" customFormat="1" ht="18" customHeight="1">
      <c r="A237" s="5"/>
      <c r="B237" s="5"/>
      <c r="C237" s="5"/>
      <c r="D237" s="5"/>
      <c r="E237" s="5"/>
      <c r="F237" s="5"/>
      <c r="Z237" s="5"/>
      <c r="AA237" s="5"/>
      <c r="AB237" s="5"/>
      <c r="AC237" s="5"/>
      <c r="AD237" s="5"/>
      <c r="AH237" s="5"/>
      <c r="AI237" s="5"/>
      <c r="AJ237" s="5"/>
      <c r="AL237" s="98"/>
    </row>
    <row r="239" spans="1:6" ht="18" customHeight="1">
      <c r="A239" s="97"/>
      <c r="B239" s="97"/>
      <c r="C239" s="97"/>
      <c r="D239" s="97"/>
      <c r="E239" s="97"/>
      <c r="F239" s="97"/>
    </row>
    <row r="241" spans="34:36" ht="18" customHeight="1">
      <c r="AH241" s="97"/>
      <c r="AI241" s="97"/>
      <c r="AJ241" s="97"/>
    </row>
  </sheetData>
  <sheetProtection/>
  <mergeCells count="13">
    <mergeCell ref="G44:I44"/>
    <mergeCell ref="G3:I4"/>
    <mergeCell ref="J3:J4"/>
    <mergeCell ref="M3:O4"/>
    <mergeCell ref="A3:C4"/>
    <mergeCell ref="AC3:AC4"/>
    <mergeCell ref="AF3:AH4"/>
    <mergeCell ref="W3:W4"/>
    <mergeCell ref="Z3:AB4"/>
    <mergeCell ref="AI3:AI4"/>
    <mergeCell ref="D3:D4"/>
    <mergeCell ref="P3:P4"/>
    <mergeCell ref="T3:V4"/>
  </mergeCells>
  <printOptions/>
  <pageMargins left="0.5905511811023623" right="0.5905511811023623" top="0.73" bottom="0.5905511811023623" header="0.5118110236220472" footer="0.5118110236220472"/>
  <pageSetup fitToHeight="1" fitToWidth="1" horizontalDpi="600" verticalDpi="600" orientation="landscape" paperSize="9" scale="52" r:id="rId1"/>
  <headerFooter alignWithMargins="0">
    <oddFooter>&amp;L&amp;Z&amp;F&amp;D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2009-03-12T06:49:23Z</cp:lastPrinted>
  <dcterms:created xsi:type="dcterms:W3CDTF">2001-06-28T07:56:17Z</dcterms:created>
  <dcterms:modified xsi:type="dcterms:W3CDTF">2017-11-29T04:35:26Z</dcterms:modified>
  <cp:category/>
  <cp:version/>
  <cp:contentType/>
  <cp:contentStatus/>
</cp:coreProperties>
</file>