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D:\各課専用\住宅政策課・住宅整備課\計画担当\34高齢者住宅対策\13 終身建物賃貸借事業\★制度改正（R7.10）\③R71001_事務処理要領改正\"/>
    </mc:Choice>
  </mc:AlternateContent>
  <xr:revisionPtr revIDLastSave="0" documentId="13_ncr:1_{7F09C5D0-6990-4CEC-A72E-1EFEFF6D93B2}" xr6:coauthVersionLast="47" xr6:coauthVersionMax="47" xr10:uidLastSave="{00000000-0000-0000-0000-000000000000}"/>
  <bookViews>
    <workbookView xWindow="0" yWindow="20" windowWidth="19200" windowHeight="10180" tabRatio="510" activeTab="1" xr2:uid="{5F685656-89C2-4757-9721-630C65A8646A}"/>
  </bookViews>
  <sheets>
    <sheet name="【①新築住宅】" sheetId="3" r:id="rId1"/>
    <sheet name="【②既存住宅】" sheetId="4" r:id="rId2"/>
  </sheets>
  <definedNames>
    <definedName name="_xlnm.Print_Area" localSheetId="0">【①新築住宅】!$B$2:$AC$357</definedName>
    <definedName name="_xlnm.Print_Area" localSheetId="1">【②既存住宅】!$B$2:$AD$51</definedName>
    <definedName name="_xlnm.Print_Titles" localSheetId="0">【①新築住宅】!$6:$6</definedName>
    <definedName name="_xlnm.Print_Titles" localSheetId="1">【②既存住宅】!$6:$6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0" i="4" l="1"/>
  <c r="AF49" i="4"/>
  <c r="AF48" i="4"/>
  <c r="AF47" i="4"/>
  <c r="AF46" i="4"/>
  <c r="AF45" i="4"/>
  <c r="AF42" i="4"/>
  <c r="AF41" i="4"/>
  <c r="AF40" i="4"/>
  <c r="AI40" i="4" s="1"/>
  <c r="AF37" i="4"/>
  <c r="AI35" i="4" s="1"/>
  <c r="AF36" i="4"/>
  <c r="AF35" i="4"/>
  <c r="AF34" i="4"/>
  <c r="AF33" i="4"/>
  <c r="AF32" i="4"/>
  <c r="AK26" i="4"/>
  <c r="AG27" i="4"/>
  <c r="AG26" i="4"/>
  <c r="AF27" i="4"/>
  <c r="AF26" i="4"/>
  <c r="AF25" i="4"/>
  <c r="AF20" i="4"/>
  <c r="AF19" i="4"/>
  <c r="AF18" i="4"/>
  <c r="AI13" i="4"/>
  <c r="AF14" i="4"/>
  <c r="AF13" i="4"/>
  <c r="AF12" i="4"/>
  <c r="AF11" i="4"/>
  <c r="AF10" i="4"/>
  <c r="AF9" i="4"/>
  <c r="AI9" i="4" s="1"/>
  <c r="AE342" i="3"/>
  <c r="AE341" i="3"/>
  <c r="AF341" i="3" s="1"/>
  <c r="AJ342" i="3" s="1"/>
  <c r="AE306" i="3"/>
  <c r="AE333" i="3"/>
  <c r="AE332" i="3"/>
  <c r="AE331" i="3"/>
  <c r="AE330" i="3"/>
  <c r="AE329" i="3"/>
  <c r="AE328" i="3"/>
  <c r="AH326" i="3" s="1"/>
  <c r="AE327" i="3"/>
  <c r="AE326" i="3"/>
  <c r="AE324" i="3"/>
  <c r="AH330" i="3" s="1"/>
  <c r="AE323" i="3"/>
  <c r="AE322" i="3"/>
  <c r="AJ320" i="3"/>
  <c r="AE320" i="3"/>
  <c r="AE319" i="3"/>
  <c r="AJ317" i="3"/>
  <c r="AE317" i="3"/>
  <c r="AE316" i="3"/>
  <c r="AE315" i="3"/>
  <c r="AE314" i="3"/>
  <c r="AE313" i="3"/>
  <c r="AE312" i="3"/>
  <c r="AE311" i="3"/>
  <c r="AH311" i="3" s="1"/>
  <c r="AE308" i="3"/>
  <c r="AH307" i="3" s="1"/>
  <c r="AE307" i="3"/>
  <c r="AE310" i="3"/>
  <c r="AE309" i="3"/>
  <c r="AE300" i="3"/>
  <c r="AE299" i="3"/>
  <c r="AE298" i="3"/>
  <c r="AE296" i="3"/>
  <c r="AH293" i="3" s="1"/>
  <c r="AE295" i="3"/>
  <c r="AE294" i="3"/>
  <c r="AE293" i="3"/>
  <c r="AE292" i="3"/>
  <c r="AE291" i="3"/>
  <c r="AE290" i="3"/>
  <c r="AE289" i="3"/>
  <c r="AE288" i="3"/>
  <c r="AE284" i="3"/>
  <c r="AE283" i="3"/>
  <c r="AE282" i="3"/>
  <c r="AE281" i="3"/>
  <c r="AE280" i="3"/>
  <c r="AE279" i="3"/>
  <c r="AH279" i="3" s="1"/>
  <c r="AE278" i="3"/>
  <c r="AE277" i="3"/>
  <c r="AE276" i="3"/>
  <c r="AJ273" i="3"/>
  <c r="AE275" i="3"/>
  <c r="AE274" i="3"/>
  <c r="AE273" i="3"/>
  <c r="AJ270" i="3"/>
  <c r="AE272" i="3"/>
  <c r="AE271" i="3"/>
  <c r="AE270" i="3"/>
  <c r="AE269" i="3"/>
  <c r="AE268" i="3"/>
  <c r="AE267" i="3"/>
  <c r="AE266" i="3"/>
  <c r="AE265" i="3"/>
  <c r="AE264" i="3"/>
  <c r="AE262" i="3"/>
  <c r="AE261" i="3"/>
  <c r="AE259" i="3"/>
  <c r="AF258" i="3"/>
  <c r="AE258" i="3"/>
  <c r="AE257" i="3"/>
  <c r="AE256" i="3"/>
  <c r="AH256" i="3" s="1"/>
  <c r="AJ254" i="3"/>
  <c r="AJ252" i="3"/>
  <c r="AJ251" i="3"/>
  <c r="AJ250" i="3"/>
  <c r="AE249" i="3"/>
  <c r="AE248" i="3"/>
  <c r="AE247" i="3"/>
  <c r="AH247" i="3" s="1"/>
  <c r="AE246" i="3"/>
  <c r="AE224" i="3"/>
  <c r="AE223" i="3"/>
  <c r="AE222" i="3"/>
  <c r="AH222" i="3" s="1"/>
  <c r="AE219" i="3"/>
  <c r="AE218" i="3"/>
  <c r="AH218" i="3" s="1"/>
  <c r="AE215" i="3"/>
  <c r="AE214" i="3"/>
  <c r="AH214" i="3" s="1"/>
  <c r="AJ212" i="3"/>
  <c r="AJ211" i="3"/>
  <c r="AE212" i="3"/>
  <c r="AE211" i="3"/>
  <c r="AE210" i="3"/>
  <c r="AJ208" i="3"/>
  <c r="AJ207" i="3"/>
  <c r="AE208" i="3"/>
  <c r="AE207" i="3"/>
  <c r="AE206" i="3"/>
  <c r="AE203" i="3"/>
  <c r="AE202" i="3"/>
  <c r="AF200" i="3"/>
  <c r="AE201" i="3"/>
  <c r="AH201" i="3" s="1"/>
  <c r="AE200" i="3"/>
  <c r="AE199" i="3"/>
  <c r="AJ197" i="3"/>
  <c r="AJ196" i="3"/>
  <c r="AE197" i="3"/>
  <c r="AE196" i="3"/>
  <c r="AE195" i="3"/>
  <c r="AE193" i="3"/>
  <c r="AE192" i="3"/>
  <c r="AH191" i="3" s="1"/>
  <c r="AE191" i="3"/>
  <c r="AE190" i="3"/>
  <c r="AE189" i="3"/>
  <c r="AE188" i="3"/>
  <c r="AF187" i="3"/>
  <c r="AE187" i="3"/>
  <c r="AE186" i="3"/>
  <c r="AJ184" i="3"/>
  <c r="AE184" i="3"/>
  <c r="AE183" i="3"/>
  <c r="AJ181" i="3"/>
  <c r="AE181" i="3"/>
  <c r="AH180" i="3" s="1"/>
  <c r="AE180" i="3"/>
  <c r="AE178" i="3"/>
  <c r="AE177" i="3"/>
  <c r="AJ169" i="3"/>
  <c r="AE176" i="3"/>
  <c r="AE175" i="3"/>
  <c r="AE174" i="3"/>
  <c r="AH174" i="3" s="1"/>
  <c r="AE173" i="3"/>
  <c r="AE172" i="3"/>
  <c r="AE171" i="3"/>
  <c r="AH171" i="3" s="1"/>
  <c r="AJ167" i="3"/>
  <c r="AJ166" i="3"/>
  <c r="AJ165" i="3"/>
  <c r="AF163" i="3"/>
  <c r="AF162" i="3"/>
  <c r="AF161" i="3"/>
  <c r="AE165" i="3"/>
  <c r="AE164" i="3"/>
  <c r="AE161" i="3"/>
  <c r="AJ159" i="3"/>
  <c r="AJ158" i="3"/>
  <c r="AJ157" i="3"/>
  <c r="AJ156" i="3"/>
  <c r="AE156" i="3"/>
  <c r="AE155" i="3"/>
  <c r="AE152" i="3"/>
  <c r="AH152" i="3" s="1"/>
  <c r="AJ150" i="3"/>
  <c r="AJ149" i="3"/>
  <c r="AJ148" i="3"/>
  <c r="AJ147" i="3"/>
  <c r="AF145" i="3"/>
  <c r="AF144" i="3"/>
  <c r="AF143" i="3"/>
  <c r="AE147" i="3"/>
  <c r="AE146" i="3"/>
  <c r="AE143" i="3"/>
  <c r="AE139" i="3"/>
  <c r="AE138" i="3"/>
  <c r="AE137" i="3"/>
  <c r="AE135" i="3"/>
  <c r="AE134" i="3"/>
  <c r="AE133" i="3"/>
  <c r="AE132" i="3"/>
  <c r="AE131" i="3"/>
  <c r="AE130" i="3"/>
  <c r="AE129" i="3"/>
  <c r="AE128" i="3"/>
  <c r="AE127" i="3"/>
  <c r="AE126" i="3"/>
  <c r="AE125" i="3"/>
  <c r="AE124" i="3"/>
  <c r="AE123" i="3"/>
  <c r="AE122" i="3"/>
  <c r="AJ121" i="3"/>
  <c r="AJ120" i="3"/>
  <c r="AJ119" i="3"/>
  <c r="AE121" i="3"/>
  <c r="AE120" i="3"/>
  <c r="AE119" i="3"/>
  <c r="AE118" i="3"/>
  <c r="AE115" i="3"/>
  <c r="AE114" i="3"/>
  <c r="AE113" i="3"/>
  <c r="AF111" i="3"/>
  <c r="AF110" i="3"/>
  <c r="AF109" i="3"/>
  <c r="AF108" i="3"/>
  <c r="AF107" i="3"/>
  <c r="AJ104" i="3"/>
  <c r="AJ102" i="3"/>
  <c r="AJ100" i="3"/>
  <c r="AH100" i="3"/>
  <c r="AE101" i="3"/>
  <c r="AE100" i="3"/>
  <c r="AE99" i="3"/>
  <c r="AE98" i="3"/>
  <c r="AF95" i="3"/>
  <c r="AE95" i="3"/>
  <c r="AH94" i="3" s="1"/>
  <c r="AE94" i="3"/>
  <c r="AE93" i="3"/>
  <c r="AE92" i="3"/>
  <c r="AE91" i="3"/>
  <c r="AH91" i="3" s="1"/>
  <c r="AF88" i="3"/>
  <c r="AF87" i="3"/>
  <c r="AF86" i="3"/>
  <c r="AF85" i="3"/>
  <c r="AE85" i="3"/>
  <c r="AE84" i="3"/>
  <c r="AH84" i="3" s="1"/>
  <c r="AJ78" i="3"/>
  <c r="AJ77" i="3"/>
  <c r="AJ76" i="3"/>
  <c r="AF83" i="3"/>
  <c r="AF82" i="3"/>
  <c r="AF81" i="3"/>
  <c r="AG79" i="3"/>
  <c r="AF80" i="3"/>
  <c r="AF79" i="3"/>
  <c r="AE78" i="3"/>
  <c r="AE77" i="3"/>
  <c r="AE76" i="3"/>
  <c r="AE75" i="3"/>
  <c r="AJ73" i="3"/>
  <c r="AJ72" i="3"/>
  <c r="AJ70" i="3"/>
  <c r="AF73" i="3"/>
  <c r="AF72" i="3"/>
  <c r="AF70" i="3"/>
  <c r="AE72" i="3"/>
  <c r="AE71" i="3"/>
  <c r="AE70" i="3"/>
  <c r="AF67" i="3"/>
  <c r="AF64" i="3"/>
  <c r="AJ64" i="3" s="1"/>
  <c r="AE64" i="3"/>
  <c r="AG68" i="3"/>
  <c r="AF68" i="3"/>
  <c r="AF66" i="3"/>
  <c r="AJ66" i="3" s="1"/>
  <c r="AF65" i="3"/>
  <c r="AJ65" i="3" s="1"/>
  <c r="AE65" i="3"/>
  <c r="AE63" i="3"/>
  <c r="AF62" i="3"/>
  <c r="AE62" i="3"/>
  <c r="AH62" i="3" s="1"/>
  <c r="AF61" i="3"/>
  <c r="AE61" i="3"/>
  <c r="AH61" i="3" s="1"/>
  <c r="AE60" i="3"/>
  <c r="AE59" i="3"/>
  <c r="AE58" i="3"/>
  <c r="AF55" i="3"/>
  <c r="AF54" i="3"/>
  <c r="AF53" i="3"/>
  <c r="AF52" i="3"/>
  <c r="AE53" i="3"/>
  <c r="AE52" i="3"/>
  <c r="AH52" i="3" s="1"/>
  <c r="AE47" i="3"/>
  <c r="AE46" i="3"/>
  <c r="AH46" i="3" s="1"/>
  <c r="AE45" i="3"/>
  <c r="AE44" i="3"/>
  <c r="AE43" i="3"/>
  <c r="AE42" i="3"/>
  <c r="AE41" i="3"/>
  <c r="AE40" i="3"/>
  <c r="AE38" i="3"/>
  <c r="AE37" i="3"/>
  <c r="AH37" i="3" s="1"/>
  <c r="AE36" i="3"/>
  <c r="AE35" i="3"/>
  <c r="AH35" i="3" s="1"/>
  <c r="AE33" i="3"/>
  <c r="AE32" i="3"/>
  <c r="AH32" i="3" s="1"/>
  <c r="AE31" i="3"/>
  <c r="AE30" i="3"/>
  <c r="AH30" i="3" s="1"/>
  <c r="AE29" i="3"/>
  <c r="AE28" i="3"/>
  <c r="AH28" i="3" s="1"/>
  <c r="AE26" i="3"/>
  <c r="AE25" i="3"/>
  <c r="AE24" i="3"/>
  <c r="AE23" i="3"/>
  <c r="AH23" i="3" s="1"/>
  <c r="AE22" i="3"/>
  <c r="AE21" i="3"/>
  <c r="AE20" i="3"/>
  <c r="AH19" i="3" s="1"/>
  <c r="AE19" i="3"/>
  <c r="AE17" i="3"/>
  <c r="AE16" i="3"/>
  <c r="AH16" i="3" s="1"/>
  <c r="AE15" i="3"/>
  <c r="AE14" i="3"/>
  <c r="AE12" i="3"/>
  <c r="AE11" i="3"/>
  <c r="AH11" i="3" s="1"/>
  <c r="AE9" i="3"/>
  <c r="AE8" i="3"/>
  <c r="AF96" i="3"/>
  <c r="AF93" i="3"/>
  <c r="AF92" i="3"/>
  <c r="AF60" i="3"/>
  <c r="AF59" i="3"/>
  <c r="AF342" i="3"/>
  <c r="AF338" i="3"/>
  <c r="AE340" i="3"/>
  <c r="AE339" i="3"/>
  <c r="AE337" i="3"/>
  <c r="AE336" i="3"/>
  <c r="AE335" i="3"/>
  <c r="AF310" i="3"/>
  <c r="AJ291" i="3"/>
  <c r="AE245" i="3"/>
  <c r="AE244" i="3"/>
  <c r="AE242" i="3"/>
  <c r="AE241" i="3"/>
  <c r="AE240" i="3"/>
  <c r="AE239" i="3"/>
  <c r="AE238" i="3"/>
  <c r="AE237" i="3"/>
  <c r="AE233" i="3"/>
  <c r="AE234" i="3"/>
  <c r="AE235" i="3"/>
  <c r="AE232" i="3"/>
  <c r="AF31" i="4"/>
  <c r="AI25" i="4" s="1"/>
  <c r="AF30" i="4"/>
  <c r="AJ338" i="3"/>
  <c r="AJ337" i="3"/>
  <c r="AF337" i="3"/>
  <c r="AJ335" i="3"/>
  <c r="AF335" i="3"/>
  <c r="AF330" i="3"/>
  <c r="AJ332" i="3" s="1"/>
  <c r="AF326" i="3"/>
  <c r="AJ328" i="3" s="1"/>
  <c r="AJ301" i="3"/>
  <c r="AJ300" i="3"/>
  <c r="AJ296" i="3"/>
  <c r="Y295" i="3"/>
  <c r="AJ295" i="3" s="1"/>
  <c r="AJ294" i="3"/>
  <c r="AJ292" i="3"/>
  <c r="AJ290" i="3"/>
  <c r="AJ289" i="3"/>
  <c r="AJ285" i="3"/>
  <c r="AJ284" i="3"/>
  <c r="AJ283" i="3"/>
  <c r="AJ240" i="3"/>
  <c r="Y239" i="3"/>
  <c r="AJ239" i="3" s="1"/>
  <c r="AJ238" i="3"/>
  <c r="AJ230" i="3"/>
  <c r="AJ229" i="3"/>
  <c r="AJ228" i="3"/>
  <c r="AJ227" i="3"/>
  <c r="AJ226" i="3"/>
  <c r="AJ204" i="3"/>
  <c r="Y203" i="3"/>
  <c r="AJ203" i="3" s="1"/>
  <c r="AJ202" i="3"/>
  <c r="AJ178" i="3"/>
  <c r="AE170" i="3"/>
  <c r="AE169" i="3"/>
  <c r="AJ168" i="3"/>
  <c r="AE168" i="3"/>
  <c r="AF154" i="3"/>
  <c r="AF153" i="3"/>
  <c r="AF152" i="3"/>
  <c r="Y103" i="3"/>
  <c r="AJ103" i="3" s="1"/>
  <c r="AG82" i="3"/>
  <c r="AH81" i="3"/>
  <c r="AG81" i="3"/>
  <c r="AJ80" i="3"/>
  <c r="AI80" i="3"/>
  <c r="AG80" i="3"/>
  <c r="AJ79" i="3"/>
  <c r="AF23" i="3"/>
  <c r="AJ25" i="3" s="1"/>
  <c r="AF19" i="3"/>
  <c r="AJ21" i="3" s="1"/>
  <c r="AH118" i="3" l="1"/>
  <c r="AH298" i="3"/>
  <c r="AH70" i="3"/>
  <c r="AH186" i="3"/>
  <c r="AF94" i="3"/>
  <c r="AJ95" i="3" s="1"/>
  <c r="AH210" i="3"/>
  <c r="AJ152" i="3"/>
  <c r="AH128" i="3"/>
  <c r="AH309" i="3"/>
  <c r="AH206" i="3"/>
  <c r="AH8" i="3"/>
  <c r="AH42" i="3"/>
  <c r="AH276" i="3"/>
  <c r="AF91" i="3"/>
  <c r="AH122" i="3"/>
  <c r="AH161" i="3"/>
  <c r="AH177" i="3"/>
  <c r="AH288" i="3"/>
  <c r="AH98" i="3"/>
  <c r="AH328" i="3"/>
  <c r="AI18" i="4"/>
  <c r="AH25" i="3"/>
  <c r="AJ107" i="3"/>
  <c r="AH291" i="3"/>
  <c r="AH332" i="3"/>
  <c r="AI32" i="4"/>
  <c r="AH40" i="3"/>
  <c r="AF58" i="3"/>
  <c r="AJ59" i="3" s="1"/>
  <c r="AH137" i="3"/>
  <c r="AJ161" i="3"/>
  <c r="AH199" i="3"/>
  <c r="AH282" i="3"/>
  <c r="AI11" i="4"/>
  <c r="AH21" i="3"/>
  <c r="AH75" i="3"/>
  <c r="AH195" i="3"/>
  <c r="AH339" i="3"/>
  <c r="AI46" i="4"/>
  <c r="AH14" i="3"/>
  <c r="AG52" i="3"/>
  <c r="AJ52" i="3" s="1"/>
  <c r="AH125" i="3"/>
  <c r="AH132" i="3"/>
  <c r="AH188" i="3"/>
  <c r="AF256" i="3"/>
  <c r="AJ258" i="3" s="1"/>
  <c r="AH319" i="3"/>
  <c r="AI48" i="4"/>
  <c r="AH44" i="3"/>
  <c r="AH113" i="3"/>
  <c r="AH183" i="3"/>
  <c r="AJ93" i="3"/>
  <c r="AJ92" i="3"/>
  <c r="AH322" i="3"/>
  <c r="AH341" i="3"/>
  <c r="AJ96" i="3"/>
  <c r="AH58" i="3"/>
  <c r="AH314" i="3"/>
  <c r="AH316" i="3"/>
  <c r="AH244" i="3"/>
  <c r="AJ67" i="3"/>
  <c r="AH335" i="3"/>
  <c r="AG85" i="3"/>
  <c r="AJ85" i="3" s="1"/>
  <c r="AF309" i="3"/>
  <c r="AJ310" i="3" s="1"/>
  <c r="AH270" i="3"/>
  <c r="AJ143" i="3"/>
  <c r="AH264" i="3"/>
  <c r="AH143" i="3"/>
  <c r="AH237" i="3"/>
  <c r="AJ60" i="3"/>
  <c r="AH259" i="3"/>
  <c r="AH232" i="3"/>
  <c r="AH241" i="3"/>
  <c r="AH63" i="3"/>
  <c r="AH168" i="3"/>
  <c r="AH273" i="3"/>
  <c r="AH267" i="3"/>
</calcChain>
</file>

<file path=xl/sharedStrings.xml><?xml version="1.0" encoding="utf-8"?>
<sst xmlns="http://schemas.openxmlformats.org/spreadsheetml/2006/main" count="2309" uniqueCount="478">
  <si>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</si>
  <si>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</si>
  <si>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</si>
  <si>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</si>
  <si>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</si>
  <si>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</si>
  <si>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</si>
  <si>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</si>
  <si>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</si>
  <si>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</si>
  <si>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</si>
  <si>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</si>
  <si>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</si>
  <si>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</si>
  <si>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</si>
  <si>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</si>
  <si>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</si>
  <si>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</si>
  <si>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</si>
  <si>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</si>
  <si>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</si>
  <si>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</si>
  <si>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</si>
  <si>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</si>
  <si>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</si>
  <si>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</si>
  <si>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</si>
  <si>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</si>
  <si>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</si>
  <si>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</si>
  <si>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</si>
  <si>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</si>
  <si>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</si>
  <si>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</si>
  <si>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</si>
  <si>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</si>
  <si>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</si>
  <si>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</si>
  <si>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</si>
  <si>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</si>
  <si>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</si>
  <si>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</si>
  <si>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</si>
  <si>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</si>
  <si>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</si>
  <si>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</si>
  <si>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</si>
  <si>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</si>
  <si>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</si>
  <si>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</si>
  <si>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</si>
  <si>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</si>
  <si>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</si>
  <si>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</si>
  <si>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</si>
  <si>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</si>
  <si>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</si>
  <si>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</si>
  <si>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</si>
  <si>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</si>
  <si>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</si>
  <si>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</si>
  <si>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</si>
  <si>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◎無し</t>
    <rPh sb="1" eb="2">
      <t>ナ</t>
    </rPh>
    <phoneticPr fontId="19"/>
  </si>
  <si>
    <t>●適合</t>
    <rPh sb="1" eb="3">
      <t>テキゴウ</t>
    </rPh>
    <phoneticPr fontId="19"/>
  </si>
  <si>
    <t>◆未達</t>
    <rPh sb="1" eb="2">
      <t>ミ</t>
    </rPh>
    <rPh sb="2" eb="3">
      <t>タツ</t>
    </rPh>
    <phoneticPr fontId="19"/>
  </si>
  <si>
    <t>▼矛盾</t>
    <rPh sb="1" eb="3">
      <t>ムジュン</t>
    </rPh>
    <phoneticPr fontId="19"/>
  </si>
  <si>
    <t>□</t>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</si>
  <si>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</si>
  <si>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</si>
  <si>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</si>
  <si>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</si>
  <si>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</si>
  <si>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</si>
  <si>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</si>
  <si>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</si>
  <si>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</si>
  <si>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</si>
  <si>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</si>
  <si>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</si>
  <si>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</si>
  <si>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</si>
  <si>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</si>
  <si>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</si>
  <si>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</si>
  <si>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</si>
  <si>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</si>
  <si>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</si>
  <si>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</si>
  <si>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</si>
  <si>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</si>
  <si>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</si>
  <si>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</si>
  <si>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</si>
  <si>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</si>
  <si>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</si>
  <si>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</si>
  <si>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</si>
  <si>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</si>
  <si>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</si>
  <si>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</si>
  <si>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</si>
  <si>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</si>
  <si>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</si>
  <si>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</si>
  <si>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</si>
  <si>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</si>
  <si>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</si>
  <si>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</si>
  <si>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</si>
  <si>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</si>
  <si>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</si>
  <si>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</si>
  <si>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</si>
  <si>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</si>
  <si>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</si>
  <si>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</si>
  <si>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</si>
  <si>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</si>
  <si>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</si>
  <si>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</si>
  <si>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</si>
  <si>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</si>
  <si>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</si>
  <si>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</si>
  <si>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</si>
  <si>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</si>
  <si>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</si>
  <si>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</si>
  <si>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</si>
  <si>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</si>
  <si>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</si>
  <si>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</si>
  <si>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</si>
  <si>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</si>
  <si>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</si>
  <si>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</si>
  <si>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</si>
  <si>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</si>
  <si>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</si>
  <si>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</si>
  <si>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</si>
  <si>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</si>
  <si>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</si>
  <si>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</si>
  <si>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</si>
  <si>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</si>
  <si>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</si>
  <si>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</si>
  <si>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</si>
  <si>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</si>
  <si>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</si>
  <si>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</si>
  <si>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</si>
  <si>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</si>
  <si>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</si>
  <si>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</si>
  <si>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</si>
  <si>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</si>
  <si>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</si>
  <si>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</si>
  <si>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</si>
  <si>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</si>
  <si>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</si>
  <si>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</si>
  <si>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</si>
  <si>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</si>
  <si>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</si>
  <si>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</si>
  <si>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</si>
  <si>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</si>
  <si>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</si>
  <si>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</si>
  <si>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</si>
  <si>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</si>
  <si>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</si>
  <si>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</si>
  <si>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</si>
  <si>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</si>
  <si>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</si>
  <si>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</si>
  <si>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</si>
  <si>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</si>
  <si>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</si>
  <si>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</si>
  <si>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</si>
  <si>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</si>
  <si>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</si>
  <si>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</si>
  <si>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</si>
  <si>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</si>
  <si>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</si>
  <si>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</si>
  <si>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</si>
  <si>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</si>
  <si>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</si>
  <si>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</si>
  <si>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</si>
  <si>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</si>
  <si>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</si>
  <si>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</si>
  <si>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</si>
  <si>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</si>
  <si>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</si>
  <si>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</si>
  <si>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</si>
  <si>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</si>
  <si>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</si>
  <si>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</si>
  <si>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</si>
  <si>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</si>
  <si>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</si>
  <si>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</si>
  <si>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</si>
  <si>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</si>
  <si>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</si>
  <si>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</si>
  <si>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</si>
  <si>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</si>
  <si>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</si>
  <si>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</si>
  <si>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</si>
  <si>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</si>
  <si>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</si>
  <si>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</si>
  <si>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</si>
  <si>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</si>
  <si>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</si>
  <si>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</si>
  <si>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</si>
  <si>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</si>
  <si>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</si>
  <si>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</si>
  <si>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</si>
  <si>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</si>
  <si>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</si>
  <si>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</si>
  <si>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</si>
  <si>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</si>
  <si>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</si>
  <si>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</si>
  <si>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</si>
  <si>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</si>
  <si>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</si>
  <si>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</si>
  <si>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</si>
  <si>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</si>
  <si>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</si>
  <si>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</si>
  <si>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</si>
  <si>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</si>
  <si>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</si>
  <si>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</si>
  <si>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</si>
  <si>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</si>
  <si>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</si>
  <si>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</si>
  <si>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</si>
  <si>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</si>
  <si>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</si>
  <si>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</si>
  <si>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</si>
  <si>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</si>
  <si>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</si>
  <si>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</si>
  <si>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</si>
  <si>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</si>
  <si>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</si>
  <si>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</si>
  <si>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</si>
  <si>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</si>
  <si>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</si>
  <si>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</si>
  <si>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</si>
  <si>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</si>
  <si>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</si>
  <si>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</si>
  <si>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</si>
  <si>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</si>
  <si>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</si>
  <si>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</si>
  <si>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</si>
  <si>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</si>
  <si>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</si>
  <si>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</si>
  <si>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</si>
  <si>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</si>
  <si>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</si>
  <si>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</si>
  <si>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</si>
  <si>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</si>
  <si>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</si>
  <si>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</si>
  <si>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</si>
  <si>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</si>
  <si>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</si>
  <si>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</si>
  <si>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</si>
  <si>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</si>
  <si>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</si>
  <si>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</si>
  <si>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</si>
  <si>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</si>
  <si>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</si>
  <si>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</si>
  <si>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</si>
  <si>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</si>
  <si>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</si>
  <si>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</si>
  <si>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</si>
  <si>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</si>
  <si>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</si>
  <si>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</si>
  <si>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</si>
  <si>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</si>
  <si>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</si>
  <si>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</si>
  <si>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</si>
  <si>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</si>
  <si>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</si>
  <si>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</si>
  <si>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</si>
  <si>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</si>
  <si>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</si>
  <si>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</si>
  <si>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</si>
  <si>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</si>
  <si>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</si>
  <si>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</si>
  <si>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</si>
  <si>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</si>
  <si>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</si>
  <si>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</si>
  <si>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</si>
  <si>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</si>
  <si>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</si>
  <si>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</si>
  <si>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</si>
  <si>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</si>
  <si>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</si>
  <si>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</si>
  <si>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</si>
  <si>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</si>
  <si>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</si>
  <si>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２  住宅の共用部分に係る基準</t>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</si>
  <si>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</si>
  <si>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</si>
  <si>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</si>
  <si>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空間</t>
    <rPh sb="0" eb="2">
      <t>クウカン</t>
    </rPh>
    <phoneticPr fontId="19"/>
  </si>
  <si>
    <t>手すりの設置の基準</t>
    <rPh sb="0" eb="1">
      <t>テ</t>
    </rPh>
    <rPh sb="4" eb="6">
      <t>セッチ</t>
    </rPh>
    <rPh sb="7" eb="9">
      <t>キジュン</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</si>
  <si>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</si>
  <si>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</si>
  <si>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</si>
  <si>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</si>
  <si>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</si>
  <si>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</si>
  <si>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</si>
  <si>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</si>
  <si>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</si>
  <si>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</si>
  <si>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</si>
  <si>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</si>
  <si>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</si>
  <si>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</si>
  <si>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</si>
  <si>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</si>
  <si>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</si>
  <si>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</si>
  <si>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</si>
  <si>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</si>
  <si>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</si>
  <si>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</si>
  <si>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t>
    <phoneticPr fontId="19"/>
  </si>
  <si>
    <t>■□■□</t>
    <phoneticPr fontId="19"/>
  </si>
  <si>
    <t>■□□■</t>
    <phoneticPr fontId="19"/>
  </si>
  <si>
    <t>一　床は、原則として段差のない構造のものであること。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</si>
  <si>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</si>
  <si>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</si>
  <si>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</si>
  <si>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</si>
  <si>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</si>
  <si>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</si>
  <si>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</si>
  <si>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</si>
  <si>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</si>
  <si>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</si>
  <si>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</si>
  <si>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</si>
  <si>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</si>
  <si>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</si>
  <si>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</si>
  <si>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</si>
  <si>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</si>
  <si>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</si>
  <si>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</si>
  <si>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</si>
  <si>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</si>
  <si>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</si>
  <si>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</si>
  <si>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</si>
  <si>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</si>
  <si>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共用部分に浴室はなく該当しない</t>
    <rPh sb="0" eb="2">
      <t>キョウヨウ</t>
    </rPh>
    <rPh sb="2" eb="4">
      <t>ブブン</t>
    </rPh>
    <rPh sb="5" eb="7">
      <t>ヨクシツ</t>
    </rPh>
    <rPh sb="10" eb="12">
      <t>ガイトウ</t>
    </rPh>
    <phoneticPr fontId="19"/>
  </si>
  <si>
    <t>Ｂ1・２記載参照</t>
    <phoneticPr fontId="19"/>
  </si>
  <si>
    <t>専用部分に階段はなく該当しない</t>
    <rPh sb="0" eb="2">
      <t>センヨウ</t>
    </rPh>
    <rPh sb="2" eb="4">
      <t>ブブン</t>
    </rPh>
    <rPh sb="5" eb="7">
      <t>カイダン</t>
    </rPh>
    <rPh sb="10" eb="12">
      <t>ガイトウ</t>
    </rPh>
    <phoneticPr fontId="19"/>
  </si>
  <si>
    <t>階段あるがホームエレベーターも設置</t>
    <rPh sb="0" eb="2">
      <t>カイダン</t>
    </rPh>
    <rPh sb="15" eb="17">
      <t>セッチ</t>
    </rPh>
    <phoneticPr fontId="19"/>
  </si>
  <si>
    <t xml:space="preserve">
手すりの設置
</t>
    <rPh sb="1" eb="2">
      <t>テ</t>
    </rPh>
    <rPh sb="5" eb="7">
      <t>セッチ</t>
    </rPh>
    <phoneticPr fontId="19"/>
  </si>
  <si>
    <t>□</t>
  </si>
  <si>
    <t>専用部分に浴室はなく該当しない</t>
    <rPh sb="0" eb="2">
      <t>センヨウ</t>
    </rPh>
    <rPh sb="2" eb="4">
      <t>ブブン</t>
    </rPh>
    <rPh sb="5" eb="7">
      <t>ヨクシツ</t>
    </rPh>
    <rPh sb="10" eb="12">
      <t>ガイトウ</t>
    </rPh>
    <phoneticPr fontId="19"/>
  </si>
  <si>
    <t>共同居住型賃貸住宅にあっては、手すりが、次の表の(い)項に掲げる空間ごとに、(ろ)項に掲げる基準に適合していること。</t>
    <phoneticPr fontId="19"/>
  </si>
  <si>
    <t>立ち座りのためのものが設けられていること。</t>
    <phoneticPr fontId="19"/>
  </si>
  <si>
    <t>共用部分に便所はなく該当しない</t>
    <rPh sb="0" eb="2">
      <t>キョウヨウ</t>
    </rPh>
    <rPh sb="2" eb="4">
      <t>ブブン</t>
    </rPh>
    <rPh sb="5" eb="7">
      <t>ベンジョ</t>
    </rPh>
    <rPh sb="10" eb="12">
      <t>ガイトウ</t>
    </rPh>
    <phoneticPr fontId="19"/>
  </si>
  <si>
    <t>　加齢対応構造等に関する基準</t>
    <rPh sb="1" eb="3">
      <t>カレイ</t>
    </rPh>
    <rPh sb="3" eb="5">
      <t>タイオウ</t>
    </rPh>
    <rPh sb="5" eb="7">
      <t>コウゾウ</t>
    </rPh>
    <rPh sb="7" eb="8">
      <t>トウ</t>
    </rPh>
    <rPh sb="9" eb="10">
      <t>カン</t>
    </rPh>
    <rPh sb="12" eb="14">
      <t>キジュン</t>
    </rPh>
    <phoneticPr fontId="19"/>
  </si>
  <si>
    <t>便所、浴室及び住戸内の階段には、手すりを設けること。</t>
    <rPh sb="7" eb="9">
      <t>ジュウコ</t>
    </rPh>
    <phoneticPr fontId="19"/>
  </si>
  <si>
    <t>住戸内の階段</t>
    <rPh sb="0" eb="2">
      <t>ジュウコ</t>
    </rPh>
    <phoneticPr fontId="19"/>
  </si>
  <si>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19"/>
  </si>
  <si>
    <t>階段あるが接地階の規模・設備が基準</t>
    <rPh sb="0" eb="2">
      <t>カイダン</t>
    </rPh>
    <rPh sb="5" eb="7">
      <t>セッチ</t>
    </rPh>
    <rPh sb="7" eb="8">
      <t>カイ</t>
    </rPh>
    <rPh sb="9" eb="11">
      <t>キボ</t>
    </rPh>
    <rPh sb="12" eb="14">
      <t>セツビ</t>
    </rPh>
    <rPh sb="15" eb="17">
      <t>キジュン</t>
    </rPh>
    <phoneticPr fontId="19"/>
  </si>
  <si>
    <t>に適合かつ日常生活空間の全部が設</t>
    <phoneticPr fontId="19"/>
  </si>
  <si>
    <t>置階にある</t>
    <phoneticPr fontId="19"/>
  </si>
  <si>
    <t>共用
便所</t>
    <rPh sb="0" eb="2">
      <t>キョウヨウ</t>
    </rPh>
    <phoneticPr fontId="19"/>
  </si>
  <si>
    <t>共用
浴室</t>
    <rPh sb="0" eb="2">
      <t>キョウヨウ</t>
    </rPh>
    <phoneticPr fontId="19"/>
  </si>
  <si>
    <t>□□□□■</t>
    <phoneticPr fontId="19"/>
  </si>
  <si>
    <t>５欄用</t>
    <rPh sb="1" eb="2">
      <t>ラン</t>
    </rPh>
    <rPh sb="2" eb="3">
      <t>ヨウ</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</si>
  <si>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</si>
  <si>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</si>
  <si>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</si>
  <si>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</si>
  <si>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</si>
  <si>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</si>
  <si>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</si>
  <si>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</si>
  <si>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</si>
  <si>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</si>
  <si>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</si>
  <si>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</si>
  <si>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</si>
  <si>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</si>
  <si>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</si>
  <si>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</si>
  <si>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</si>
  <si>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</si>
  <si>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</si>
  <si>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</si>
  <si>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</si>
  <si>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</si>
  <si>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</si>
  <si>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19"/>
  </si>
  <si>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</si>
  <si>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</si>
  <si>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</si>
  <si>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</si>
  <si>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</si>
  <si>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</si>
  <si>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</si>
  <si>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</si>
  <si>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</si>
  <si>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</si>
  <si>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</si>
  <si>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</si>
  <si>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</si>
  <si>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</si>
  <si>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</si>
  <si>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</si>
  <si>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</si>
  <si>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</si>
  <si>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</si>
  <si>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</si>
  <si>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</si>
  <si>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</si>
  <si>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</si>
  <si>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</si>
  <si>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</si>
  <si>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</si>
  <si>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専用部分に便所はなく該当しない</t>
    <rPh sb="0" eb="2">
      <t>センヨウ</t>
    </rPh>
    <rPh sb="2" eb="4">
      <t>ブブン</t>
    </rPh>
    <rPh sb="5" eb="7">
      <t>ベンジョ</t>
    </rPh>
    <rPh sb="10" eb="12">
      <t>ガイトウ</t>
    </rPh>
    <phoneticPr fontId="19"/>
  </si>
  <si>
    <t>（3F以上）床から：</t>
    <rPh sb="3" eb="5">
      <t>イジョウ</t>
    </rPh>
    <rPh sb="6" eb="7">
      <t>ユカ</t>
    </rPh>
    <phoneticPr fontId="19"/>
  </si>
  <si>
    <t>左欄をみたさず適合　→</t>
    <rPh sb="0" eb="1">
      <t>ヒダリ</t>
    </rPh>
    <rPh sb="1" eb="2">
      <t>ラン</t>
    </rPh>
    <rPh sb="7" eb="9">
      <t>テキゴウ</t>
    </rPh>
    <phoneticPr fontId="19"/>
  </si>
  <si>
    <t>別紙</t>
    <rPh sb="0" eb="2">
      <t>ベッシ</t>
    </rPh>
    <phoneticPr fontId="19"/>
  </si>
  <si>
    <r>
      <t>加齢対応構造等のチェックリスト（既存住宅用）</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カレイ</t>
    </rPh>
    <rPh sb="2" eb="4">
      <t>タイオウ</t>
    </rPh>
    <rPh sb="4" eb="6">
      <t>コウゾウ</t>
    </rPh>
    <rPh sb="6" eb="7">
      <t>トウ</t>
    </rPh>
    <rPh sb="16" eb="18">
      <t>キゾン</t>
    </rPh>
    <rPh sb="18" eb="20">
      <t>ジュウタク</t>
    </rPh>
    <rPh sb="20" eb="21">
      <t>ヨウ</t>
    </rPh>
    <rPh sb="24" eb="27">
      <t>コウレイシャ</t>
    </rPh>
    <rPh sb="28" eb="30">
      <t>キョジュウ</t>
    </rPh>
    <rPh sb="31" eb="33">
      <t>アンテイ</t>
    </rPh>
    <rPh sb="33" eb="35">
      <t>カクホ</t>
    </rPh>
    <rPh sb="36" eb="37">
      <t>カン</t>
    </rPh>
    <rPh sb="39" eb="41">
      <t>ホウリツ</t>
    </rPh>
    <rPh sb="41" eb="43">
      <t>セコウ</t>
    </rPh>
    <rPh sb="43" eb="45">
      <t>キソク</t>
    </rPh>
    <rPh sb="45" eb="46">
      <t>ダイ</t>
    </rPh>
    <rPh sb="48" eb="49">
      <t>ジョウ</t>
    </rPh>
    <rPh sb="52" eb="53">
      <t>ショ</t>
    </rPh>
    <rPh sb="54" eb="56">
      <t>キテイ</t>
    </rPh>
    <rPh sb="58" eb="60">
      <t>キジュン</t>
    </rPh>
    <phoneticPr fontId="19"/>
  </si>
  <si>
    <r>
      <t xml:space="preserve">
加齢対応構造等のチェックリスト（新築住宅用）</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4" eb="6">
      <t>カレイ</t>
    </rPh>
    <rPh sb="6" eb="8">
      <t>タイオウ</t>
    </rPh>
    <rPh sb="8" eb="10">
      <t>コウゾウ</t>
    </rPh>
    <rPh sb="10" eb="11">
      <t>トウ</t>
    </rPh>
    <rPh sb="17" eb="19">
      <t>シンチク</t>
    </rPh>
    <rPh sb="19" eb="21">
      <t>ジュウタク</t>
    </rPh>
    <rPh sb="21" eb="22">
      <t>ヨウ</t>
    </rPh>
    <rPh sb="28" eb="31">
      <t>コウレイシャ</t>
    </rPh>
    <rPh sb="32" eb="34">
      <t>キョジュウ</t>
    </rPh>
    <rPh sb="35" eb="37">
      <t>アンテイ</t>
    </rPh>
    <rPh sb="37" eb="39">
      <t>カクホ</t>
    </rPh>
    <rPh sb="40" eb="41">
      <t>カン</t>
    </rPh>
    <rPh sb="43" eb="45">
      <t>ホウリツ</t>
    </rPh>
    <rPh sb="45" eb="47">
      <t>シコウ</t>
    </rPh>
    <rPh sb="47" eb="49">
      <t>キソク</t>
    </rPh>
    <rPh sb="50" eb="52">
      <t>ホンブン</t>
    </rPh>
    <rPh sb="52" eb="53">
      <t>ダイ</t>
    </rPh>
    <rPh sb="54" eb="55">
      <t>ゴウ</t>
    </rPh>
    <rPh sb="56" eb="58">
      <t>キテイキジュン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</si>
</sst>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60"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b/>
      <sz val="9"/>
      <color theme="0"/>
      <name val="ＭＳ Ｐゴシック"/>
      <family val="3"/>
      <charset val="128"/>
    </font>
    <font>
      <b/>
      <sz val="14"/>
      <color theme="0"/>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47" fillId="0" borderId="0">
      <alignment vertical="center"/>
    </xf>
    <xf numFmtId="0" fontId="17" fillId="0" borderId="0">
      <alignment vertical="center"/>
    </xf>
    <xf numFmtId="0" fontId="18" fillId="4" borderId="0" applyNumberFormat="0" applyBorder="0" applyAlignment="0" applyProtection="0">
      <alignment vertical="center"/>
    </xf>
  </cellStyleXfs>
  <cellXfs count="647">
    <xf numFmtId="0" fontId="0" fillId="0" borderId="0" xfId="0">
      <alignment vertical="center"/>
    </xf>
    <xf numFmtId="0" fontId="17" fillId="0" borderId="0" xfId="42">
      <alignment vertical="center"/>
    </xf>
    <xf numFmtId="0" fontId="20" fillId="0" borderId="0" xfId="42" applyFont="1" applyAlignment="1">
      <alignment horizontal="centerContinuous" vertical="center"/>
    </xf>
    <xf numFmtId="0" fontId="17" fillId="0" borderId="0" xfId="42" applyAlignment="1">
      <alignment horizontal="centerContinuous" vertical="center"/>
    </xf>
    <xf numFmtId="0" fontId="17" fillId="0" borderId="0" xfId="42" applyAlignment="1">
      <alignment horizontal="center" vertical="center"/>
    </xf>
    <xf numFmtId="0" fontId="22" fillId="0" borderId="0" xfId="0" applyFont="1">
      <alignment vertical="center"/>
    </xf>
    <xf numFmtId="0" fontId="17" fillId="0" borderId="0" xfId="0" applyFo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12" xfId="42"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lignment vertical="center"/>
    </xf>
    <xf numFmtId="0" fontId="28" fillId="0" borderId="15" xfId="42" applyFont="1" applyBorder="1">
      <alignment vertical="center"/>
    </xf>
    <xf numFmtId="0" fontId="27" fillId="0" borderId="20" xfId="42" applyFont="1" applyBorder="1" applyAlignment="1">
      <alignment horizontal="right" vertical="center" shrinkToFit="1"/>
    </xf>
    <xf numFmtId="0" fontId="27" fillId="0" borderId="0" xfId="42" applyFont="1" applyAlignment="1">
      <alignment horizontal="left" vertical="center"/>
    </xf>
    <xf numFmtId="0" fontId="27" fillId="0" borderId="0" xfId="42" applyFont="1" applyAlignment="1">
      <alignment horizontal="right" vertical="center"/>
    </xf>
    <xf numFmtId="0" fontId="28" fillId="24" borderId="19" xfId="42" applyFont="1" applyFill="1" applyBorder="1" applyAlignment="1">
      <alignment horizontal="right" vertical="center"/>
    </xf>
    <xf numFmtId="0" fontId="17" fillId="0" borderId="23" xfId="42" applyBorder="1">
      <alignment vertical="center"/>
    </xf>
    <xf numFmtId="0" fontId="24" fillId="0" borderId="23" xfId="42" applyFont="1" applyBorder="1">
      <alignment vertical="center"/>
    </xf>
    <xf numFmtId="0" fontId="27" fillId="0" borderId="20" xfId="42" applyFont="1" applyBorder="1" applyAlignment="1">
      <alignment horizontal="right" vertical="center"/>
    </xf>
    <xf numFmtId="0" fontId="28" fillId="0" borderId="19" xfId="42" applyFont="1" applyBorder="1" applyAlignment="1">
      <alignment horizontal="right" vertical="center"/>
    </xf>
    <xf numFmtId="0" fontId="28" fillId="0" borderId="0" xfId="42" applyFont="1">
      <alignment vertical="center"/>
    </xf>
    <xf numFmtId="0" fontId="27" fillId="24" borderId="20" xfId="42" applyFont="1" applyFill="1" applyBorder="1" applyAlignment="1">
      <alignment horizontal="right" vertical="center" shrinkToFit="1"/>
    </xf>
    <xf numFmtId="0" fontId="17" fillId="0" borderId="23" xfId="42" applyBorder="1" applyAlignment="1">
      <alignment vertical="center" shrinkToFit="1"/>
    </xf>
    <xf numFmtId="0" fontId="27" fillId="0" borderId="0" xfId="42" applyFont="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7" fillId="0" borderId="27" xfId="42" applyFont="1" applyBorder="1" applyAlignment="1">
      <alignment horizontal="left" vertical="center"/>
    </xf>
    <xf numFmtId="0" fontId="27" fillId="24" borderId="0" xfId="42" applyFont="1" applyFill="1" applyAlignment="1">
      <alignment horizontal="right" vertical="center"/>
    </xf>
    <xf numFmtId="0" fontId="27" fillId="24" borderId="28" xfId="42" applyFont="1" applyFill="1" applyBorder="1" applyAlignment="1">
      <alignment horizontal="right" vertical="center"/>
    </xf>
    <xf numFmtId="0" fontId="28" fillId="0" borderId="28" xfId="42" applyFont="1" applyBorder="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lignment vertical="center"/>
    </xf>
    <xf numFmtId="0" fontId="28" fillId="0" borderId="31" xfId="42" applyFont="1" applyBorder="1">
      <alignment vertical="center"/>
    </xf>
    <xf numFmtId="0" fontId="28" fillId="0" borderId="35" xfId="42" applyFont="1" applyBorder="1" applyAlignment="1"/>
    <xf numFmtId="0" fontId="28" fillId="0" borderId="24" xfId="42" applyFont="1" applyBorder="1">
      <alignment vertical="center"/>
    </xf>
    <xf numFmtId="0" fontId="25" fillId="0" borderId="25" xfId="42" applyFont="1" applyBorder="1" applyAlignment="1">
      <alignment horizontal="right" vertical="top"/>
    </xf>
    <xf numFmtId="0" fontId="28" fillId="0" borderId="21" xfId="42" applyFont="1" applyBorder="1">
      <alignment vertical="center"/>
    </xf>
    <xf numFmtId="0" fontId="28" fillId="24" borderId="0" xfId="42" applyFont="1" applyFill="1" applyAlignment="1">
      <alignment horizontal="right" vertical="center"/>
    </xf>
    <xf numFmtId="0" fontId="24" fillId="0" borderId="21" xfId="42" applyFont="1" applyBorder="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Border="1" applyAlignment="1">
      <alignment horizontal="right" vertical="center"/>
    </xf>
    <xf numFmtId="0" fontId="28" fillId="0" borderId="29" xfId="42" applyFont="1" applyBorder="1">
      <alignment vertical="center"/>
    </xf>
    <xf numFmtId="0" fontId="28" fillId="0" borderId="35" xfId="42" applyFont="1" applyBorder="1">
      <alignment vertical="center"/>
    </xf>
    <xf numFmtId="0" fontId="28" fillId="0" borderId="24" xfId="42" applyFont="1" applyBorder="1" applyAlignment="1">
      <alignment horizontal="right" vertical="center"/>
    </xf>
    <xf numFmtId="0" fontId="27" fillId="0" borderId="21" xfId="42" applyFont="1" applyBorder="1" applyAlignment="1">
      <alignment horizontal="left" vertical="center"/>
    </xf>
    <xf numFmtId="0" fontId="27" fillId="0" borderId="28" xfId="42" applyFont="1" applyBorder="1" applyAlignment="1">
      <alignment horizontal="right" vertical="center"/>
    </xf>
    <xf numFmtId="0" fontId="28" fillId="0" borderId="37" xfId="42" applyFont="1" applyBorder="1" applyAlignment="1">
      <alignment horizontal="right" vertical="center" wrapText="1"/>
    </xf>
    <xf numFmtId="0" fontId="27" fillId="0" borderId="24" xfId="42" applyFont="1" applyBorder="1" applyAlignment="1">
      <alignment horizontal="right" vertical="center"/>
    </xf>
    <xf numFmtId="0" fontId="28" fillId="0" borderId="35" xfId="42" applyFont="1" applyBorder="1" applyAlignment="1">
      <alignment horizontal="right" vertical="center" wrapText="1"/>
    </xf>
    <xf numFmtId="0" fontId="28" fillId="0" borderId="0" xfId="42" applyFont="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Alignment="1">
      <alignment horizontal="right" vertical="center"/>
    </xf>
    <xf numFmtId="0" fontId="26" fillId="0" borderId="0" xfId="42" applyFont="1" applyAlignment="1">
      <alignment horizontal="left" vertical="center"/>
    </xf>
    <xf numFmtId="0" fontId="26" fillId="0" borderId="21" xfId="42" applyFont="1" applyBorder="1" applyAlignment="1">
      <alignment horizontal="left" vertical="center"/>
    </xf>
    <xf numFmtId="0" fontId="26" fillId="24" borderId="0" xfId="0" applyFont="1" applyFill="1" applyAlignment="1">
      <alignment horizontal="left" vertical="center" shrinkToFit="1"/>
    </xf>
    <xf numFmtId="0" fontId="26" fillId="0" borderId="0" xfId="0" applyFont="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177" fontId="30" fillId="0" borderId="0" xfId="42" applyNumberFormat="1" applyFont="1" applyAlignment="1">
      <alignment vertical="center" shrinkToFit="1"/>
    </xf>
    <xf numFmtId="177" fontId="32" fillId="0" borderId="0" xfId="42" applyNumberFormat="1" applyFont="1" applyAlignment="1">
      <alignment vertical="top" shrinkToFit="1"/>
    </xf>
    <xf numFmtId="177" fontId="17" fillId="0" borderId="0" xfId="42" applyNumberFormat="1" applyAlignment="1">
      <alignment vertical="top" shrinkToFit="1"/>
    </xf>
    <xf numFmtId="177" fontId="17" fillId="0" borderId="0" xfId="42" applyNumberFormat="1" applyAlignment="1">
      <alignment vertical="center" shrinkToFit="1"/>
    </xf>
    <xf numFmtId="0" fontId="17" fillId="0" borderId="0" xfId="42" applyAlignment="1">
      <alignment vertical="center" shrinkToFit="1"/>
    </xf>
    <xf numFmtId="0" fontId="27" fillId="0" borderId="28" xfId="0" applyFont="1" applyBorder="1" applyAlignment="1">
      <alignment horizontal="left" vertical="center"/>
    </xf>
    <xf numFmtId="0" fontId="28" fillId="0" borderId="0" xfId="42" applyFont="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lignment vertical="center"/>
    </xf>
    <xf numFmtId="0" fontId="28" fillId="0" borderId="10" xfId="42" applyFont="1" applyBorder="1">
      <alignment vertical="center"/>
    </xf>
    <xf numFmtId="0" fontId="27" fillId="24" borderId="15" xfId="42" applyFont="1" applyFill="1" applyBorder="1" applyAlignment="1">
      <alignment horizontal="right" vertical="center"/>
    </xf>
    <xf numFmtId="0" fontId="27" fillId="0" borderId="10" xfId="42" applyFont="1" applyBorder="1" applyAlignment="1">
      <alignment horizontal="right" vertical="center"/>
    </xf>
    <xf numFmtId="0" fontId="23" fillId="0" borderId="0" xfId="42" applyFont="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24" borderId="0" xfId="42" applyFont="1" applyFill="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Border="1" applyAlignment="1">
      <alignment horizontal="center" vertical="center" wrapText="1"/>
    </xf>
    <xf numFmtId="0" fontId="27" fillId="0" borderId="43" xfId="42" applyFont="1" applyBorder="1" applyAlignment="1">
      <alignment horizontal="left" vertical="center"/>
    </xf>
    <xf numFmtId="0" fontId="17" fillId="0" borderId="38" xfId="42" applyBorder="1" applyAlignment="1">
      <alignment horizontal="center" vertical="center" wrapText="1"/>
    </xf>
    <xf numFmtId="0" fontId="25" fillId="0" borderId="21" xfId="42" applyFont="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lignment vertical="center"/>
    </xf>
    <xf numFmtId="0" fontId="28" fillId="0" borderId="25" xfId="42" applyFont="1" applyBorder="1">
      <alignment vertical="center"/>
    </xf>
    <xf numFmtId="0" fontId="27" fillId="0" borderId="44" xfId="42" applyFont="1" applyBorder="1" applyAlignment="1">
      <alignment horizontal="lef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Border="1" applyAlignment="1">
      <alignment horizontal="right" vertical="center"/>
    </xf>
    <xf numFmtId="0" fontId="27" fillId="0" borderId="24" xfId="42" applyFont="1" applyBorder="1" applyAlignment="1">
      <alignment horizontal="right" vertical="center" shrinkToFit="1"/>
    </xf>
    <xf numFmtId="0" fontId="27" fillId="0" borderId="24" xfId="42" applyFont="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Border="1" applyAlignment="1">
      <alignment horizontal="left" vertical="center" shrinkToFit="1"/>
    </xf>
    <xf numFmtId="0" fontId="17" fillId="0" borderId="24" xfId="42" applyBorder="1">
      <alignment vertical="center"/>
    </xf>
    <xf numFmtId="0" fontId="29" fillId="0" borderId="24" xfId="42" applyFont="1" applyBorder="1">
      <alignment vertical="center"/>
    </xf>
    <xf numFmtId="180" fontId="24" fillId="0" borderId="23" xfId="42" applyNumberFormat="1" applyFont="1" applyBorder="1" applyAlignment="1">
      <alignment horizontal="left" vertical="center"/>
    </xf>
    <xf numFmtId="0" fontId="27" fillId="24" borderId="20" xfId="42" applyFont="1" applyFill="1" applyBorder="1" applyAlignment="1">
      <alignment horizontal="right" vertical="center"/>
    </xf>
    <xf numFmtId="0" fontId="29" fillId="0" borderId="28" xfId="42" applyFont="1" applyBorder="1">
      <alignment vertical="center"/>
    </xf>
    <xf numFmtId="0" fontId="27" fillId="0" borderId="44" xfId="42" applyFont="1" applyBorder="1" applyAlignment="1">
      <alignment horizontal="right" vertical="center"/>
    </xf>
    <xf numFmtId="0" fontId="28" fillId="0" borderId="17" xfId="42" applyFont="1" applyBorder="1" applyAlignment="1">
      <alignment horizontal="left" vertical="center"/>
    </xf>
    <xf numFmtId="0" fontId="28" fillId="0" borderId="15" xfId="42" applyFont="1" applyBorder="1" applyAlignment="1">
      <alignment horizontal="left" vertical="center" shrinkToFit="1"/>
    </xf>
    <xf numFmtId="0" fontId="28" fillId="0" borderId="16" xfId="42" applyFont="1" applyBorder="1" applyAlignment="1">
      <alignment horizontal="left" vertical="center" shrinkToFit="1"/>
    </xf>
    <xf numFmtId="0" fontId="28" fillId="0" borderId="19" xfId="42" applyFont="1" applyBorder="1" applyAlignment="1">
      <alignment horizontal="left" vertical="center"/>
    </xf>
    <xf numFmtId="0" fontId="28" fillId="0" borderId="37" xfId="42" applyFont="1" applyBorder="1" applyAlignment="1">
      <alignment horizontal="right" vertical="center"/>
    </xf>
    <xf numFmtId="0" fontId="27" fillId="0" borderId="45" xfId="42" applyFont="1" applyBorder="1" applyAlignment="1">
      <alignment horizontal="right" vertical="center"/>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42" xfId="42" applyFont="1" applyBorder="1" applyAlignment="1">
      <alignment vertical="center" wrapText="1"/>
    </xf>
    <xf numFmtId="0" fontId="28" fillId="0" borderId="10" xfId="42" applyFont="1" applyBorder="1" applyAlignment="1">
      <alignment vertical="center" wrapText="1"/>
    </xf>
    <xf numFmtId="0" fontId="29" fillId="0" borderId="10" xfId="42" applyFont="1" applyBorder="1">
      <alignment vertical="center"/>
    </xf>
    <xf numFmtId="0" fontId="28" fillId="0" borderId="41" xfId="42" applyFont="1" applyBorder="1">
      <alignment vertical="center"/>
    </xf>
    <xf numFmtId="0" fontId="28" fillId="0" borderId="46" xfId="42" applyFont="1" applyBorder="1" applyAlignment="1">
      <alignment vertical="center" wrapText="1"/>
    </xf>
    <xf numFmtId="0" fontId="38" fillId="0" borderId="0" xfId="42" applyFont="1" applyAlignment="1">
      <alignment horizontal="left" vertical="center" indent="1"/>
    </xf>
    <xf numFmtId="0" fontId="38" fillId="0" borderId="0" xfId="42" applyFont="1" applyAlignment="1">
      <alignment horizontal="left" vertical="center" wrapText="1" indent="1"/>
    </xf>
    <xf numFmtId="0" fontId="40" fillId="0" borderId="0" xfId="42" applyFont="1" applyAlignment="1">
      <alignment horizontal="center" vertical="center"/>
    </xf>
    <xf numFmtId="0" fontId="29" fillId="0" borderId="0" xfId="42" applyFont="1">
      <alignment vertical="center"/>
    </xf>
    <xf numFmtId="0" fontId="29" fillId="0" borderId="0" xfId="42" applyFont="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Border="1" applyAlignment="1">
      <alignment horizontal="right" vertical="center"/>
    </xf>
    <xf numFmtId="0" fontId="24" fillId="0" borderId="24" xfId="42" applyFont="1" applyBorder="1">
      <alignment vertical="center"/>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0" borderId="27" xfId="42" applyFont="1" applyBorder="1" applyAlignment="1">
      <alignment horizontal="right" vertical="center" shrinkToFit="1"/>
    </xf>
    <xf numFmtId="0" fontId="28" fillId="24" borderId="33" xfId="42" applyFont="1" applyFill="1" applyBorder="1" applyAlignment="1">
      <alignment horizontal="right" vertical="center"/>
    </xf>
    <xf numFmtId="0" fontId="47" fillId="0" borderId="0" xfId="41">
      <alignment vertical="center"/>
    </xf>
    <xf numFmtId="0" fontId="41" fillId="0" borderId="0" xfId="41" applyFont="1">
      <alignment vertical="center"/>
    </xf>
    <xf numFmtId="0" fontId="27" fillId="27" borderId="28" xfId="42" applyFont="1" applyFill="1" applyBorder="1" applyAlignment="1">
      <alignment horizontal="right" vertical="center"/>
    </xf>
    <xf numFmtId="0" fontId="17" fillId="0" borderId="50" xfId="42" applyBorder="1" applyAlignment="1">
      <alignment horizontal="center" vertical="center"/>
    </xf>
    <xf numFmtId="0" fontId="17" fillId="0" borderId="23" xfId="42" applyBorder="1" applyAlignment="1">
      <alignment horizontal="left" vertical="center"/>
    </xf>
    <xf numFmtId="0" fontId="17" fillId="0" borderId="19" xfId="42" applyBorder="1">
      <alignment vertical="center"/>
    </xf>
    <xf numFmtId="0" fontId="24" fillId="0" borderId="19" xfId="42" applyFont="1" applyBorder="1">
      <alignment vertical="center"/>
    </xf>
    <xf numFmtId="0" fontId="17" fillId="0" borderId="28" xfId="42" applyBorder="1">
      <alignment vertical="center"/>
    </xf>
    <xf numFmtId="0" fontId="24" fillId="0" borderId="33" xfId="42" applyFont="1" applyBorder="1">
      <alignment vertical="center"/>
    </xf>
    <xf numFmtId="0" fontId="17" fillId="0" borderId="23" xfId="42" applyBorder="1" applyAlignment="1">
      <alignment horizontal="center" vertical="center"/>
    </xf>
    <xf numFmtId="0" fontId="17" fillId="0" borderId="0" xfId="42" applyAlignment="1">
      <alignment horizontal="right" vertical="center"/>
    </xf>
    <xf numFmtId="0" fontId="17" fillId="0" borderId="53" xfId="42" applyBorder="1">
      <alignment vertical="center"/>
    </xf>
    <xf numFmtId="0" fontId="28" fillId="0" borderId="19" xfId="42" applyFont="1" applyBorder="1">
      <alignment vertical="center"/>
    </xf>
    <xf numFmtId="0" fontId="27" fillId="0" borderId="43" xfId="42" applyFont="1" applyBorder="1" applyAlignment="1">
      <alignment horizontal="right" vertical="center" shrinkToFit="1"/>
    </xf>
    <xf numFmtId="179" fontId="24" fillId="0" borderId="0" xfId="42" applyNumberFormat="1" applyFont="1" applyAlignment="1">
      <alignment horizontal="left" vertical="center"/>
    </xf>
    <xf numFmtId="0" fontId="51" fillId="29" borderId="11" xfId="42" applyFont="1" applyFill="1" applyBorder="1">
      <alignment vertical="center"/>
    </xf>
    <xf numFmtId="0" fontId="17" fillId="29" borderId="13" xfId="42" applyFill="1" applyBorder="1">
      <alignment vertical="center"/>
    </xf>
    <xf numFmtId="0" fontId="17" fillId="29" borderId="13" xfId="42" applyFill="1" applyBorder="1" applyAlignment="1">
      <alignment vertical="top"/>
    </xf>
    <xf numFmtId="0" fontId="27" fillId="29" borderId="13" xfId="42" applyFont="1" applyFill="1" applyBorder="1">
      <alignment vertical="center"/>
    </xf>
    <xf numFmtId="0" fontId="27" fillId="29" borderId="14" xfId="42" applyFont="1" applyFill="1" applyBorder="1">
      <alignment vertical="center"/>
    </xf>
    <xf numFmtId="0" fontId="51" fillId="30" borderId="11" xfId="42" applyFont="1" applyFill="1" applyBorder="1">
      <alignment vertical="center"/>
    </xf>
    <xf numFmtId="0" fontId="49" fillId="30" borderId="13" xfId="42" applyFont="1" applyFill="1" applyBorder="1">
      <alignment vertical="center"/>
    </xf>
    <xf numFmtId="0" fontId="49" fillId="30" borderId="13" xfId="42" applyFont="1" applyFill="1" applyBorder="1" applyAlignment="1">
      <alignment vertical="top"/>
    </xf>
    <xf numFmtId="0" fontId="50" fillId="30" borderId="13" xfId="42" applyFont="1" applyFill="1" applyBorder="1">
      <alignment vertical="center"/>
    </xf>
    <xf numFmtId="0" fontId="50" fillId="30" borderId="14" xfId="42" applyFont="1" applyFill="1" applyBorder="1">
      <alignment vertical="center"/>
    </xf>
    <xf numFmtId="0" fontId="17" fillId="31" borderId="13" xfId="42" applyFill="1" applyBorder="1" applyAlignment="1">
      <alignment vertical="top"/>
    </xf>
    <xf numFmtId="0" fontId="27" fillId="31" borderId="13" xfId="42" applyFont="1" applyFill="1" applyBorder="1">
      <alignment vertical="center"/>
    </xf>
    <xf numFmtId="0" fontId="27" fillId="31" borderId="14" xfId="42" applyFont="1" applyFill="1" applyBorder="1">
      <alignment vertical="center"/>
    </xf>
    <xf numFmtId="0" fontId="27" fillId="31" borderId="13" xfId="42" applyFont="1" applyFill="1" applyBorder="1" applyAlignment="1">
      <alignment horizontal="left" vertical="center" indent="1"/>
    </xf>
    <xf numFmtId="0" fontId="27" fillId="31" borderId="13" xfId="42" applyFont="1" applyFill="1" applyBorder="1" applyAlignment="1">
      <alignment horizontal="center" vertical="center"/>
    </xf>
    <xf numFmtId="0" fontId="27" fillId="31" borderId="14" xfId="42" applyFont="1" applyFill="1" applyBorder="1" applyAlignment="1">
      <alignment horizontal="center" vertical="center"/>
    </xf>
    <xf numFmtId="0" fontId="17" fillId="32" borderId="12" xfId="42" applyFill="1" applyBorder="1" applyAlignment="1">
      <alignment horizontal="center" vertical="center" wrapText="1"/>
    </xf>
    <xf numFmtId="0" fontId="24" fillId="0" borderId="28" xfId="42" applyFont="1" applyBorder="1">
      <alignment vertical="center"/>
    </xf>
    <xf numFmtId="0" fontId="17" fillId="30" borderId="13" xfId="42" applyFill="1" applyBorder="1">
      <alignment vertical="center"/>
    </xf>
    <xf numFmtId="0" fontId="17" fillId="30" borderId="13" xfId="42" applyFill="1" applyBorder="1" applyAlignment="1">
      <alignment vertical="top"/>
    </xf>
    <xf numFmtId="0" fontId="27" fillId="30" borderId="13" xfId="42" applyFont="1" applyFill="1" applyBorder="1">
      <alignment vertical="center"/>
    </xf>
    <xf numFmtId="0" fontId="27" fillId="30" borderId="14" xfId="42" applyFont="1" applyFill="1" applyBorder="1">
      <alignment vertical="center"/>
    </xf>
    <xf numFmtId="0" fontId="39" fillId="0" borderId="0" xfId="42" applyFont="1" applyAlignment="1">
      <alignment horizontal="left" vertical="center"/>
    </xf>
    <xf numFmtId="49" fontId="29" fillId="0" borderId="0" xfId="42" applyNumberFormat="1" applyFont="1" applyAlignment="1">
      <alignment horizontal="center" vertical="center"/>
    </xf>
    <xf numFmtId="0" fontId="44" fillId="30" borderId="11" xfId="42" applyFont="1" applyFill="1" applyBorder="1">
      <alignment vertical="center"/>
    </xf>
    <xf numFmtId="0" fontId="27" fillId="24" borderId="54" xfId="42" applyFont="1" applyFill="1" applyBorder="1" applyAlignment="1">
      <alignment horizontal="right" vertical="center" shrinkToFit="1"/>
    </xf>
    <xf numFmtId="0" fontId="42" fillId="0" borderId="0" xfId="42" applyFont="1" applyAlignment="1">
      <alignment horizontal="center" vertical="center"/>
    </xf>
    <xf numFmtId="0" fontId="30" fillId="0" borderId="0" xfId="42" applyFont="1" applyAlignment="1">
      <alignment horizontal="right" vertical="top" shrinkToFit="1"/>
    </xf>
    <xf numFmtId="0" fontId="17" fillId="0" borderId="0" xfId="42" applyAlignment="1">
      <alignment horizontal="left" vertical="center"/>
    </xf>
    <xf numFmtId="0" fontId="17" fillId="0" borderId="19" xfId="42" applyBorder="1" applyAlignment="1">
      <alignment vertical="center" wrapText="1"/>
    </xf>
    <xf numFmtId="0" fontId="17" fillId="0" borderId="0" xfId="42" applyAlignment="1">
      <alignment vertical="center" wrapText="1"/>
    </xf>
    <xf numFmtId="0" fontId="17" fillId="0" borderId="53" xfId="42" applyBorder="1" applyAlignment="1">
      <alignment vertical="center" wrapText="1"/>
    </xf>
    <xf numFmtId="0" fontId="27" fillId="0" borderId="0" xfId="42" applyFont="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0" xfId="42" applyFont="1" applyBorder="1" applyAlignment="1">
      <alignment horizontal="left" vertical="center"/>
    </xf>
    <xf numFmtId="0" fontId="28" fillId="0" borderId="19" xfId="42" applyFont="1" applyBorder="1" applyAlignment="1">
      <alignment vertical="center" shrinkToFit="1"/>
    </xf>
    <xf numFmtId="0" fontId="28" fillId="0" borderId="0" xfId="42" applyFont="1" applyAlignment="1">
      <alignment vertical="center" shrinkToFit="1"/>
    </xf>
    <xf numFmtId="0" fontId="27" fillId="0" borderId="29" xfId="42" applyFont="1" applyBorder="1" applyAlignment="1">
      <alignment horizontal="left" vertical="center" shrinkToFit="1"/>
    </xf>
    <xf numFmtId="0" fontId="17" fillId="0" borderId="30" xfId="42" applyBorder="1" applyAlignment="1">
      <alignment vertical="center" wrapText="1"/>
    </xf>
    <xf numFmtId="0" fontId="17" fillId="0" borderId="36" xfId="42" applyBorder="1" applyAlignment="1">
      <alignment vertical="center" wrapText="1"/>
    </xf>
    <xf numFmtId="0" fontId="28" fillId="0" borderId="24" xfId="42" applyFont="1" applyBorder="1" applyAlignment="1">
      <alignment vertical="center" shrinkToFit="1"/>
    </xf>
    <xf numFmtId="0" fontId="28" fillId="0" borderId="21" xfId="42" applyFont="1" applyBorder="1" applyAlignment="1">
      <alignment vertical="center" shrinkToFit="1"/>
    </xf>
    <xf numFmtId="0" fontId="28" fillId="0" borderId="25" xfId="42" applyFont="1" applyBorder="1" applyAlignment="1">
      <alignment vertical="center" shrinkToFit="1"/>
    </xf>
    <xf numFmtId="0" fontId="17" fillId="0" borderId="42" xfId="42" applyBorder="1" applyAlignment="1">
      <alignment vertical="center" wrapText="1"/>
    </xf>
    <xf numFmtId="0" fontId="17" fillId="0" borderId="19" xfId="42" applyBorder="1" applyAlignment="1">
      <alignment horizontal="left" vertical="center" wrapText="1"/>
    </xf>
    <xf numFmtId="0" fontId="17" fillId="0" borderId="37" xfId="42" applyBorder="1" applyAlignment="1">
      <alignment horizontal="left" vertical="center" wrapText="1"/>
    </xf>
    <xf numFmtId="0" fontId="17" fillId="0" borderId="28" xfId="42" applyBorder="1" applyAlignment="1">
      <alignment horizontal="left" vertical="center" wrapText="1"/>
    </xf>
    <xf numFmtId="0" fontId="17" fillId="0" borderId="57" xfId="42" applyBorder="1" applyAlignment="1">
      <alignment horizontal="left" vertical="center" wrapText="1"/>
    </xf>
    <xf numFmtId="0" fontId="17" fillId="0" borderId="33" xfId="42" applyBorder="1" applyAlignment="1">
      <alignment horizontal="center" vertical="center" wrapText="1"/>
    </xf>
    <xf numFmtId="0" fontId="17" fillId="0" borderId="50" xfId="42" applyBorder="1" applyAlignment="1">
      <alignment horizontal="center" vertical="center" wrapText="1"/>
    </xf>
    <xf numFmtId="0" fontId="17" fillId="0" borderId="21" xfId="42" applyBorder="1" applyAlignment="1">
      <alignment vertical="center" wrapTex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17" fillId="0" borderId="40" xfId="42" applyBorder="1" applyAlignment="1">
      <alignment vertical="center" wrapTex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0" xfId="42" applyFont="1" applyAlignment="1">
      <alignment vertical="center" wrapText="1"/>
    </xf>
    <xf numFmtId="0" fontId="28" fillId="0" borderId="35" xfId="42" applyFont="1" applyBorder="1" applyAlignment="1">
      <alignment vertical="center" wrapText="1"/>
    </xf>
    <xf numFmtId="0" fontId="28" fillId="0" borderId="24" xfId="42" applyFont="1" applyBorder="1" applyAlignment="1">
      <alignment vertical="center" wrapText="1"/>
    </xf>
    <xf numFmtId="0" fontId="28" fillId="0" borderId="29" xfId="42" applyFont="1" applyBorder="1" applyAlignment="1">
      <alignment vertical="center" shrinkToFit="1"/>
    </xf>
    <xf numFmtId="0" fontId="28" fillId="0" borderId="35" xfId="42" applyFont="1" applyBorder="1" applyAlignment="1">
      <alignment vertical="center" shrinkToFit="1"/>
    </xf>
    <xf numFmtId="0" fontId="28" fillId="0" borderId="0" xfId="42" applyFont="1" applyAlignment="1">
      <alignment horizontal="right" vertical="center"/>
    </xf>
    <xf numFmtId="0" fontId="39" fillId="0" borderId="47" xfId="42" applyFont="1" applyBorder="1" applyAlignment="1">
      <alignment horizontal="left" vertical="center"/>
    </xf>
    <xf numFmtId="0" fontId="28" fillId="0" borderId="37" xfId="42" applyFont="1" applyBorder="1" applyAlignment="1">
      <alignment vertical="center" wrapText="1"/>
    </xf>
    <xf numFmtId="0" fontId="28" fillId="0" borderId="28" xfId="42" applyFont="1" applyBorder="1" applyAlignment="1">
      <alignment vertical="center" wrapText="1"/>
    </xf>
    <xf numFmtId="0" fontId="28" fillId="0" borderId="0" xfId="42" applyFont="1" applyAlignment="1">
      <alignment horizontal="left" vertical="center" shrinkToFit="1"/>
    </xf>
    <xf numFmtId="0" fontId="26" fillId="0" borderId="0" xfId="0" applyFont="1" applyAlignment="1">
      <alignment horizontal="right" vertical="center"/>
    </xf>
    <xf numFmtId="0" fontId="17" fillId="31" borderId="11" xfId="42" applyFill="1" applyBorder="1">
      <alignment vertical="center"/>
    </xf>
    <xf numFmtId="0" fontId="17" fillId="31" borderId="13" xfId="42" applyFill="1" applyBorder="1">
      <alignment vertical="center"/>
    </xf>
    <xf numFmtId="0" fontId="27" fillId="24" borderId="43" xfId="42" applyFont="1" applyFill="1" applyBorder="1" applyAlignment="1">
      <alignment horizontal="right" vertical="center"/>
    </xf>
    <xf numFmtId="0" fontId="27" fillId="27" borderId="0" xfId="42" applyFont="1" applyFill="1" applyAlignment="1">
      <alignment horizontal="right" vertical="center" shrinkToFit="1"/>
    </xf>
    <xf numFmtId="0" fontId="54" fillId="0" borderId="0" xfId="42" applyFont="1" applyAlignment="1">
      <alignment horizontal="left" vertical="center"/>
    </xf>
    <xf numFmtId="0" fontId="54" fillId="0" borderId="21" xfId="42" applyFont="1" applyBorder="1" applyAlignment="1">
      <alignment horizontal="left" vertical="center"/>
    </xf>
    <xf numFmtId="0" fontId="54" fillId="0" borderId="0" xfId="42" applyFont="1" applyAlignment="1">
      <alignment horizontal="right" vertical="center" shrinkToFit="1"/>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Border="1" applyAlignment="1">
      <alignment horizontal="right" vertical="center"/>
    </xf>
    <xf numFmtId="0" fontId="17" fillId="0" borderId="30" xfId="42" applyBorder="1" applyAlignment="1">
      <alignment horizontal="left" vertical="center" wrapText="1"/>
    </xf>
    <xf numFmtId="0" fontId="27" fillId="27" borderId="28" xfId="42" applyFont="1" applyFill="1" applyBorder="1" applyAlignment="1">
      <alignment horizontal="right" vertical="center" shrinkToFit="1"/>
    </xf>
    <xf numFmtId="0" fontId="17" fillId="0" borderId="33" xfId="42" applyBorder="1">
      <alignment vertical="center"/>
    </xf>
    <xf numFmtId="0" fontId="17" fillId="0" borderId="32" xfId="42" applyBorder="1">
      <alignment vertical="center"/>
    </xf>
    <xf numFmtId="0" fontId="17" fillId="0" borderId="34" xfId="42" applyBorder="1">
      <alignment vertical="center"/>
    </xf>
    <xf numFmtId="0" fontId="17" fillId="0" borderId="30" xfId="42" applyBorder="1">
      <alignment vertical="center"/>
    </xf>
    <xf numFmtId="0" fontId="17" fillId="0" borderId="25" xfId="42" applyBorder="1" applyAlignment="1">
      <alignment horizontal="left" vertical="center"/>
    </xf>
    <xf numFmtId="0" fontId="25" fillId="0" borderId="19" xfId="42" applyFont="1" applyBorder="1" applyAlignment="1">
      <alignment horizontal="right" vertical="center"/>
    </xf>
    <xf numFmtId="0" fontId="22" fillId="0" borderId="21" xfId="0" applyFont="1" applyBorder="1">
      <alignment vertical="center"/>
    </xf>
    <xf numFmtId="0" fontId="27" fillId="0" borderId="0" xfId="42" applyFont="1">
      <alignment vertical="center"/>
    </xf>
    <xf numFmtId="0" fontId="17" fillId="0" borderId="21" xfId="42" applyBorder="1">
      <alignment vertical="center"/>
    </xf>
    <xf numFmtId="0" fontId="27" fillId="0" borderId="28" xfId="42" applyFont="1" applyBorder="1">
      <alignment vertical="center"/>
    </xf>
    <xf numFmtId="0" fontId="17" fillId="0" borderId="28" xfId="42"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17" fillId="0" borderId="36" xfId="42" applyBorder="1">
      <alignment vertical="center"/>
    </xf>
    <xf numFmtId="0" fontId="27" fillId="27" borderId="43" xfId="42" applyFont="1" applyFill="1" applyBorder="1" applyAlignment="1">
      <alignment horizontal="right" vertical="center"/>
    </xf>
    <xf numFmtId="0" fontId="17" fillId="0" borderId="21" xfId="42" applyBorder="1" applyAlignment="1">
      <alignment horizontal="left" vertical="center"/>
    </xf>
    <xf numFmtId="0" fontId="27" fillId="0" borderId="10" xfId="42" applyFont="1" applyBorder="1">
      <alignment vertical="center"/>
    </xf>
    <xf numFmtId="0" fontId="17" fillId="0" borderId="10" xfId="42" applyBorder="1" applyAlignment="1">
      <alignment horizontal="left" vertical="center"/>
    </xf>
    <xf numFmtId="0" fontId="27" fillId="0" borderId="15" xfId="42" applyFont="1" applyBorder="1">
      <alignment vertical="center"/>
    </xf>
    <xf numFmtId="0" fontId="17" fillId="0" borderId="16" xfId="42" applyBorder="1" applyAlignment="1">
      <alignment horizontal="left" vertical="center"/>
    </xf>
    <xf numFmtId="0" fontId="17" fillId="0" borderId="20" xfId="42" applyBorder="1">
      <alignment vertical="center"/>
    </xf>
    <xf numFmtId="0" fontId="27" fillId="0" borderId="28" xfId="42" applyFont="1" applyBorder="1" applyAlignment="1">
      <alignment horizontal="right" vertical="center" shrinkToFit="1"/>
    </xf>
    <xf numFmtId="0" fontId="17" fillId="0" borderId="31" xfId="42" applyBorder="1" applyAlignment="1">
      <alignment horizontal="left" vertical="center"/>
    </xf>
    <xf numFmtId="0" fontId="27" fillId="0" borderId="24" xfId="42" applyFont="1" applyBorder="1">
      <alignment vertical="center"/>
    </xf>
    <xf numFmtId="0" fontId="17" fillId="0" borderId="33" xfId="42" applyBorder="1" applyAlignment="1">
      <alignment horizontal="left" vertical="center"/>
    </xf>
    <xf numFmtId="0" fontId="17" fillId="0" borderId="29" xfId="42" applyBorder="1" applyAlignment="1">
      <alignment horizontal="left" vertical="center"/>
    </xf>
    <xf numFmtId="0" fontId="17" fillId="0" borderId="44" xfId="42" applyBorder="1">
      <alignment vertical="center"/>
    </xf>
    <xf numFmtId="0" fontId="17" fillId="0" borderId="32" xfId="42" applyBorder="1" applyAlignment="1">
      <alignment horizontal="left" vertical="center"/>
    </xf>
    <xf numFmtId="0" fontId="27" fillId="24" borderId="19" xfId="42" applyFont="1" applyFill="1" applyBorder="1" applyAlignment="1">
      <alignment horizontal="right" vertical="center" shrinkToFit="1"/>
    </xf>
    <xf numFmtId="0" fontId="17" fillId="0" borderId="37" xfId="42" applyBorder="1">
      <alignment vertical="center"/>
    </xf>
    <xf numFmtId="0" fontId="17" fillId="0" borderId="29" xfId="42" applyBorder="1">
      <alignment vertical="center"/>
    </xf>
    <xf numFmtId="0" fontId="17" fillId="0" borderId="51" xfId="42" applyBorder="1">
      <alignment vertical="center"/>
    </xf>
    <xf numFmtId="0" fontId="17" fillId="0" borderId="52" xfId="42" applyBorder="1">
      <alignment vertical="center"/>
    </xf>
    <xf numFmtId="0" fontId="17" fillId="0" borderId="41" xfId="42" applyBorder="1" applyAlignment="1">
      <alignment horizontal="left" vertical="center"/>
    </xf>
    <xf numFmtId="0" fontId="17" fillId="0" borderId="55" xfId="42" applyBorder="1">
      <alignment vertical="center"/>
    </xf>
    <xf numFmtId="0" fontId="17" fillId="0" borderId="15" xfId="42" applyBorder="1">
      <alignment vertical="center"/>
    </xf>
    <xf numFmtId="0" fontId="17" fillId="0" borderId="51" xfId="42" applyBorder="1" applyAlignment="1">
      <alignment horizontal="left" vertical="center" wrapText="1"/>
    </xf>
    <xf numFmtId="0" fontId="17" fillId="28" borderId="20" xfId="42" applyFill="1" applyBorder="1" applyAlignment="1">
      <alignment vertical="center" wrapText="1"/>
    </xf>
    <xf numFmtId="0" fontId="17" fillId="28" borderId="45" xfId="42" applyFill="1" applyBorder="1" applyAlignment="1">
      <alignment vertical="center" wrapText="1"/>
    </xf>
    <xf numFmtId="0" fontId="55" fillId="0" borderId="19" xfId="42" applyFont="1" applyBorder="1" applyAlignment="1">
      <alignment horizontal="right" vertical="center"/>
    </xf>
    <xf numFmtId="0" fontId="55" fillId="0" borderId="0" xfId="42" applyFont="1" applyAlignment="1">
      <alignment vertical="center" shrinkToFit="1"/>
    </xf>
    <xf numFmtId="0" fontId="55" fillId="0" borderId="21" xfId="42" applyFont="1" applyBorder="1" applyAlignment="1">
      <alignment vertical="center" shrinkToFit="1"/>
    </xf>
    <xf numFmtId="0" fontId="25" fillId="0" borderId="0" xfId="42" applyFont="1" applyAlignment="1">
      <alignment horizontal="right" vertical="top"/>
    </xf>
    <xf numFmtId="0" fontId="28" fillId="0" borderId="42" xfId="42" applyFont="1" applyBorder="1" applyAlignment="1">
      <alignment vertical="center" shrinkToFit="1"/>
    </xf>
    <xf numFmtId="0" fontId="28" fillId="0" borderId="10" xfId="42" applyFont="1" applyBorder="1" applyAlignment="1">
      <alignment vertical="center" shrinkToFit="1"/>
    </xf>
    <xf numFmtId="0" fontId="29" fillId="24" borderId="10" xfId="42" applyFont="1" applyFill="1" applyBorder="1">
      <alignment vertical="center"/>
    </xf>
    <xf numFmtId="0" fontId="28" fillId="0" borderId="0" xfId="42" applyFont="1" applyAlignment="1">
      <alignment vertical="center" shrinkToFit="1"/>
    </xf>
    <xf numFmtId="0" fontId="28" fillId="24" borderId="0" xfId="42" applyFont="1" applyFill="1">
      <alignment vertical="center"/>
    </xf>
    <xf numFmtId="0" fontId="29" fillId="24" borderId="0" xfId="42" applyFont="1" applyFill="1" applyAlignment="1">
      <alignment horizontal="center" vertical="center"/>
    </xf>
    <xf numFmtId="0" fontId="29" fillId="24" borderId="28" xfId="42" applyFont="1" applyFill="1" applyBorder="1" applyAlignment="1">
      <alignment horizontal="center" vertical="center"/>
    </xf>
    <xf numFmtId="0" fontId="26" fillId="0" borderId="10" xfId="42" applyFont="1" applyBorder="1" applyAlignment="1">
      <alignment horizontal="center" wrapText="1"/>
    </xf>
    <xf numFmtId="0" fontId="28" fillId="0" borderId="0" xfId="42" applyFont="1" applyAlignment="1">
      <alignment horizontal="right" vertical="center"/>
    </xf>
    <xf numFmtId="0" fontId="29" fillId="24" borderId="0" xfId="42" applyFont="1" applyFill="1">
      <alignment vertical="center"/>
    </xf>
    <xf numFmtId="0" fontId="27" fillId="0" borderId="0" xfId="42" applyFont="1" applyAlignment="1">
      <alignment horizontal="left" vertical="center" shrinkToFit="1"/>
    </xf>
    <xf numFmtId="0" fontId="27" fillId="0" borderId="21" xfId="42" applyFont="1" applyBorder="1" applyAlignment="1">
      <alignment horizontal="left" vertical="center" shrinkToFit="1"/>
    </xf>
    <xf numFmtId="0" fontId="28" fillId="0" borderId="19" xfId="42" applyFont="1" applyBorder="1" applyAlignment="1">
      <alignment vertical="center" shrinkToFit="1"/>
    </xf>
    <xf numFmtId="0" fontId="28" fillId="0" borderId="0" xfId="42" applyFont="1">
      <alignment vertical="center"/>
    </xf>
    <xf numFmtId="0" fontId="28" fillId="0" borderId="21" xfId="42" applyFont="1" applyBorder="1" applyAlignment="1">
      <alignment vertical="center" shrinkToFit="1"/>
    </xf>
    <xf numFmtId="176" fontId="28" fillId="26" borderId="0" xfId="42" applyNumberFormat="1" applyFont="1" applyFill="1">
      <alignment vertical="center"/>
    </xf>
    <xf numFmtId="0" fontId="17" fillId="0" borderId="0" xfId="42" applyAlignment="1">
      <alignment horizontal="center" vertical="center" wrapText="1"/>
    </xf>
    <xf numFmtId="0" fontId="17" fillId="0" borderId="0" xfId="42" applyAlignment="1">
      <alignment horizontal="center" vertical="center"/>
    </xf>
    <xf numFmtId="0" fontId="17" fillId="32" borderId="67" xfId="42" applyFill="1" applyBorder="1" applyAlignment="1">
      <alignment vertical="center" wrapText="1"/>
    </xf>
    <xf numFmtId="0" fontId="17" fillId="32" borderId="68" xfId="42" applyFill="1" applyBorder="1" applyAlignment="1">
      <alignment vertical="center" wrapText="1"/>
    </xf>
    <xf numFmtId="0" fontId="17" fillId="32" borderId="69" xfId="42" applyFill="1" applyBorder="1" applyAlignment="1">
      <alignment vertical="center" wrapText="1"/>
    </xf>
    <xf numFmtId="0" fontId="17" fillId="32" borderId="70" xfId="42" applyFill="1" applyBorder="1" applyAlignment="1">
      <alignment horizontal="center" vertical="center"/>
    </xf>
    <xf numFmtId="0" fontId="17" fillId="32" borderId="13" xfId="42" applyFill="1" applyBorder="1" applyAlignment="1">
      <alignment horizontal="center" vertical="center"/>
    </xf>
    <xf numFmtId="0" fontId="17" fillId="32" borderId="68" xfId="42" applyFill="1" applyBorder="1" applyAlignment="1">
      <alignment horizontal="center" vertical="center"/>
    </xf>
    <xf numFmtId="0" fontId="45" fillId="0" borderId="0" xfId="42" applyFont="1" applyAlignment="1">
      <alignment horizontal="center" vertical="center" wrapText="1"/>
    </xf>
    <xf numFmtId="0" fontId="17" fillId="0" borderId="0" xfId="42">
      <alignment vertical="center"/>
    </xf>
    <xf numFmtId="0" fontId="22" fillId="0" borderId="0" xfId="0" applyFont="1">
      <alignment vertical="center"/>
    </xf>
    <xf numFmtId="0" fontId="17" fillId="0" borderId="18" xfId="42" applyBorder="1" applyAlignment="1">
      <alignment horizontal="center" vertical="center" wrapText="1"/>
    </xf>
    <xf numFmtId="0" fontId="22" fillId="0" borderId="39" xfId="0" applyFont="1" applyBorder="1" applyAlignment="1">
      <alignment horizontal="center" vertical="center" wrapText="1"/>
    </xf>
    <xf numFmtId="0" fontId="27" fillId="0" borderId="28" xfId="42" applyFont="1" applyBorder="1" applyAlignment="1">
      <alignment horizontal="left" vertical="center" shrinkToFit="1"/>
    </xf>
    <xf numFmtId="0" fontId="17" fillId="0" borderId="35" xfId="42" applyBorder="1" applyAlignment="1">
      <alignment horizontal="left" vertical="center"/>
    </xf>
    <xf numFmtId="0" fontId="17" fillId="0" borderId="24" xfId="42" applyBorder="1" applyAlignment="1">
      <alignment horizontal="left" vertical="center"/>
    </xf>
    <xf numFmtId="0" fontId="17" fillId="0" borderId="25" xfId="42" applyBorder="1" applyAlignment="1">
      <alignment horizontal="left" vertical="center"/>
    </xf>
    <xf numFmtId="0" fontId="17" fillId="0" borderId="19" xfId="42" applyBorder="1" applyAlignment="1">
      <alignment horizontal="left" vertical="center"/>
    </xf>
    <xf numFmtId="0" fontId="17" fillId="0" borderId="0" xfId="42" applyAlignment="1">
      <alignment horizontal="left" vertical="center"/>
    </xf>
    <xf numFmtId="0" fontId="17" fillId="0" borderId="21" xfId="42"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17" fillId="0" borderId="26" xfId="42"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Border="1">
      <alignment vertical="center"/>
    </xf>
    <xf numFmtId="0" fontId="22" fillId="0" borderId="44" xfId="0" applyFont="1" applyBorder="1">
      <alignment vertical="center"/>
    </xf>
    <xf numFmtId="0" fontId="17" fillId="0" borderId="35" xfId="42" applyBorder="1" applyAlignment="1">
      <alignment horizontal="left" vertical="center" wrapText="1"/>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7" fillId="0" borderId="24" xfId="42" applyFont="1" applyBorder="1" applyAlignment="1">
      <alignment horizontal="lef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2" fillId="0" borderId="28" xfId="0" applyFont="1" applyBorder="1" applyAlignment="1">
      <alignment horizontal="right" vertical="center"/>
    </xf>
    <xf numFmtId="0" fontId="17" fillId="0" borderId="54" xfId="42" applyBorder="1">
      <alignment vertical="center"/>
    </xf>
    <xf numFmtId="0" fontId="22" fillId="0" borderId="15" xfId="0" applyFont="1" applyBorder="1">
      <alignment vertical="center"/>
    </xf>
    <xf numFmtId="0" fontId="22" fillId="0" borderId="16" xfId="0" applyFont="1" applyBorder="1">
      <alignment vertical="center"/>
    </xf>
    <xf numFmtId="0" fontId="22" fillId="0" borderId="28" xfId="0" applyFont="1" applyBorder="1">
      <alignment vertical="center"/>
    </xf>
    <xf numFmtId="0" fontId="22" fillId="0" borderId="29" xfId="0" applyFont="1" applyBorder="1">
      <alignment vertical="center"/>
    </xf>
    <xf numFmtId="0" fontId="27" fillId="24" borderId="17" xfId="42" applyFont="1" applyFill="1" applyBorder="1" applyAlignment="1">
      <alignment horizontal="right" vertical="center" shrinkToFit="1"/>
    </xf>
    <xf numFmtId="0" fontId="27" fillId="0" borderId="15" xfId="42" applyFont="1" applyBorder="1" applyAlignment="1">
      <alignment horizontal="left" vertical="center" shrinkToFit="1"/>
    </xf>
    <xf numFmtId="0" fontId="27" fillId="24" borderId="15" xfId="42" applyFont="1" applyFill="1" applyBorder="1" applyAlignment="1">
      <alignment horizontal="right" vertical="center"/>
    </xf>
    <xf numFmtId="0" fontId="27" fillId="0" borderId="15" xfId="42" applyFont="1" applyBorder="1">
      <alignment vertical="center"/>
    </xf>
    <xf numFmtId="0" fontId="17" fillId="0" borderId="17" xfId="42" applyBorder="1" applyAlignment="1">
      <alignment horizontal="left" vertical="center" wrapText="1"/>
    </xf>
    <xf numFmtId="0" fontId="17" fillId="0" borderId="15" xfId="42" applyBorder="1" applyAlignment="1">
      <alignment horizontal="left" vertical="center" wrapText="1"/>
    </xf>
    <xf numFmtId="0" fontId="17" fillId="0" borderId="16" xfId="42" applyBorder="1" applyAlignment="1">
      <alignment horizontal="left" vertical="center" wrapText="1"/>
    </xf>
    <xf numFmtId="0" fontId="22" fillId="0" borderId="37" xfId="0" applyFont="1" applyBorder="1" applyAlignment="1">
      <alignment horizontal="left" vertical="center" wrapText="1"/>
    </xf>
    <xf numFmtId="0" fontId="22" fillId="0" borderId="28" xfId="0" applyFont="1" applyBorder="1" applyAlignment="1">
      <alignment horizontal="left" vertical="center" wrapText="1"/>
    </xf>
    <xf numFmtId="0" fontId="22" fillId="0" borderId="29" xfId="0" applyFont="1" applyBorder="1" applyAlignment="1">
      <alignment horizontal="left" vertical="center" wrapText="1"/>
    </xf>
    <xf numFmtId="0" fontId="17" fillId="0" borderId="33" xfId="42" applyBorder="1">
      <alignment vertical="center"/>
    </xf>
    <xf numFmtId="0" fontId="22" fillId="0" borderId="31" xfId="0" applyFont="1" applyBorder="1">
      <alignment vertical="center"/>
    </xf>
    <xf numFmtId="0" fontId="22" fillId="0" borderId="32" xfId="0" applyFont="1" applyBorder="1">
      <alignment vertical="center"/>
    </xf>
    <xf numFmtId="0" fontId="22" fillId="0" borderId="33" xfId="0" applyFont="1" applyBorder="1">
      <alignment vertical="center"/>
    </xf>
    <xf numFmtId="0" fontId="27" fillId="0" borderId="24" xfId="42" applyFont="1" applyBorder="1">
      <alignment vertical="center"/>
    </xf>
    <xf numFmtId="0" fontId="22" fillId="0" borderId="24" xfId="0" applyFont="1" applyBorder="1">
      <alignment vertical="center"/>
    </xf>
    <xf numFmtId="0" fontId="17" fillId="0" borderId="35" xfId="42" applyBorder="1">
      <alignment vertical="center"/>
    </xf>
    <xf numFmtId="0" fontId="22" fillId="0" borderId="25" xfId="0" applyFont="1" applyBorder="1">
      <alignment vertical="center"/>
    </xf>
    <xf numFmtId="0" fontId="22" fillId="0" borderId="37" xfId="0" applyFont="1" applyBorder="1">
      <alignment vertical="center"/>
    </xf>
    <xf numFmtId="0" fontId="17" fillId="0" borderId="22" xfId="42" applyBorder="1" applyAlignment="1">
      <alignment horizontal="center" vertical="center" wrapText="1"/>
    </xf>
    <xf numFmtId="0" fontId="17" fillId="0" borderId="39" xfId="42" applyBorder="1" applyAlignment="1">
      <alignment horizontal="center" vertical="center" wrapText="1"/>
    </xf>
    <xf numFmtId="0" fontId="17" fillId="27" borderId="28" xfId="42" applyFill="1" applyBorder="1" applyAlignment="1">
      <alignment horizontal="center" vertical="center"/>
    </xf>
    <xf numFmtId="0" fontId="17" fillId="0" borderId="19" xfId="42" applyBorder="1" applyAlignment="1">
      <alignment horizontal="left" vertical="center" wrapText="1"/>
    </xf>
    <xf numFmtId="0" fontId="17" fillId="0" borderId="37" xfId="42" applyBorder="1" applyAlignment="1">
      <alignment horizontal="left" vertical="center"/>
    </xf>
    <xf numFmtId="0" fontId="17" fillId="0" borderId="28" xfId="42" applyBorder="1" applyAlignment="1">
      <alignment horizontal="left" vertical="center"/>
    </xf>
    <xf numFmtId="0" fontId="17" fillId="0" borderId="29" xfId="42" applyBorder="1" applyAlignment="1">
      <alignment horizontal="left" vertical="center"/>
    </xf>
    <xf numFmtId="0" fontId="22" fillId="0" borderId="19" xfId="0" applyFont="1" applyBorder="1" applyAlignment="1">
      <alignment horizontal="right" vertical="center" shrinkToFit="1"/>
    </xf>
    <xf numFmtId="0" fontId="22" fillId="0" borderId="0" xfId="0" applyFont="1" applyAlignment="1">
      <alignment horizontal="left" vertical="center" shrinkToFi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6" xfId="42" applyBorder="1" applyAlignment="1">
      <alignment horizontal="center" vertical="center"/>
    </xf>
    <xf numFmtId="0" fontId="17" fillId="0" borderId="22" xfId="42" applyBorder="1" applyAlignment="1">
      <alignment horizontal="center" vertical="center"/>
    </xf>
    <xf numFmtId="0" fontId="17" fillId="0" borderId="39" xfId="42" applyBorder="1" applyAlignment="1">
      <alignment horizontal="center" vertical="center"/>
    </xf>
    <xf numFmtId="0" fontId="22" fillId="0" borderId="39" xfId="0" applyFont="1" applyBorder="1" applyAlignment="1">
      <alignment horizontal="center" vertical="center"/>
    </xf>
    <xf numFmtId="0" fontId="17" fillId="0" borderId="20" xfId="42" applyBorder="1" applyAlignment="1">
      <alignment horizontal="left" vertical="center" wrapText="1"/>
    </xf>
    <xf numFmtId="0" fontId="17" fillId="0" borderId="0" xfId="42" applyAlignment="1">
      <alignment horizontal="left" vertical="center" wrapText="1"/>
    </xf>
    <xf numFmtId="0" fontId="17" fillId="0" borderId="21" xfId="42" applyBorder="1" applyAlignment="1">
      <alignment horizontal="left" vertical="center" wrapText="1"/>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27" fillId="24" borderId="37" xfId="42" applyFont="1" applyFill="1" applyBorder="1" applyAlignment="1">
      <alignment horizontal="right" vertical="center" shrinkToFit="1"/>
    </xf>
    <xf numFmtId="0" fontId="17" fillId="0" borderId="43" xfId="42" applyBorder="1" applyAlignment="1">
      <alignment horizontal="left" vertical="center" wrapText="1"/>
    </xf>
    <xf numFmtId="0" fontId="17" fillId="0" borderId="24" xfId="42" applyBorder="1" applyAlignment="1">
      <alignment horizontal="left" vertical="center" wrapText="1"/>
    </xf>
    <xf numFmtId="0" fontId="17" fillId="0" borderId="25" xfId="42" applyBorder="1" applyAlignment="1">
      <alignment horizontal="left" vertical="center" wrapText="1"/>
    </xf>
    <xf numFmtId="0" fontId="17" fillId="0" borderId="45" xfId="42" applyBorder="1" applyAlignment="1">
      <alignment horizontal="left" vertical="center" wrapText="1"/>
    </xf>
    <xf numFmtId="0" fontId="17" fillId="0" borderId="10" xfId="42" applyBorder="1" applyAlignment="1">
      <alignment horizontal="left" vertical="center" wrapText="1"/>
    </xf>
    <xf numFmtId="0" fontId="17" fillId="0" borderId="41" xfId="42" applyBorder="1" applyAlignment="1">
      <alignment horizontal="left" vertical="center" wrapText="1"/>
    </xf>
    <xf numFmtId="0" fontId="27" fillId="24" borderId="42" xfId="42" applyFont="1" applyFill="1" applyBorder="1" applyAlignment="1">
      <alignment horizontal="right" vertical="center" shrinkToFit="1"/>
    </xf>
    <xf numFmtId="0" fontId="27" fillId="0" borderId="10" xfId="42" applyFont="1" applyBorder="1" applyAlignment="1">
      <alignment horizontal="lef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42" xfId="42" applyBorder="1" applyAlignment="1">
      <alignment horizontal="left" vertical="center"/>
    </xf>
    <xf numFmtId="0" fontId="17" fillId="0" borderId="10" xfId="42" applyBorder="1" applyAlignment="1">
      <alignment horizontal="left" vertical="center"/>
    </xf>
    <xf numFmtId="0" fontId="17" fillId="0" borderId="41" xfId="42" applyBorder="1" applyAlignment="1">
      <alignment horizontal="left" vertical="center"/>
    </xf>
    <xf numFmtId="0" fontId="17" fillId="0" borderId="46" xfId="42" applyBorder="1" applyAlignment="1">
      <alignment horizontal="center" vertical="center"/>
    </xf>
    <xf numFmtId="0" fontId="17" fillId="0" borderId="67" xfId="42" applyBorder="1" applyAlignment="1">
      <alignment vertical="center" wrapText="1"/>
    </xf>
    <xf numFmtId="0" fontId="17" fillId="0" borderId="68" xfId="42" applyBorder="1" applyAlignment="1">
      <alignment vertical="center" wrapText="1"/>
    </xf>
    <xf numFmtId="0" fontId="17" fillId="0" borderId="69" xfId="42" applyBorder="1" applyAlignment="1">
      <alignment vertical="center" wrapText="1"/>
    </xf>
    <xf numFmtId="0" fontId="17" fillId="0" borderId="70" xfId="42" applyBorder="1" applyAlignment="1">
      <alignment horizontal="center" vertical="center"/>
    </xf>
    <xf numFmtId="0" fontId="17" fillId="0" borderId="13" xfId="42" applyBorder="1" applyAlignment="1">
      <alignment horizontal="center" vertical="center"/>
    </xf>
    <xf numFmtId="0" fontId="17" fillId="0" borderId="68" xfId="42" applyBorder="1" applyAlignment="1">
      <alignment horizontal="center" vertical="center"/>
    </xf>
    <xf numFmtId="0" fontId="17" fillId="0" borderId="54" xfId="42" applyBorder="1" applyAlignment="1">
      <alignment vertical="center" wrapText="1"/>
    </xf>
    <xf numFmtId="0" fontId="17" fillId="0" borderId="16" xfId="42" applyBorder="1" applyAlignment="1">
      <alignment vertical="center" wrapText="1"/>
    </xf>
    <xf numFmtId="0" fontId="17" fillId="0" borderId="20" xfId="42" applyBorder="1" applyAlignment="1">
      <alignment vertical="center" wrapText="1"/>
    </xf>
    <xf numFmtId="0" fontId="17" fillId="0" borderId="21" xfId="42" applyBorder="1" applyAlignment="1">
      <alignment vertical="center" wrapText="1"/>
    </xf>
    <xf numFmtId="0" fontId="17" fillId="0" borderId="45" xfId="42" applyBorder="1" applyAlignment="1">
      <alignment vertical="center" wrapText="1"/>
    </xf>
    <xf numFmtId="0" fontId="17" fillId="0" borderId="41" xfId="42" applyBorder="1" applyAlignment="1">
      <alignment vertical="center" wrapText="1"/>
    </xf>
    <xf numFmtId="0" fontId="17" fillId="0" borderId="17" xfId="42" applyBorder="1" applyAlignment="1">
      <alignment vertical="center" wrapText="1"/>
    </xf>
    <xf numFmtId="0" fontId="17" fillId="0" borderId="15" xfId="42" applyBorder="1" applyAlignment="1">
      <alignment vertical="center" wrapText="1"/>
    </xf>
    <xf numFmtId="0" fontId="17" fillId="0" borderId="60" xfId="42" applyBorder="1" applyAlignment="1">
      <alignment vertical="center" wrapText="1"/>
    </xf>
    <xf numFmtId="0" fontId="17" fillId="0" borderId="19" xfId="42" applyBorder="1" applyAlignment="1">
      <alignment vertical="center" wrapText="1"/>
    </xf>
    <xf numFmtId="0" fontId="17" fillId="0" borderId="0" xfId="42" applyAlignment="1">
      <alignment vertical="center" wrapText="1"/>
    </xf>
    <xf numFmtId="0" fontId="17" fillId="0" borderId="53" xfId="42" applyBorder="1" applyAlignment="1">
      <alignment vertical="center" wrapText="1"/>
    </xf>
    <xf numFmtId="0" fontId="28" fillId="0" borderId="0" xfId="42" applyFont="1" applyAlignment="1">
      <alignment vertical="center" wrapText="1"/>
    </xf>
    <xf numFmtId="0" fontId="28" fillId="0" borderId="21" xfId="42" applyFont="1" applyBorder="1" applyAlignment="1">
      <alignment vertical="center" wrapText="1"/>
    </xf>
    <xf numFmtId="0" fontId="17" fillId="0" borderId="23" xfId="42" applyBorder="1" applyAlignment="1">
      <alignment vertical="center" wrapText="1"/>
    </xf>
    <xf numFmtId="0" fontId="17" fillId="0" borderId="33" xfId="42" applyBorder="1" applyAlignment="1">
      <alignment vertical="center" wrapText="1"/>
    </xf>
    <xf numFmtId="0" fontId="17" fillId="0" borderId="34" xfId="42" applyBorder="1" applyAlignment="1">
      <alignment vertical="center" wrapText="1"/>
    </xf>
    <xf numFmtId="0" fontId="17" fillId="0" borderId="38" xfId="42" applyBorder="1" applyAlignment="1">
      <alignment vertical="center" wrapText="1"/>
    </xf>
    <xf numFmtId="0" fontId="17" fillId="0" borderId="35" xfId="42" applyBorder="1" applyAlignment="1">
      <alignment vertical="center" wrapText="1"/>
    </xf>
    <xf numFmtId="0" fontId="17" fillId="0" borderId="26" xfId="42" applyBorder="1" applyAlignment="1">
      <alignment vertical="center" wrapText="1"/>
    </xf>
    <xf numFmtId="0" fontId="22" fillId="0" borderId="31" xfId="0" applyFont="1" applyBorder="1" applyAlignment="1">
      <alignment vertical="center" wrapText="1"/>
    </xf>
    <xf numFmtId="0" fontId="22" fillId="0" borderId="50" xfId="0" applyFont="1" applyBorder="1" applyAlignment="1">
      <alignment vertical="center" wrapText="1"/>
    </xf>
    <xf numFmtId="0" fontId="17" fillId="0" borderId="24" xfId="42" applyBorder="1" applyAlignment="1">
      <alignment vertical="center" wrapText="1"/>
    </xf>
    <xf numFmtId="0" fontId="17" fillId="0" borderId="56" xfId="42" applyBorder="1" applyAlignment="1">
      <alignment vertical="center" wrapText="1"/>
    </xf>
    <xf numFmtId="0" fontId="17" fillId="0" borderId="37" xfId="42" applyBorder="1" applyAlignment="1">
      <alignment vertical="center" wrapText="1"/>
    </xf>
    <xf numFmtId="0" fontId="17" fillId="0" borderId="28" xfId="42" applyBorder="1" applyAlignment="1">
      <alignment vertical="center" wrapText="1"/>
    </xf>
    <xf numFmtId="0" fontId="17" fillId="0" borderId="57" xfId="42" applyBorder="1" applyAlignment="1">
      <alignment vertical="center" wrapText="1"/>
    </xf>
    <xf numFmtId="0" fontId="28" fillId="0" borderId="19" xfId="42" applyFont="1" applyBorder="1" applyAlignment="1">
      <alignment horizontal="left" vertical="center" shrinkToFit="1"/>
    </xf>
    <xf numFmtId="0" fontId="28" fillId="0" borderId="0" xfId="42" applyFont="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Alignment="1">
      <alignment horizontal="center" vertical="center" shrinkToFit="1"/>
    </xf>
    <xf numFmtId="0" fontId="28" fillId="27" borderId="0" xfId="42" applyFont="1" applyFill="1" applyAlignment="1">
      <alignment horizontal="center" vertical="center" shrinkToFit="1"/>
    </xf>
    <xf numFmtId="0" fontId="28" fillId="0" borderId="22"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26" xfId="42" applyFont="1" applyBorder="1" applyAlignment="1">
      <alignment vertical="center" wrapText="1"/>
    </xf>
    <xf numFmtId="0" fontId="28" fillId="0" borderId="39" xfId="42" applyFont="1" applyBorder="1" applyAlignment="1">
      <alignment vertical="center" wrapText="1"/>
    </xf>
    <xf numFmtId="0" fontId="27" fillId="0" borderId="29" xfId="42" applyFont="1" applyBorder="1" applyAlignment="1">
      <alignment horizontal="lef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34" xfId="42" applyFont="1" applyBorder="1" applyAlignment="1">
      <alignment vertical="center" wrapText="1"/>
    </xf>
    <xf numFmtId="0" fontId="28" fillId="24" borderId="19" xfId="42" applyFont="1" applyFill="1" applyBorder="1" applyAlignment="1">
      <alignment horizontal="right" vertical="center" wrapText="1"/>
    </xf>
    <xf numFmtId="0" fontId="26" fillId="0" borderId="19" xfId="42" applyFont="1" applyBorder="1" applyAlignment="1">
      <alignment horizontal="left" vertical="center" shrinkToFit="1"/>
    </xf>
    <xf numFmtId="0" fontId="26" fillId="0" borderId="0" xfId="42" applyFont="1" applyAlignment="1">
      <alignment horizontal="left" vertical="center" shrinkToFit="1"/>
    </xf>
    <xf numFmtId="0" fontId="26" fillId="0" borderId="19" xfId="0" applyFont="1" applyBorder="1" applyAlignment="1">
      <alignment horizontal="left" vertical="center" shrinkToFit="1"/>
    </xf>
    <xf numFmtId="0" fontId="26" fillId="0" borderId="0" xfId="0" applyFont="1" applyAlignment="1">
      <alignment horizontal="left" vertical="center" shrinkToFit="1"/>
    </xf>
    <xf numFmtId="0" fontId="31" fillId="24" borderId="0" xfId="0" applyFont="1" applyFill="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Alignment="1">
      <alignment horizontal="right" vertical="center"/>
    </xf>
    <xf numFmtId="0" fontId="28" fillId="0" borderId="46" xfId="42" applyFont="1" applyBorder="1" applyAlignment="1">
      <alignment vertical="center" wrapText="1"/>
    </xf>
    <xf numFmtId="0" fontId="17" fillId="0" borderId="48" xfId="42" applyBorder="1" applyAlignment="1">
      <alignment vertical="center" wrapText="1"/>
    </xf>
    <xf numFmtId="0" fontId="17" fillId="0" borderId="64" xfId="42" applyBorder="1" applyAlignment="1">
      <alignment vertical="center" wrapText="1"/>
    </xf>
    <xf numFmtId="0" fontId="17" fillId="0" borderId="49" xfId="42" applyBorder="1" applyAlignment="1">
      <alignment vertical="center" wrapText="1"/>
    </xf>
    <xf numFmtId="0" fontId="28" fillId="0" borderId="18" xfId="42" applyFont="1" applyBorder="1" applyAlignment="1">
      <alignment vertical="center" wrapText="1"/>
    </xf>
    <xf numFmtId="0" fontId="29" fillId="24" borderId="28" xfId="42" applyFont="1" applyFill="1" applyBorder="1">
      <alignment vertical="center"/>
    </xf>
    <xf numFmtId="0" fontId="17" fillId="0" borderId="42" xfId="42" applyBorder="1" applyAlignment="1">
      <alignment vertical="center" wrapText="1"/>
    </xf>
    <xf numFmtId="0" fontId="17" fillId="0" borderId="10" xfId="42" applyBorder="1" applyAlignment="1">
      <alignment vertical="center" wrapText="1"/>
    </xf>
    <xf numFmtId="0" fontId="17" fillId="0" borderId="61" xfId="42"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36" fillId="0" borderId="0" xfId="42" applyFont="1" applyAlignment="1">
      <alignment horizontal="right" vertical="center"/>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17" fillId="0" borderId="33" xfId="42"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31" xfId="42" applyBorder="1" applyAlignment="1">
      <alignment horizontal="center" vertical="center" wrapText="1"/>
    </xf>
    <xf numFmtId="0" fontId="17" fillId="0" borderId="50" xfId="42" applyBorder="1" applyAlignment="1">
      <alignment horizontal="center" vertical="center" wrapText="1"/>
    </xf>
    <xf numFmtId="0" fontId="17" fillId="0" borderId="30" xfId="42" applyBorder="1" applyAlignment="1">
      <alignment vertical="center" wrapText="1"/>
    </xf>
    <xf numFmtId="0" fontId="17" fillId="0" borderId="36" xfId="42" applyBorder="1" applyAlignment="1">
      <alignment vertical="center" wrapText="1"/>
    </xf>
    <xf numFmtId="0" fontId="17" fillId="0" borderId="56" xfId="42" applyBorder="1" applyAlignment="1">
      <alignment horizontal="left" vertical="center" wrapText="1"/>
    </xf>
    <xf numFmtId="0" fontId="17" fillId="0" borderId="53" xfId="42" applyBorder="1" applyAlignment="1">
      <alignment horizontal="left" vertical="center" wrapText="1"/>
    </xf>
    <xf numFmtId="0" fontId="17" fillId="0" borderId="37" xfId="42" applyBorder="1" applyAlignment="1">
      <alignment horizontal="left" vertical="center" wrapText="1"/>
    </xf>
    <xf numFmtId="0" fontId="17" fillId="0" borderId="28" xfId="42" applyBorder="1" applyAlignment="1">
      <alignment horizontal="left" vertical="center" wrapText="1"/>
    </xf>
    <xf numFmtId="0" fontId="17" fillId="0" borderId="57" xfId="42" applyBorder="1" applyAlignment="1">
      <alignment horizontal="left" vertical="center" wrapText="1"/>
    </xf>
    <xf numFmtId="0" fontId="28" fillId="0" borderId="19" xfId="42" applyFont="1" applyBorder="1">
      <alignment vertical="center"/>
    </xf>
    <xf numFmtId="0" fontId="17" fillId="0" borderId="31" xfId="42" applyBorder="1" applyAlignment="1">
      <alignment vertical="center" wrapText="1"/>
    </xf>
    <xf numFmtId="0" fontId="27" fillId="0" borderId="25" xfId="42" applyFont="1" applyBorder="1" applyAlignment="1">
      <alignment horizontal="left" vertical="center" shrinkToFit="1"/>
    </xf>
    <xf numFmtId="0" fontId="28" fillId="0" borderId="37" xfId="42" applyFont="1" applyBorder="1" applyAlignment="1">
      <alignment vertical="center" wrapText="1"/>
    </xf>
    <xf numFmtId="0" fontId="28" fillId="0" borderId="28" xfId="42" applyFont="1" applyBorder="1" applyAlignment="1">
      <alignment vertical="center" wrapText="1"/>
    </xf>
    <xf numFmtId="0" fontId="17" fillId="0" borderId="38" xfId="42" applyBorder="1" applyAlignment="1">
      <alignment horizontal="left" vertical="center" wrapText="1"/>
    </xf>
    <xf numFmtId="0" fontId="17" fillId="0" borderId="30" xfId="42" applyBorder="1" applyAlignment="1">
      <alignment horizontal="left" vertical="center" wrapText="1"/>
    </xf>
    <xf numFmtId="0" fontId="17" fillId="0" borderId="36" xfId="42" applyBorder="1" applyAlignment="1">
      <alignment horizontal="lef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25" fillId="0" borderId="19" xfId="42" applyFont="1" applyBorder="1" applyAlignment="1">
      <alignment horizontal="right"/>
    </xf>
    <xf numFmtId="0" fontId="25" fillId="0" borderId="0" xfId="42" applyFont="1" applyAlignment="1">
      <alignment horizontal="right"/>
    </xf>
    <xf numFmtId="0" fontId="25" fillId="0" borderId="21" xfId="42" applyFont="1" applyBorder="1" applyAlignment="1">
      <alignment horizontal="right"/>
    </xf>
    <xf numFmtId="0" fontId="29" fillId="0" borderId="0" xfId="42" applyFont="1">
      <alignment vertical="center"/>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27" fillId="0" borderId="16"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lignment vertical="center"/>
    </xf>
    <xf numFmtId="0" fontId="17" fillId="31" borderId="11" xfId="42" applyFill="1" applyBorder="1">
      <alignment vertical="center"/>
    </xf>
    <xf numFmtId="0" fontId="17" fillId="31" borderId="13" xfId="42" applyFill="1" applyBorder="1">
      <alignment vertical="center"/>
    </xf>
    <xf numFmtId="0" fontId="17" fillId="0" borderId="50" xfId="42" applyBorder="1" applyAlignment="1">
      <alignment vertical="center" wrapText="1"/>
    </xf>
    <xf numFmtId="0" fontId="28" fillId="0" borderId="25" xfId="42" applyFont="1" applyBorder="1" applyAlignment="1">
      <alignment vertical="center" shrinkToFit="1"/>
    </xf>
    <xf numFmtId="0" fontId="29" fillId="0" borderId="0" xfId="42" applyFont="1" applyAlignment="1">
      <alignment vertical="center" shrinkToFit="1"/>
    </xf>
    <xf numFmtId="0" fontId="28" fillId="0" borderId="35" xfId="42" applyFont="1" applyBorder="1" applyAlignment="1">
      <alignment vertical="center" wrapText="1"/>
    </xf>
    <xf numFmtId="0" fontId="28" fillId="0" borderId="24" xfId="42" applyFont="1" applyBorder="1" applyAlignment="1">
      <alignment vertical="center" wrapText="1"/>
    </xf>
    <xf numFmtId="0" fontId="28" fillId="0" borderId="25" xfId="42" applyFont="1" applyBorder="1" applyAlignment="1">
      <alignment vertical="center" wrapText="1"/>
    </xf>
    <xf numFmtId="0" fontId="28" fillId="24" borderId="19" xfId="42" applyFont="1" applyFill="1" applyBorder="1">
      <alignment vertical="center"/>
    </xf>
    <xf numFmtId="0" fontId="28" fillId="24" borderId="21" xfId="42" applyFont="1" applyFill="1" applyBorder="1">
      <alignment vertical="center"/>
    </xf>
    <xf numFmtId="0" fontId="28" fillId="24" borderId="37" xfId="42" applyFont="1" applyFill="1" applyBorder="1">
      <alignment vertical="center"/>
    </xf>
    <xf numFmtId="0" fontId="28" fillId="24" borderId="28" xfId="42" applyFont="1" applyFill="1" applyBorder="1">
      <alignment vertical="center"/>
    </xf>
    <xf numFmtId="0" fontId="28" fillId="24" borderId="29" xfId="42" applyFont="1" applyFill="1" applyBorder="1">
      <alignment vertical="center"/>
    </xf>
    <xf numFmtId="0" fontId="17" fillId="0" borderId="65" xfId="42" applyBorder="1" applyAlignment="1">
      <alignment vertical="center" wrapText="1"/>
    </xf>
    <xf numFmtId="0" fontId="17" fillId="0" borderId="66" xfId="42" applyBorder="1" applyAlignment="1">
      <alignment vertical="center" wrapText="1"/>
    </xf>
    <xf numFmtId="0" fontId="17" fillId="0" borderId="60" xfId="42" applyBorder="1" applyAlignment="1">
      <alignment horizontal="left" vertical="center" wrapText="1"/>
    </xf>
    <xf numFmtId="0" fontId="17" fillId="0" borderId="42" xfId="42" applyBorder="1" applyAlignment="1">
      <alignment horizontal="left" vertical="center" wrapText="1"/>
    </xf>
    <xf numFmtId="0" fontId="17" fillId="0" borderId="61" xfId="42" applyBorder="1" applyAlignment="1">
      <alignment horizontal="left" vertical="center" wrapText="1"/>
    </xf>
    <xf numFmtId="0" fontId="27" fillId="0" borderId="20" xfId="42" applyFont="1" applyBorder="1" applyAlignment="1">
      <alignment horizontal="left" vertical="center"/>
    </xf>
    <xf numFmtId="0" fontId="27" fillId="0" borderId="0" xfId="42" applyFont="1" applyAlignment="1">
      <alignment horizontal="left" vertical="center"/>
    </xf>
    <xf numFmtId="0" fontId="27" fillId="0" borderId="21" xfId="42" applyFont="1" applyBorder="1" applyAlignment="1">
      <alignment horizontal="left" vertical="center"/>
    </xf>
    <xf numFmtId="0" fontId="28" fillId="24" borderId="24" xfId="42" applyFont="1" applyFill="1" applyBorder="1">
      <alignment vertical="center"/>
    </xf>
    <xf numFmtId="0" fontId="22" fillId="0" borderId="27" xfId="0" applyFont="1" applyBorder="1" applyAlignment="1">
      <alignment vertical="center" wrapText="1"/>
    </xf>
    <xf numFmtId="0" fontId="22" fillId="0" borderId="27" xfId="0" applyFont="1" applyBorder="1">
      <alignment vertical="center"/>
    </xf>
    <xf numFmtId="0" fontId="22" fillId="0" borderId="58" xfId="0" applyFont="1" applyBorder="1">
      <alignment vertical="center"/>
    </xf>
    <xf numFmtId="0" fontId="22" fillId="0" borderId="59" xfId="0" applyFont="1" applyBorder="1">
      <alignment vertical="center"/>
    </xf>
    <xf numFmtId="0" fontId="17" fillId="0" borderId="54" xfId="42" applyBorder="1" applyAlignment="1">
      <alignment horizontal="left" vertical="center" wrapText="1"/>
    </xf>
    <xf numFmtId="0" fontId="17" fillId="0" borderId="44" xfId="42" applyBorder="1" applyAlignment="1">
      <alignment horizontal="left"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40" xfId="42" applyBorder="1" applyAlignment="1">
      <alignment vertical="center" wrapText="1"/>
    </xf>
    <xf numFmtId="0" fontId="17" fillId="31" borderId="11" xfId="0" applyFont="1" applyFill="1" applyBorder="1" applyAlignment="1">
      <alignment horizontal="left" vertical="center" wrapText="1"/>
    </xf>
    <xf numFmtId="0" fontId="17" fillId="31" borderId="13" xfId="0" applyFont="1" applyFill="1" applyBorder="1" applyAlignment="1">
      <alignment horizontal="left" vertical="center"/>
    </xf>
    <xf numFmtId="0" fontId="17" fillId="31" borderId="14" xfId="0" applyFont="1" applyFill="1" applyBorder="1" applyAlignment="1">
      <alignment horizontal="left" vertical="center"/>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Alignment="1">
      <alignment horizontal="left" vertical="center" wrapText="1" indent="1"/>
    </xf>
    <xf numFmtId="49" fontId="39" fillId="0" borderId="0" xfId="42" applyNumberFormat="1" applyFont="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2" fillId="24" borderId="33" xfId="0" applyFont="1" applyFill="1" applyBorder="1">
      <alignment vertical="center"/>
    </xf>
    <xf numFmtId="0" fontId="22" fillId="24" borderId="31" xfId="0" applyFont="1" applyFill="1" applyBorder="1">
      <alignment vertical="center"/>
    </xf>
    <xf numFmtId="0" fontId="22" fillId="24" borderId="32" xfId="0" applyFont="1" applyFill="1" applyBorder="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Alignment="1">
      <alignment horizontal="left" vertical="center" wrapText="1" indent="1"/>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Alignment="1">
      <alignment horizontal="center" vertical="center" wrapText="1"/>
    </xf>
    <xf numFmtId="0" fontId="39" fillId="0" borderId="21" xfId="42" applyFont="1" applyBorder="1" applyAlignment="1">
      <alignment horizontal="center" vertical="center" wrapText="1"/>
    </xf>
    <xf numFmtId="0" fontId="31" fillId="27" borderId="28" xfId="42" applyFont="1" applyFill="1" applyBorder="1" applyAlignment="1">
      <alignment horizontal="center" vertical="center"/>
    </xf>
    <xf numFmtId="0" fontId="17" fillId="0" borderId="31" xfId="42" applyBorder="1" applyAlignment="1">
      <alignment horizontal="left" vertical="center" wrapText="1"/>
    </xf>
    <xf numFmtId="0" fontId="17" fillId="0" borderId="50" xfId="42"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0" fontId="17" fillId="0" borderId="30" xfId="42" applyBorder="1" applyAlignment="1">
      <alignment horizontal="center" vertical="center" wrapText="1"/>
    </xf>
    <xf numFmtId="0" fontId="17" fillId="0" borderId="40" xfId="42" applyBorder="1" applyAlignment="1">
      <alignment horizontal="center" vertical="center" wrapText="1"/>
    </xf>
    <xf numFmtId="0" fontId="17" fillId="0" borderId="36" xfId="42" applyBorder="1" applyAlignment="1">
      <alignment horizontal="center" vertical="center" wrapText="1"/>
    </xf>
    <xf numFmtId="0" fontId="22" fillId="0" borderId="46" xfId="0" applyFont="1" applyBorder="1" applyAlignment="1">
      <alignment horizontal="center" vertical="center" wrapText="1"/>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10" xfId="0" applyFont="1" applyBorder="1">
      <alignment vertical="center"/>
    </xf>
    <xf numFmtId="0" fontId="17" fillId="0" borderId="54" xfId="42" applyBorder="1" applyAlignment="1">
      <alignment horizontal="center" vertical="center" wrapText="1"/>
    </xf>
    <xf numFmtId="0" fontId="17" fillId="0" borderId="16" xfId="42" applyBorder="1" applyAlignment="1">
      <alignment horizontal="center" vertical="center" wrapText="1"/>
    </xf>
    <xf numFmtId="0" fontId="17" fillId="0" borderId="20" xfId="42" applyBorder="1" applyAlignment="1">
      <alignment horizontal="center" vertical="center" wrapText="1"/>
    </xf>
    <xf numFmtId="0" fontId="17" fillId="0" borderId="21" xfId="42" applyBorder="1" applyAlignment="1">
      <alignment horizontal="center" vertical="center" wrapText="1"/>
    </xf>
    <xf numFmtId="0" fontId="17" fillId="0" borderId="44" xfId="42" applyBorder="1" applyAlignment="1">
      <alignment horizontal="center" vertical="center" wrapText="1"/>
    </xf>
    <xf numFmtId="0" fontId="17" fillId="0" borderId="29" xfId="42" applyBorder="1" applyAlignment="1">
      <alignment horizontal="center" vertical="center" wrapText="1"/>
    </xf>
    <xf numFmtId="0" fontId="17" fillId="0" borderId="43" xfId="42" applyBorder="1" applyAlignment="1">
      <alignment horizontal="center" vertical="center" wrapText="1"/>
    </xf>
    <xf numFmtId="0" fontId="17" fillId="0" borderId="25" xfId="42" applyBorder="1" applyAlignment="1">
      <alignment horizontal="center" vertical="center" wrapText="1"/>
    </xf>
    <xf numFmtId="0" fontId="17" fillId="0" borderId="45" xfId="42" applyBorder="1" applyAlignment="1">
      <alignment horizontal="center" vertical="center" wrapText="1"/>
    </xf>
    <xf numFmtId="0" fontId="17" fillId="0" borderId="41" xfId="42" applyBorder="1" applyAlignment="1">
      <alignment horizontal="center" vertical="center" wrapText="1"/>
    </xf>
    <xf numFmtId="0" fontId="28" fillId="0" borderId="28" xfId="42" applyFont="1" applyBorder="1">
      <alignment vertical="center"/>
    </xf>
    <xf numFmtId="0" fontId="29" fillId="0" borderId="28" xfId="42" applyFont="1" applyBorder="1">
      <alignment vertical="center"/>
    </xf>
    <xf numFmtId="0" fontId="17" fillId="0" borderId="55" xfId="42" applyBorder="1" applyAlignment="1">
      <alignment vertical="center" wrapText="1"/>
    </xf>
    <xf numFmtId="0" fontId="51" fillId="29" borderId="11" xfId="0" applyFont="1" applyFill="1" applyBorder="1" applyAlignment="1">
      <alignment horizontal="left" vertical="center" wrapText="1"/>
    </xf>
    <xf numFmtId="0" fontId="51" fillId="29" borderId="13" xfId="0" applyFont="1" applyFill="1" applyBorder="1" applyAlignment="1">
      <alignment horizontal="left" vertical="center"/>
    </xf>
    <xf numFmtId="0" fontId="51" fillId="29" borderId="14" xfId="0" applyFont="1" applyFill="1" applyBorder="1" applyAlignment="1">
      <alignment horizontal="left" vertical="center"/>
    </xf>
    <xf numFmtId="0" fontId="17" fillId="0" borderId="25" xfId="42" applyBorder="1" applyAlignment="1">
      <alignment vertical="center" wrapText="1"/>
    </xf>
    <xf numFmtId="0" fontId="17" fillId="0" borderId="29" xfId="42" applyBorder="1" applyAlignment="1">
      <alignment vertical="center" wrapText="1"/>
    </xf>
    <xf numFmtId="0" fontId="17" fillId="0" borderId="23" xfId="42" applyBorder="1" applyAlignment="1">
      <alignment horizontal="left" vertical="center" wrapText="1"/>
    </xf>
    <xf numFmtId="0" fontId="17" fillId="0" borderId="34" xfId="42" applyBorder="1" applyAlignment="1">
      <alignment horizontal="left" vertical="center" wrapText="1"/>
    </xf>
    <xf numFmtId="0" fontId="17" fillId="0" borderId="48" xfId="42" applyBorder="1" applyAlignment="1">
      <alignment horizontal="left" vertical="center" wrapText="1"/>
    </xf>
    <xf numFmtId="0" fontId="17" fillId="0" borderId="49" xfId="42" applyBorder="1" applyAlignment="1">
      <alignment horizontal="left" vertical="center" wrapText="1"/>
    </xf>
    <xf numFmtId="0" fontId="17" fillId="31" borderId="10" xfId="42" applyFill="1" applyBorder="1">
      <alignment vertical="center"/>
    </xf>
    <xf numFmtId="0" fontId="17" fillId="0" borderId="23" xfId="42" applyBorder="1" applyAlignment="1">
      <alignment horizontal="center" vertical="center" wrapText="1"/>
    </xf>
    <xf numFmtId="0" fontId="17" fillId="0" borderId="34" xfId="42" applyBorder="1" applyAlignment="1">
      <alignment horizontal="center" vertical="center" wrapText="1"/>
    </xf>
    <xf numFmtId="0" fontId="28" fillId="0" borderId="0" xfId="42" applyFont="1" applyAlignment="1">
      <alignment horizontal="center" vertical="center"/>
    </xf>
    <xf numFmtId="0" fontId="47" fillId="24" borderId="0" xfId="41" applyFill="1">
      <alignment vertical="center"/>
    </xf>
    <xf numFmtId="0" fontId="47" fillId="24" borderId="0" xfId="41" applyFill="1" applyAlignment="1">
      <alignment horizontal="left" vertical="center"/>
    </xf>
    <xf numFmtId="0" fontId="17" fillId="0" borderId="40" xfId="42" applyBorder="1" applyAlignment="1">
      <alignment horizontal="left" vertical="center" wrapText="1"/>
    </xf>
    <xf numFmtId="0" fontId="39" fillId="24" borderId="0" xfId="42" applyFont="1" applyFill="1" applyAlignment="1">
      <alignment horizontal="left" vertical="center"/>
    </xf>
    <xf numFmtId="49" fontId="39" fillId="24" borderId="0" xfId="42" applyNumberFormat="1" applyFont="1" applyFill="1" applyAlignment="1">
      <alignment horizontal="left" vertical="center"/>
    </xf>
    <xf numFmtId="0" fontId="21" fillId="0" borderId="0" xfId="42" applyFont="1" applyAlignment="1">
      <alignment horizontal="center" vertical="center" wrapText="1"/>
    </xf>
    <xf numFmtId="0" fontId="21" fillId="0" borderId="0" xfId="42" applyFont="1" applyAlignment="1">
      <alignment horizontal="center" vertical="center"/>
    </xf>
    <xf numFmtId="0" fontId="39" fillId="0" borderId="0" xfId="42" applyFont="1" applyAlignment="1">
      <alignment horizontal="left" vertical="center"/>
    </xf>
    <xf numFmtId="0" fontId="47" fillId="24" borderId="0" xfId="41" applyFill="1" applyAlignment="1">
      <alignment horizontal="center" vertical="center"/>
    </xf>
    <xf numFmtId="0" fontId="46" fillId="0" borderId="0" xfId="41" applyFont="1" applyAlignment="1">
      <alignment horizontal="center" vertical="center"/>
    </xf>
    <xf numFmtId="0" fontId="47" fillId="0" borderId="0" xfId="41">
      <alignment vertical="center"/>
    </xf>
    <xf numFmtId="0" fontId="45" fillId="0" borderId="0" xfId="42" applyFont="1" applyAlignment="1">
      <alignment horizontal="center" vertical="top" wrapText="1"/>
    </xf>
    <xf numFmtId="0" fontId="48" fillId="0" borderId="0" xfId="42" applyFont="1" applyBorder="1" applyAlignment="1">
      <alignment horizontal="center" vertical="center"/>
    </xf>
    <xf numFmtId="0" fontId="17" fillId="0" borderId="0" xfId="42"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312">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b val="0"/>
        <i val="0"/>
        <condense val="0"/>
        <extend val="0"/>
        <color indexed="13"/>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i val="0"/>
        <condense val="0"/>
        <extend val="0"/>
        <color indexed="12"/>
      </font>
    </dxf>
    <dxf>
      <font>
        <b/>
        <i val="0"/>
        <condense val="0"/>
        <extend val="0"/>
        <color indexed="10"/>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1:BK355"/>
  <sheetViews>
    <sheetView view="pageBreakPreview" topLeftCell="B3" zoomScale="98" zoomScaleNormal="70" zoomScaleSheetLayoutView="98" workbookViewId="0">
      <selection activeCell="C5" sqref="C5"/>
    </sheetView>
  </sheetViews>
  <sheetFormatPr defaultColWidth="9" defaultRowHeight="12" x14ac:dyDescent="0.2"/>
  <cols>
    <col min="1" max="1" width="8" style="1" hidden="1" customWidth="1"/>
    <col min="2" max="3" width="4.6328125" style="1" customWidth="1"/>
    <col min="4" max="4" width="2.6328125" style="1" customWidth="1"/>
    <col min="5" max="6" width="4.6328125" style="1" customWidth="1"/>
    <col min="7" max="7" width="6.08984375" style="1" customWidth="1"/>
    <col min="8" max="8" width="28.6328125" style="1" customWidth="1"/>
    <col min="9" max="17" width="3.36328125" style="1" customWidth="1"/>
    <col min="18" max="28" width="3.08984375" style="1" customWidth="1"/>
    <col min="29" max="29" width="10.7265625" style="1" customWidth="1"/>
    <col min="30" max="30" width="1.7265625" style="1" customWidth="1"/>
    <col min="31" max="33" width="3.08984375" style="1" customWidth="1"/>
    <col min="34" max="34" width="9" style="1"/>
    <col min="35" max="35" width="2.90625" style="1" customWidth="1"/>
    <col min="36" max="36" width="10.453125" style="1" customWidth="1"/>
    <col min="37" max="38" width="4.90625" style="1" customWidth="1"/>
    <col min="39" max="43" width="5.7265625" style="1" customWidth="1"/>
    <col min="44" max="44" width="5.6328125" style="1" customWidth="1"/>
    <col min="45" max="46" width="5.08984375" style="1" customWidth="1"/>
    <col min="47" max="16384" width="9" style="1"/>
  </cols>
  <sheetData>
    <row r="1" spans="2:42" x14ac:dyDescent="0.2">
      <c r="I1" s="1">
        <v>26</v>
      </c>
      <c r="R1" s="1">
        <v>29</v>
      </c>
      <c r="AC1" s="1">
        <v>10</v>
      </c>
    </row>
    <row r="2" spans="2:42" ht="22.5" customHeight="1" x14ac:dyDescent="0.2">
      <c r="B2" s="646"/>
      <c r="C2" s="646"/>
      <c r="D2" s="646"/>
      <c r="E2" s="181"/>
      <c r="H2" s="2"/>
      <c r="I2" s="3"/>
      <c r="J2" s="3"/>
      <c r="K2" s="3"/>
      <c r="L2" s="3"/>
      <c r="M2" s="3"/>
      <c r="N2" s="3"/>
      <c r="O2" s="3"/>
      <c r="P2" s="3"/>
      <c r="Q2" s="3"/>
      <c r="AC2" s="149" t="s">
        <v>475</v>
      </c>
    </row>
    <row r="3" spans="2:42" ht="61" customHeight="1" x14ac:dyDescent="0.2">
      <c r="B3" s="644" t="s">
        <v>477</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row>
    <row r="4" spans="2:42" ht="9.75" customHeight="1" x14ac:dyDescent="0.2">
      <c r="B4" s="4"/>
      <c r="C4" s="4"/>
      <c r="D4" s="310"/>
      <c r="E4" s="311"/>
      <c r="F4" s="5"/>
      <c r="G4" s="5"/>
      <c r="H4" s="6"/>
    </row>
    <row r="5" spans="2:42" ht="24" customHeight="1" thickBot="1" x14ac:dyDescent="0.25">
      <c r="B5" s="9"/>
      <c r="C5" s="8"/>
      <c r="D5" s="8"/>
      <c r="I5" s="292" t="s">
        <v>68</v>
      </c>
      <c r="J5" s="292"/>
      <c r="K5" s="292"/>
      <c r="L5" s="292"/>
      <c r="M5" s="292"/>
      <c r="N5" s="292"/>
      <c r="O5" s="292"/>
      <c r="P5" s="292"/>
      <c r="Q5" s="292"/>
      <c r="R5" s="292" t="s">
        <v>347</v>
      </c>
      <c r="S5" s="292"/>
      <c r="T5" s="292"/>
      <c r="U5" s="292"/>
      <c r="V5" s="292"/>
      <c r="W5" s="292"/>
      <c r="X5" s="292"/>
      <c r="Y5" s="292"/>
      <c r="Z5" s="292"/>
      <c r="AA5" s="292"/>
      <c r="AB5" s="292"/>
      <c r="AC5" s="10" t="s">
        <v>69</v>
      </c>
      <c r="AH5" s="301" t="s">
        <v>343</v>
      </c>
      <c r="AI5" s="302"/>
      <c r="AJ5" s="302"/>
    </row>
    <row r="6" spans="2:42" ht="32.15" customHeight="1" thickBot="1" x14ac:dyDescent="0.25">
      <c r="B6" s="303" t="s">
        <v>449</v>
      </c>
      <c r="C6" s="304"/>
      <c r="D6" s="305"/>
      <c r="E6" s="305"/>
      <c r="F6" s="305"/>
      <c r="G6" s="305"/>
      <c r="H6" s="305"/>
      <c r="I6" s="306" t="s">
        <v>71</v>
      </c>
      <c r="J6" s="307"/>
      <c r="K6" s="307"/>
      <c r="L6" s="307"/>
      <c r="M6" s="307"/>
      <c r="N6" s="307"/>
      <c r="O6" s="307"/>
      <c r="P6" s="307"/>
      <c r="Q6" s="308"/>
      <c r="R6" s="306" t="s">
        <v>389</v>
      </c>
      <c r="S6" s="307"/>
      <c r="T6" s="307"/>
      <c r="U6" s="307"/>
      <c r="V6" s="307"/>
      <c r="W6" s="307"/>
      <c r="X6" s="307"/>
      <c r="Y6" s="307"/>
      <c r="Z6" s="307"/>
      <c r="AA6" s="307"/>
      <c r="AB6" s="308"/>
      <c r="AC6" s="171" t="s">
        <v>73</v>
      </c>
      <c r="AH6" s="4" t="s">
        <v>74</v>
      </c>
      <c r="AI6" s="4"/>
      <c r="AJ6" s="4" t="s">
        <v>75</v>
      </c>
    </row>
    <row r="7" spans="2:42" ht="22.5" customHeight="1" thickBot="1" x14ac:dyDescent="0.25">
      <c r="B7" s="160" t="s">
        <v>450</v>
      </c>
      <c r="C7" s="161"/>
      <c r="D7" s="162"/>
      <c r="E7" s="162"/>
      <c r="F7" s="162"/>
      <c r="G7" s="162"/>
      <c r="H7" s="162"/>
      <c r="I7" s="163"/>
      <c r="J7" s="163"/>
      <c r="K7" s="163"/>
      <c r="L7" s="163"/>
      <c r="M7" s="163"/>
      <c r="N7" s="163"/>
      <c r="O7" s="163"/>
      <c r="P7" s="163"/>
      <c r="Q7" s="163"/>
      <c r="R7" s="163"/>
      <c r="S7" s="163"/>
      <c r="T7" s="163"/>
      <c r="U7" s="163"/>
      <c r="V7" s="163"/>
      <c r="W7" s="163"/>
      <c r="X7" s="163"/>
      <c r="Y7" s="163"/>
      <c r="Z7" s="163"/>
      <c r="AA7" s="163"/>
      <c r="AB7" s="163"/>
      <c r="AC7" s="164"/>
      <c r="AH7" s="4"/>
      <c r="AI7" s="4"/>
      <c r="AJ7" s="4"/>
    </row>
    <row r="8" spans="2:42" ht="30" customHeight="1" x14ac:dyDescent="0.2">
      <c r="B8" s="335" t="s">
        <v>375</v>
      </c>
      <c r="C8" s="336"/>
      <c r="D8" s="336"/>
      <c r="E8" s="336"/>
      <c r="F8" s="336"/>
      <c r="G8" s="336"/>
      <c r="H8" s="337"/>
      <c r="I8" s="340" t="s">
        <v>67</v>
      </c>
      <c r="J8" s="341" t="s">
        <v>263</v>
      </c>
      <c r="K8" s="341"/>
      <c r="L8" s="12"/>
      <c r="M8" s="260"/>
      <c r="N8" s="342" t="s">
        <v>77</v>
      </c>
      <c r="O8" s="343" t="s">
        <v>264</v>
      </c>
      <c r="P8" s="336"/>
      <c r="Q8" s="261"/>
      <c r="R8" s="344" t="s">
        <v>447</v>
      </c>
      <c r="S8" s="345"/>
      <c r="T8" s="345"/>
      <c r="U8" s="345"/>
      <c r="V8" s="345"/>
      <c r="W8" s="345"/>
      <c r="X8" s="345"/>
      <c r="Y8" s="345"/>
      <c r="Z8" s="345"/>
      <c r="AA8" s="345"/>
      <c r="AB8" s="346"/>
      <c r="AC8" s="312"/>
      <c r="AE8" s="21" t="str">
        <f>I8</f>
        <v>□</v>
      </c>
      <c r="AH8" s="22" t="str">
        <f>IF(AE8&amp;AE9="■□","●適合",IF(AE8&amp;AE9="□■","◆未達",IF(AE8&amp;AE9="□□","■未答","▼矛盾")))</f>
        <v>■未答</v>
      </c>
      <c r="AI8" s="4"/>
      <c r="AJ8" s="4"/>
      <c r="AL8" s="18" t="s">
        <v>79</v>
      </c>
      <c r="AM8" s="21" t="s">
        <v>80</v>
      </c>
      <c r="AN8" s="21" t="s">
        <v>81</v>
      </c>
      <c r="AO8" s="21" t="s">
        <v>82</v>
      </c>
      <c r="AP8" s="21" t="s">
        <v>83</v>
      </c>
    </row>
    <row r="9" spans="2:42" ht="30" customHeight="1" x14ac:dyDescent="0.2">
      <c r="B9" s="327"/>
      <c r="C9" s="338"/>
      <c r="D9" s="338"/>
      <c r="E9" s="338"/>
      <c r="F9" s="338"/>
      <c r="G9" s="338"/>
      <c r="H9" s="339"/>
      <c r="I9" s="330"/>
      <c r="J9" s="332"/>
      <c r="K9" s="332"/>
      <c r="L9" s="54"/>
      <c r="M9" s="249"/>
      <c r="N9" s="334"/>
      <c r="O9" s="338"/>
      <c r="P9" s="338"/>
      <c r="Q9" s="250"/>
      <c r="R9" s="347"/>
      <c r="S9" s="348"/>
      <c r="T9" s="348"/>
      <c r="U9" s="348"/>
      <c r="V9" s="348"/>
      <c r="W9" s="348"/>
      <c r="X9" s="348"/>
      <c r="Y9" s="348"/>
      <c r="Z9" s="348"/>
      <c r="AA9" s="348"/>
      <c r="AB9" s="349"/>
      <c r="AC9" s="313"/>
      <c r="AE9" s="1" t="str">
        <f>N8</f>
        <v>□</v>
      </c>
      <c r="AH9" s="4"/>
      <c r="AI9" s="4"/>
      <c r="AJ9" s="4"/>
      <c r="AM9" s="22" t="s">
        <v>64</v>
      </c>
      <c r="AN9" s="22" t="s">
        <v>65</v>
      </c>
      <c r="AO9" s="22" t="s">
        <v>84</v>
      </c>
      <c r="AP9" s="22" t="s">
        <v>66</v>
      </c>
    </row>
    <row r="10" spans="2:42" ht="32.25" customHeight="1" x14ac:dyDescent="0.2">
      <c r="B10" s="262" t="s">
        <v>376</v>
      </c>
      <c r="H10" s="248"/>
      <c r="I10" s="263"/>
      <c r="J10" s="314"/>
      <c r="K10" s="314"/>
      <c r="L10" s="263"/>
      <c r="M10" s="314"/>
      <c r="N10" s="314"/>
      <c r="O10" s="314"/>
      <c r="P10" s="264"/>
      <c r="Q10" s="264"/>
      <c r="R10" s="315" t="s">
        <v>369</v>
      </c>
      <c r="S10" s="316"/>
      <c r="T10" s="316"/>
      <c r="U10" s="316"/>
      <c r="V10" s="316"/>
      <c r="W10" s="316"/>
      <c r="X10" s="316"/>
      <c r="Y10" s="316"/>
      <c r="Z10" s="316"/>
      <c r="AA10" s="316"/>
      <c r="AB10" s="317"/>
      <c r="AC10" s="324"/>
      <c r="AH10" s="4"/>
      <c r="AI10" s="4"/>
      <c r="AJ10" s="4"/>
    </row>
    <row r="11" spans="2:42" ht="15.75" customHeight="1" x14ac:dyDescent="0.2">
      <c r="B11" s="326"/>
      <c r="C11" s="328" t="s">
        <v>448</v>
      </c>
      <c r="D11" s="316"/>
      <c r="E11" s="316"/>
      <c r="F11" s="316"/>
      <c r="G11" s="316"/>
      <c r="H11" s="317"/>
      <c r="I11" s="329" t="s">
        <v>67</v>
      </c>
      <c r="J11" s="331" t="s">
        <v>263</v>
      </c>
      <c r="K11" s="331"/>
      <c r="L11" s="56"/>
      <c r="M11" s="265"/>
      <c r="N11" s="333" t="s">
        <v>77</v>
      </c>
      <c r="O11" s="354" t="s">
        <v>264</v>
      </c>
      <c r="P11" s="355"/>
      <c r="Q11" s="244"/>
      <c r="R11" s="318"/>
      <c r="S11" s="319"/>
      <c r="T11" s="319"/>
      <c r="U11" s="319"/>
      <c r="V11" s="319"/>
      <c r="W11" s="319"/>
      <c r="X11" s="319"/>
      <c r="Y11" s="319"/>
      <c r="Z11" s="319"/>
      <c r="AA11" s="319"/>
      <c r="AB11" s="320"/>
      <c r="AC11" s="325"/>
      <c r="AE11" s="21" t="str">
        <f>I11</f>
        <v>□</v>
      </c>
      <c r="AH11" s="22" t="str">
        <f>IF(AE11&amp;AE12="■□","●適合",IF(AE11&amp;AE12="□■","◆未達",IF(AE11&amp;AE12="□□","■未答","▼矛盾")))</f>
        <v>■未答</v>
      </c>
      <c r="AI11" s="4"/>
      <c r="AJ11" s="4"/>
      <c r="AL11" s="18" t="s">
        <v>79</v>
      </c>
      <c r="AM11" s="21" t="s">
        <v>80</v>
      </c>
      <c r="AN11" s="21" t="s">
        <v>81</v>
      </c>
      <c r="AO11" s="21" t="s">
        <v>82</v>
      </c>
      <c r="AP11" s="21" t="s">
        <v>83</v>
      </c>
    </row>
    <row r="12" spans="2:42" ht="15.75" customHeight="1" x14ac:dyDescent="0.2">
      <c r="B12" s="327"/>
      <c r="C12" s="321"/>
      <c r="D12" s="322"/>
      <c r="E12" s="322"/>
      <c r="F12" s="322"/>
      <c r="G12" s="322"/>
      <c r="H12" s="323"/>
      <c r="I12" s="330"/>
      <c r="J12" s="332"/>
      <c r="K12" s="332"/>
      <c r="L12" s="54"/>
      <c r="M12" s="249"/>
      <c r="N12" s="334"/>
      <c r="O12" s="338"/>
      <c r="P12" s="338"/>
      <c r="Q12" s="250"/>
      <c r="R12" s="321"/>
      <c r="S12" s="322"/>
      <c r="T12" s="322"/>
      <c r="U12" s="322"/>
      <c r="V12" s="322"/>
      <c r="W12" s="322"/>
      <c r="X12" s="322"/>
      <c r="Y12" s="322"/>
      <c r="Z12" s="322"/>
      <c r="AA12" s="322"/>
      <c r="AB12" s="323"/>
      <c r="AC12" s="313"/>
      <c r="AE12" s="1" t="str">
        <f>N11</f>
        <v>□</v>
      </c>
      <c r="AH12" s="4"/>
      <c r="AI12" s="4"/>
      <c r="AJ12" s="4"/>
      <c r="AM12" s="22" t="s">
        <v>64</v>
      </c>
      <c r="AN12" s="22" t="s">
        <v>65</v>
      </c>
      <c r="AO12" s="22" t="s">
        <v>84</v>
      </c>
      <c r="AP12" s="22" t="s">
        <v>66</v>
      </c>
    </row>
    <row r="13" spans="2:42" ht="32.25" customHeight="1" x14ac:dyDescent="0.2">
      <c r="B13" s="262" t="s">
        <v>377</v>
      </c>
      <c r="H13" s="248"/>
      <c r="I13" s="266"/>
      <c r="J13" s="264"/>
      <c r="K13" s="264"/>
      <c r="L13" s="264"/>
      <c r="M13" s="264"/>
      <c r="N13" s="264"/>
      <c r="O13" s="264"/>
      <c r="P13" s="264"/>
      <c r="Q13" s="264"/>
      <c r="R13" s="315" t="s">
        <v>369</v>
      </c>
      <c r="S13" s="316"/>
      <c r="T13" s="316"/>
      <c r="U13" s="316"/>
      <c r="V13" s="316"/>
      <c r="W13" s="316"/>
      <c r="X13" s="316"/>
      <c r="Y13" s="316"/>
      <c r="Z13" s="316"/>
      <c r="AA13" s="316"/>
      <c r="AB13" s="317"/>
      <c r="AC13" s="205"/>
      <c r="AH13" s="4"/>
      <c r="AI13" s="4"/>
      <c r="AJ13" s="4"/>
    </row>
    <row r="14" spans="2:42" ht="16.5" customHeight="1" x14ac:dyDescent="0.2">
      <c r="B14" s="262"/>
      <c r="C14" s="356" t="s">
        <v>451</v>
      </c>
      <c r="D14" s="355"/>
      <c r="E14" s="355"/>
      <c r="F14" s="355"/>
      <c r="G14" s="355"/>
      <c r="H14" s="357"/>
      <c r="I14" s="329" t="s">
        <v>67</v>
      </c>
      <c r="J14" s="331" t="s">
        <v>263</v>
      </c>
      <c r="K14" s="331"/>
      <c r="L14" s="56"/>
      <c r="M14" s="265"/>
      <c r="N14" s="333" t="s">
        <v>77</v>
      </c>
      <c r="O14" s="354" t="s">
        <v>264</v>
      </c>
      <c r="P14" s="355"/>
      <c r="Q14" s="244"/>
      <c r="R14" s="318"/>
      <c r="S14" s="319"/>
      <c r="T14" s="319"/>
      <c r="U14" s="319"/>
      <c r="V14" s="319"/>
      <c r="W14" s="319"/>
      <c r="X14" s="319"/>
      <c r="Y14" s="319"/>
      <c r="Z14" s="319"/>
      <c r="AA14" s="319"/>
      <c r="AB14" s="320"/>
      <c r="AC14" s="324"/>
      <c r="AE14" s="21" t="str">
        <f>I14</f>
        <v>□</v>
      </c>
      <c r="AH14" s="22" t="str">
        <f>IF(AE14&amp;AE15="■□","●適合",IF(AE14&amp;AE15="□■","◆未達",IF(AE14&amp;AE15="□□","■未答","▼矛盾")))</f>
        <v>■未答</v>
      </c>
      <c r="AI14" s="4"/>
      <c r="AJ14" s="4"/>
      <c r="AL14" s="18" t="s">
        <v>79</v>
      </c>
      <c r="AM14" s="21" t="s">
        <v>80</v>
      </c>
      <c r="AN14" s="21" t="s">
        <v>81</v>
      </c>
      <c r="AO14" s="21" t="s">
        <v>82</v>
      </c>
      <c r="AP14" s="21" t="s">
        <v>83</v>
      </c>
    </row>
    <row r="15" spans="2:42" ht="16.5" customHeight="1" x14ac:dyDescent="0.2">
      <c r="B15" s="262"/>
      <c r="C15" s="358"/>
      <c r="D15" s="338"/>
      <c r="E15" s="338"/>
      <c r="F15" s="338"/>
      <c r="G15" s="338"/>
      <c r="H15" s="339"/>
      <c r="I15" s="330"/>
      <c r="J15" s="332"/>
      <c r="K15" s="332"/>
      <c r="L15" s="54"/>
      <c r="M15" s="249"/>
      <c r="N15" s="334"/>
      <c r="O15" s="338"/>
      <c r="P15" s="338"/>
      <c r="Q15" s="267"/>
      <c r="R15" s="318"/>
      <c r="S15" s="319"/>
      <c r="T15" s="319"/>
      <c r="U15" s="319"/>
      <c r="V15" s="319"/>
      <c r="W15" s="319"/>
      <c r="X15" s="319"/>
      <c r="Y15" s="319"/>
      <c r="Z15" s="319"/>
      <c r="AA15" s="319"/>
      <c r="AB15" s="320"/>
      <c r="AC15" s="313"/>
      <c r="AE15" s="1" t="str">
        <f>N14</f>
        <v>□</v>
      </c>
      <c r="AH15" s="4"/>
      <c r="AI15" s="4"/>
      <c r="AJ15" s="4"/>
      <c r="AM15" s="22" t="s">
        <v>64</v>
      </c>
      <c r="AN15" s="22" t="s">
        <v>65</v>
      </c>
      <c r="AO15" s="22" t="s">
        <v>84</v>
      </c>
      <c r="AP15" s="22" t="s">
        <v>66</v>
      </c>
    </row>
    <row r="16" spans="2:42" ht="16.5" customHeight="1" x14ac:dyDescent="0.2">
      <c r="B16" s="262"/>
      <c r="C16" s="350" t="s">
        <v>452</v>
      </c>
      <c r="D16" s="351"/>
      <c r="E16" s="351"/>
      <c r="F16" s="351"/>
      <c r="G16" s="351"/>
      <c r="H16" s="352"/>
      <c r="I16" s="329" t="s">
        <v>67</v>
      </c>
      <c r="J16" s="331" t="s">
        <v>263</v>
      </c>
      <c r="K16" s="331"/>
      <c r="L16" s="56"/>
      <c r="M16" s="265"/>
      <c r="N16" s="333" t="s">
        <v>77</v>
      </c>
      <c r="O16" s="354" t="s">
        <v>264</v>
      </c>
      <c r="P16" s="355"/>
      <c r="Q16" s="244"/>
      <c r="R16" s="318"/>
      <c r="S16" s="319"/>
      <c r="T16" s="319"/>
      <c r="U16" s="319"/>
      <c r="V16" s="319"/>
      <c r="W16" s="319"/>
      <c r="X16" s="319"/>
      <c r="Y16" s="319"/>
      <c r="Z16" s="319"/>
      <c r="AA16" s="319"/>
      <c r="AB16" s="320"/>
      <c r="AC16" s="324"/>
      <c r="AE16" s="21" t="str">
        <f>I16</f>
        <v>□</v>
      </c>
      <c r="AH16" s="22" t="str">
        <f>IF(AE16&amp;AE17="■□","●適合",IF(AE16&amp;AE17="□■","◆未達",IF(AE16&amp;AE17="□□","■未答","▼矛盾")))</f>
        <v>■未答</v>
      </c>
      <c r="AI16" s="4"/>
      <c r="AJ16" s="4"/>
      <c r="AL16" s="18" t="s">
        <v>79</v>
      </c>
      <c r="AM16" s="21" t="s">
        <v>80</v>
      </c>
      <c r="AN16" s="21" t="s">
        <v>81</v>
      </c>
      <c r="AO16" s="21" t="s">
        <v>82</v>
      </c>
      <c r="AP16" s="21" t="s">
        <v>83</v>
      </c>
    </row>
    <row r="17" spans="2:42" ht="16.5" customHeight="1" x14ac:dyDescent="0.2">
      <c r="B17" s="268"/>
      <c r="C17" s="353"/>
      <c r="D17" s="351"/>
      <c r="E17" s="351"/>
      <c r="F17" s="351"/>
      <c r="G17" s="351"/>
      <c r="H17" s="352"/>
      <c r="I17" s="330"/>
      <c r="J17" s="332"/>
      <c r="K17" s="332"/>
      <c r="L17" s="54"/>
      <c r="M17" s="249"/>
      <c r="N17" s="334"/>
      <c r="O17" s="338"/>
      <c r="P17" s="338"/>
      <c r="Q17" s="250"/>
      <c r="R17" s="321"/>
      <c r="S17" s="322"/>
      <c r="T17" s="322"/>
      <c r="U17" s="322"/>
      <c r="V17" s="322"/>
      <c r="W17" s="322"/>
      <c r="X17" s="322"/>
      <c r="Y17" s="322"/>
      <c r="Z17" s="322"/>
      <c r="AA17" s="322"/>
      <c r="AB17" s="323"/>
      <c r="AC17" s="313"/>
      <c r="AE17" s="1" t="str">
        <f>N16</f>
        <v>□</v>
      </c>
      <c r="AH17" s="4"/>
      <c r="AI17" s="4"/>
      <c r="AJ17" s="4"/>
      <c r="AM17" s="22" t="s">
        <v>64</v>
      </c>
      <c r="AN17" s="22" t="s">
        <v>65</v>
      </c>
      <c r="AO17" s="22" t="s">
        <v>84</v>
      </c>
      <c r="AP17" s="22" t="s">
        <v>66</v>
      </c>
    </row>
    <row r="18" spans="2:42" ht="32.25" customHeight="1" x14ac:dyDescent="0.2">
      <c r="B18" s="262" t="s">
        <v>378</v>
      </c>
      <c r="H18" s="248"/>
      <c r="I18" s="266"/>
      <c r="J18" s="264"/>
      <c r="K18" s="264"/>
      <c r="L18" s="264"/>
      <c r="M18" s="264"/>
      <c r="N18" s="264"/>
      <c r="O18" s="264"/>
      <c r="P18" s="264"/>
      <c r="Q18" s="264"/>
      <c r="R18" s="266"/>
      <c r="S18" s="264"/>
      <c r="T18" s="264"/>
      <c r="U18" s="264"/>
      <c r="V18" s="264"/>
      <c r="W18" s="264"/>
      <c r="X18" s="264"/>
      <c r="Y18" s="264"/>
      <c r="Z18" s="264"/>
      <c r="AA18" s="264"/>
      <c r="AB18" s="269"/>
      <c r="AC18" s="205"/>
      <c r="AH18" s="4"/>
      <c r="AI18" s="4"/>
      <c r="AJ18" s="4"/>
    </row>
    <row r="19" spans="2:42" ht="15" customHeight="1" x14ac:dyDescent="0.2">
      <c r="B19" s="262"/>
      <c r="C19" s="328" t="s">
        <v>453</v>
      </c>
      <c r="D19" s="316"/>
      <c r="E19" s="316"/>
      <c r="F19" s="316"/>
      <c r="G19" s="316"/>
      <c r="H19" s="317"/>
      <c r="I19" s="329" t="s">
        <v>67</v>
      </c>
      <c r="J19" s="331" t="s">
        <v>365</v>
      </c>
      <c r="K19" s="331"/>
      <c r="L19" s="56"/>
      <c r="M19" s="368" t="s">
        <v>67</v>
      </c>
      <c r="N19" s="331" t="s">
        <v>366</v>
      </c>
      <c r="O19" s="331"/>
      <c r="P19" s="331"/>
      <c r="Q19" s="244"/>
      <c r="R19" s="370" t="s">
        <v>379</v>
      </c>
      <c r="S19" s="355"/>
      <c r="T19" s="355"/>
      <c r="U19" s="355"/>
      <c r="V19" s="355"/>
      <c r="W19" s="355"/>
      <c r="X19" s="355"/>
      <c r="Y19" s="355"/>
      <c r="Z19" s="355"/>
      <c r="AA19" s="355"/>
      <c r="AB19" s="357"/>
      <c r="AC19" s="324"/>
      <c r="AE19" s="21" t="str">
        <f>I19</f>
        <v>□</v>
      </c>
      <c r="AF19" s="1">
        <f>IF(I19="■",1,IF(M19="■",1,0))</f>
        <v>0</v>
      </c>
      <c r="AH19" s="22" t="str">
        <f>IF(AE19&amp;AE20="■□","●適合",IF(AE19&amp;AE20="□■","●適合",IF(AE19&amp;AE20="□□","■未答","▼矛盾")))</f>
        <v>■未答</v>
      </c>
      <c r="AI19" s="4"/>
      <c r="AJ19" s="4"/>
      <c r="AL19" s="18" t="s">
        <v>79</v>
      </c>
      <c r="AM19" s="21" t="s">
        <v>80</v>
      </c>
      <c r="AN19" s="21" t="s">
        <v>81</v>
      </c>
      <c r="AO19" s="21" t="s">
        <v>82</v>
      </c>
      <c r="AP19" s="21" t="s">
        <v>83</v>
      </c>
    </row>
    <row r="20" spans="2:42" ht="15" customHeight="1" x14ac:dyDescent="0.2">
      <c r="B20" s="262"/>
      <c r="C20" s="362"/>
      <c r="D20" s="319"/>
      <c r="E20" s="319"/>
      <c r="F20" s="319"/>
      <c r="G20" s="319"/>
      <c r="H20" s="320"/>
      <c r="I20" s="366"/>
      <c r="J20" s="367"/>
      <c r="K20" s="367"/>
      <c r="L20" s="19"/>
      <c r="M20" s="369"/>
      <c r="N20" s="367"/>
      <c r="O20" s="367"/>
      <c r="P20" s="367"/>
      <c r="Q20" s="183"/>
      <c r="R20" s="245"/>
      <c r="S20" s="5"/>
      <c r="T20" s="5"/>
      <c r="U20" s="5"/>
      <c r="V20" s="5"/>
      <c r="W20" s="5"/>
      <c r="X20" s="5"/>
      <c r="Y20" s="5"/>
      <c r="Z20" s="5"/>
      <c r="AA20" s="5"/>
      <c r="AB20" s="246"/>
      <c r="AC20" s="359"/>
      <c r="AE20" s="1" t="str">
        <f>M19</f>
        <v>□</v>
      </c>
      <c r="AH20" s="4"/>
      <c r="AI20" s="4"/>
      <c r="AJ20" s="4"/>
      <c r="AM20" s="22" t="s">
        <v>64</v>
      </c>
      <c r="AN20" s="22" t="s">
        <v>64</v>
      </c>
      <c r="AO20" s="22" t="s">
        <v>84</v>
      </c>
      <c r="AP20" s="22" t="s">
        <v>66</v>
      </c>
    </row>
    <row r="21" spans="2:42" ht="21.75" customHeight="1" x14ac:dyDescent="0.2">
      <c r="B21" s="262"/>
      <c r="C21" s="318"/>
      <c r="D21" s="319"/>
      <c r="E21" s="319"/>
      <c r="F21" s="319"/>
      <c r="G21" s="319"/>
      <c r="H21" s="320"/>
      <c r="I21" s="270" t="s">
        <v>67</v>
      </c>
      <c r="J21" s="295" t="s">
        <v>362</v>
      </c>
      <c r="K21" s="295"/>
      <c r="L21" s="19"/>
      <c r="M21" s="247"/>
      <c r="N21" s="19"/>
      <c r="O21" s="247"/>
      <c r="P21" s="247"/>
      <c r="Q21" s="183"/>
      <c r="R21" s="145"/>
      <c r="AB21" s="248"/>
      <c r="AC21" s="359"/>
      <c r="AE21" s="21" t="str">
        <f>I21</f>
        <v>□</v>
      </c>
      <c r="AH21" s="22" t="str">
        <f>IF(AE21&amp;AE22="■□","●適合",IF(AE21&amp;AE22="□■","◆未達",IF(AE21&amp;AE22="□□","■未答","▼矛盾")))</f>
        <v>■未答</v>
      </c>
      <c r="AI21" s="4"/>
      <c r="AJ21" s="144" t="str">
        <f>IF(AF19=1,IF(AND(I19&amp;M19="■□",X22&gt;=130),"●適合",IF(AND(I19&amp;M19="□■",X22&gt;=120),"●適合","◆未達")),"■未答")</f>
        <v>■未答</v>
      </c>
      <c r="AL21" s="18" t="s">
        <v>79</v>
      </c>
      <c r="AM21" s="21" t="s">
        <v>80</v>
      </c>
      <c r="AN21" s="21" t="s">
        <v>81</v>
      </c>
      <c r="AO21" s="21" t="s">
        <v>82</v>
      </c>
      <c r="AP21" s="21" t="s">
        <v>83</v>
      </c>
    </row>
    <row r="22" spans="2:42" ht="21.75" customHeight="1" x14ac:dyDescent="0.2">
      <c r="B22" s="262"/>
      <c r="C22" s="363"/>
      <c r="D22" s="364"/>
      <c r="E22" s="364"/>
      <c r="F22" s="364"/>
      <c r="G22" s="364"/>
      <c r="H22" s="365"/>
      <c r="I22" s="34" t="s">
        <v>77</v>
      </c>
      <c r="J22" s="249" t="s">
        <v>363</v>
      </c>
      <c r="K22" s="249"/>
      <c r="L22" s="54"/>
      <c r="M22" s="249"/>
      <c r="N22" s="54"/>
      <c r="O22" s="249"/>
      <c r="P22" s="249"/>
      <c r="Q22" s="250"/>
      <c r="R22" s="271" t="s">
        <v>364</v>
      </c>
      <c r="S22" s="147"/>
      <c r="T22" s="147"/>
      <c r="U22" s="147"/>
      <c r="V22" s="147"/>
      <c r="W22" s="147"/>
      <c r="X22" s="361"/>
      <c r="Y22" s="361"/>
      <c r="Z22" s="361"/>
      <c r="AA22" s="147" t="s">
        <v>380</v>
      </c>
      <c r="AB22" s="272"/>
      <c r="AC22" s="360"/>
      <c r="AE22" s="1" t="str">
        <f>I22</f>
        <v>□</v>
      </c>
      <c r="AH22" s="4"/>
      <c r="AI22" s="4"/>
      <c r="AJ22" s="4"/>
      <c r="AM22" s="22" t="s">
        <v>64</v>
      </c>
      <c r="AN22" s="22" t="s">
        <v>65</v>
      </c>
      <c r="AO22" s="22" t="s">
        <v>84</v>
      </c>
      <c r="AP22" s="22" t="s">
        <v>66</v>
      </c>
    </row>
    <row r="23" spans="2:42" ht="14.25" customHeight="1" x14ac:dyDescent="0.2">
      <c r="B23" s="262"/>
      <c r="C23" s="328" t="s">
        <v>454</v>
      </c>
      <c r="D23" s="316"/>
      <c r="E23" s="316"/>
      <c r="F23" s="316"/>
      <c r="G23" s="316"/>
      <c r="H23" s="317"/>
      <c r="I23" s="329" t="s">
        <v>67</v>
      </c>
      <c r="J23" s="331" t="s">
        <v>365</v>
      </c>
      <c r="K23" s="331"/>
      <c r="L23" s="56"/>
      <c r="M23" s="368" t="s">
        <v>67</v>
      </c>
      <c r="N23" s="331" t="s">
        <v>366</v>
      </c>
      <c r="O23" s="331"/>
      <c r="P23" s="331"/>
      <c r="Q23" s="244"/>
      <c r="R23" s="370" t="s">
        <v>379</v>
      </c>
      <c r="S23" s="371"/>
      <c r="T23" s="371"/>
      <c r="U23" s="371"/>
      <c r="V23" s="371"/>
      <c r="W23" s="371"/>
      <c r="X23" s="371"/>
      <c r="Y23" s="371"/>
      <c r="Z23" s="371"/>
      <c r="AA23" s="371"/>
      <c r="AB23" s="372"/>
      <c r="AC23" s="373"/>
      <c r="AE23" s="21" t="str">
        <f>I23</f>
        <v>□</v>
      </c>
      <c r="AF23" s="1">
        <f>IF(I23="■",1,IF(M23="■",1,0))</f>
        <v>0</v>
      </c>
      <c r="AH23" s="22" t="str">
        <f>IF(AE23&amp;AE24="■□","●適合",IF(AE23&amp;AE24="□■","●適合",IF(AE23&amp;AE24="□□","■未答","▼矛盾")))</f>
        <v>■未答</v>
      </c>
      <c r="AI23" s="4"/>
      <c r="AJ23" s="4"/>
      <c r="AL23" s="18" t="s">
        <v>79</v>
      </c>
      <c r="AM23" s="21" t="s">
        <v>80</v>
      </c>
      <c r="AN23" s="21" t="s">
        <v>81</v>
      </c>
      <c r="AO23" s="21" t="s">
        <v>82</v>
      </c>
      <c r="AP23" s="21" t="s">
        <v>83</v>
      </c>
    </row>
    <row r="24" spans="2:42" ht="14.25" customHeight="1" x14ac:dyDescent="0.2">
      <c r="B24" s="262"/>
      <c r="C24" s="362"/>
      <c r="D24" s="319"/>
      <c r="E24" s="319"/>
      <c r="F24" s="319"/>
      <c r="G24" s="319"/>
      <c r="H24" s="320"/>
      <c r="I24" s="366"/>
      <c r="J24" s="367"/>
      <c r="K24" s="367"/>
      <c r="L24" s="19"/>
      <c r="M24" s="369"/>
      <c r="N24" s="367"/>
      <c r="O24" s="367"/>
      <c r="P24" s="367"/>
      <c r="Q24" s="183"/>
      <c r="R24" s="245"/>
      <c r="S24" s="254"/>
      <c r="T24" s="254"/>
      <c r="U24" s="254"/>
      <c r="V24" s="254"/>
      <c r="W24" s="254"/>
      <c r="X24" s="254"/>
      <c r="Y24" s="254"/>
      <c r="Z24" s="254"/>
      <c r="AA24" s="254"/>
      <c r="AB24" s="134"/>
      <c r="AC24" s="374"/>
      <c r="AE24" s="1" t="str">
        <f>M23</f>
        <v>□</v>
      </c>
      <c r="AH24" s="4"/>
      <c r="AI24" s="4"/>
      <c r="AJ24" s="4"/>
      <c r="AM24" s="22" t="s">
        <v>64</v>
      </c>
      <c r="AN24" s="22" t="s">
        <v>64</v>
      </c>
      <c r="AO24" s="22" t="s">
        <v>84</v>
      </c>
      <c r="AP24" s="22" t="s">
        <v>66</v>
      </c>
    </row>
    <row r="25" spans="2:42" ht="23.25" customHeight="1" x14ac:dyDescent="0.2">
      <c r="B25" s="262"/>
      <c r="C25" s="362"/>
      <c r="D25" s="319"/>
      <c r="E25" s="319"/>
      <c r="F25" s="319"/>
      <c r="G25" s="319"/>
      <c r="H25" s="320"/>
      <c r="I25" s="270" t="s">
        <v>67</v>
      </c>
      <c r="J25" s="295" t="s">
        <v>362</v>
      </c>
      <c r="K25" s="295"/>
      <c r="L25" s="19"/>
      <c r="M25" s="247"/>
      <c r="N25" s="19"/>
      <c r="O25" s="247"/>
      <c r="P25" s="247"/>
      <c r="Q25" s="183"/>
      <c r="R25" s="145"/>
      <c r="AB25" s="248"/>
      <c r="AC25" s="374"/>
      <c r="AE25" s="21" t="str">
        <f>I25</f>
        <v>□</v>
      </c>
      <c r="AH25" s="22" t="str">
        <f>IF(AE25&amp;AE26="■□","●適合",IF(AE25&amp;AE26="□■","◆未達",IF(AE25&amp;AE26="□□","■未答","▼矛盾")))</f>
        <v>■未答</v>
      </c>
      <c r="AI25" s="4"/>
      <c r="AJ25" s="144" t="str">
        <f>IF(AF23=1,IF(AND(I23&amp;M23="■□",X26&gt;=2),"●適合",IF(AND(I23&amp;M23="□■",X26&gt;=1.8),"●適合","◆未達")),"■未答")</f>
        <v>■未答</v>
      </c>
      <c r="AL25" s="18" t="s">
        <v>79</v>
      </c>
      <c r="AM25" s="21" t="s">
        <v>80</v>
      </c>
      <c r="AN25" s="21" t="s">
        <v>81</v>
      </c>
      <c r="AO25" s="21" t="s">
        <v>82</v>
      </c>
      <c r="AP25" s="21" t="s">
        <v>83</v>
      </c>
    </row>
    <row r="26" spans="2:42" ht="23.25" customHeight="1" x14ac:dyDescent="0.2">
      <c r="B26" s="268"/>
      <c r="C26" s="363"/>
      <c r="D26" s="364"/>
      <c r="E26" s="364"/>
      <c r="F26" s="364"/>
      <c r="G26" s="364"/>
      <c r="H26" s="365"/>
      <c r="I26" s="34" t="s">
        <v>77</v>
      </c>
      <c r="J26" s="249" t="s">
        <v>363</v>
      </c>
      <c r="K26" s="249"/>
      <c r="L26" s="54"/>
      <c r="M26" s="249"/>
      <c r="N26" s="54"/>
      <c r="O26" s="249"/>
      <c r="P26" s="249"/>
      <c r="Q26" s="250"/>
      <c r="R26" s="271" t="s">
        <v>367</v>
      </c>
      <c r="S26" s="147"/>
      <c r="T26" s="147"/>
      <c r="U26" s="147"/>
      <c r="V26" s="147"/>
      <c r="W26" s="147"/>
      <c r="X26" s="361"/>
      <c r="Y26" s="361"/>
      <c r="Z26" s="361"/>
      <c r="AA26" s="147" t="s">
        <v>471</v>
      </c>
      <c r="AB26" s="272"/>
      <c r="AC26" s="375"/>
      <c r="AE26" s="1" t="str">
        <f>I26</f>
        <v>□</v>
      </c>
      <c r="AH26" s="4"/>
      <c r="AI26" s="4"/>
      <c r="AJ26" s="4"/>
      <c r="AM26" s="22" t="s">
        <v>64</v>
      </c>
      <c r="AN26" s="22" t="s">
        <v>65</v>
      </c>
      <c r="AO26" s="22" t="s">
        <v>84</v>
      </c>
      <c r="AP26" s="22" t="s">
        <v>66</v>
      </c>
    </row>
    <row r="27" spans="2:42" ht="32.25" customHeight="1" x14ac:dyDescent="0.2">
      <c r="B27" s="377" t="s">
        <v>381</v>
      </c>
      <c r="C27" s="378"/>
      <c r="D27" s="378"/>
      <c r="E27" s="378"/>
      <c r="F27" s="378"/>
      <c r="G27" s="378"/>
      <c r="H27" s="379"/>
      <c r="I27" s="266"/>
      <c r="J27" s="264"/>
      <c r="K27" s="264"/>
      <c r="L27" s="264"/>
      <c r="M27" s="264"/>
      <c r="N27" s="264"/>
      <c r="O27" s="264"/>
      <c r="P27" s="264"/>
      <c r="Q27" s="264"/>
      <c r="R27" s="315" t="s">
        <v>370</v>
      </c>
      <c r="S27" s="316"/>
      <c r="T27" s="316"/>
      <c r="U27" s="316"/>
      <c r="V27" s="316"/>
      <c r="W27" s="316"/>
      <c r="X27" s="316"/>
      <c r="Y27" s="316"/>
      <c r="Z27" s="316"/>
      <c r="AA27" s="316"/>
      <c r="AB27" s="317"/>
      <c r="AC27" s="143"/>
      <c r="AH27" s="4"/>
      <c r="AI27" s="4"/>
      <c r="AJ27" s="4"/>
    </row>
    <row r="28" spans="2:42" ht="14.25" customHeight="1" x14ac:dyDescent="0.2">
      <c r="B28" s="262"/>
      <c r="C28" s="356" t="s">
        <v>455</v>
      </c>
      <c r="D28" s="355"/>
      <c r="E28" s="355"/>
      <c r="F28" s="355"/>
      <c r="G28" s="355"/>
      <c r="H28" s="357"/>
      <c r="I28" s="329" t="s">
        <v>67</v>
      </c>
      <c r="J28" s="331" t="s">
        <v>263</v>
      </c>
      <c r="K28" s="331"/>
      <c r="L28" s="56"/>
      <c r="M28" s="265"/>
      <c r="N28" s="333" t="s">
        <v>77</v>
      </c>
      <c r="O28" s="354" t="s">
        <v>264</v>
      </c>
      <c r="P28" s="355"/>
      <c r="Q28" s="244"/>
      <c r="R28" s="318"/>
      <c r="S28" s="319"/>
      <c r="T28" s="319"/>
      <c r="U28" s="319"/>
      <c r="V28" s="319"/>
      <c r="W28" s="319"/>
      <c r="X28" s="319"/>
      <c r="Y28" s="319"/>
      <c r="Z28" s="319"/>
      <c r="AA28" s="319"/>
      <c r="AB28" s="320"/>
      <c r="AC28" s="373"/>
      <c r="AE28" s="21" t="str">
        <f>I28</f>
        <v>□</v>
      </c>
      <c r="AH28" s="22" t="str">
        <f>IF(AE28&amp;AE29="■□","●適合",IF(AE28&amp;AE29="□■","◆未達",IF(AE28&amp;AE29="□□","■未答","▼矛盾")))</f>
        <v>■未答</v>
      </c>
      <c r="AI28" s="4"/>
      <c r="AJ28" s="4"/>
      <c r="AL28" s="18" t="s">
        <v>79</v>
      </c>
      <c r="AM28" s="21" t="s">
        <v>80</v>
      </c>
      <c r="AN28" s="21" t="s">
        <v>81</v>
      </c>
      <c r="AO28" s="21" t="s">
        <v>82</v>
      </c>
      <c r="AP28" s="21" t="s">
        <v>83</v>
      </c>
    </row>
    <row r="29" spans="2:42" ht="14.25" customHeight="1" x14ac:dyDescent="0.2">
      <c r="B29" s="262"/>
      <c r="C29" s="358"/>
      <c r="D29" s="338"/>
      <c r="E29" s="338"/>
      <c r="F29" s="338"/>
      <c r="G29" s="338"/>
      <c r="H29" s="339"/>
      <c r="I29" s="330"/>
      <c r="J29" s="332"/>
      <c r="K29" s="332"/>
      <c r="L29" s="54"/>
      <c r="M29" s="249"/>
      <c r="N29" s="334"/>
      <c r="O29" s="338"/>
      <c r="P29" s="338"/>
      <c r="Q29" s="267"/>
      <c r="R29" s="318"/>
      <c r="S29" s="319"/>
      <c r="T29" s="319"/>
      <c r="U29" s="319"/>
      <c r="V29" s="319"/>
      <c r="W29" s="319"/>
      <c r="X29" s="319"/>
      <c r="Y29" s="319"/>
      <c r="Z29" s="319"/>
      <c r="AA29" s="319"/>
      <c r="AB29" s="320"/>
      <c r="AC29" s="376"/>
      <c r="AE29" s="1" t="str">
        <f>N28</f>
        <v>□</v>
      </c>
      <c r="AH29" s="4"/>
      <c r="AI29" s="4"/>
      <c r="AJ29" s="4"/>
      <c r="AM29" s="22" t="s">
        <v>64</v>
      </c>
      <c r="AN29" s="22" t="s">
        <v>65</v>
      </c>
      <c r="AO29" s="22" t="s">
        <v>84</v>
      </c>
      <c r="AP29" s="22" t="s">
        <v>66</v>
      </c>
    </row>
    <row r="30" spans="2:42" ht="15.75" customHeight="1" x14ac:dyDescent="0.2">
      <c r="B30" s="262"/>
      <c r="C30" s="356" t="s">
        <v>456</v>
      </c>
      <c r="D30" s="355"/>
      <c r="E30" s="355"/>
      <c r="F30" s="355"/>
      <c r="G30" s="355"/>
      <c r="H30" s="357"/>
      <c r="I30" s="329" t="s">
        <v>67</v>
      </c>
      <c r="J30" s="331" t="s">
        <v>263</v>
      </c>
      <c r="K30" s="331"/>
      <c r="L30" s="56"/>
      <c r="M30" s="265"/>
      <c r="N30" s="333" t="s">
        <v>77</v>
      </c>
      <c r="O30" s="354" t="s">
        <v>264</v>
      </c>
      <c r="P30" s="355"/>
      <c r="Q30" s="244"/>
      <c r="R30" s="318"/>
      <c r="S30" s="319"/>
      <c r="T30" s="319"/>
      <c r="U30" s="319"/>
      <c r="V30" s="319"/>
      <c r="W30" s="319"/>
      <c r="X30" s="319"/>
      <c r="Y30" s="319"/>
      <c r="Z30" s="319"/>
      <c r="AA30" s="319"/>
      <c r="AB30" s="320"/>
      <c r="AC30" s="373"/>
      <c r="AE30" s="21" t="str">
        <f>I30</f>
        <v>□</v>
      </c>
      <c r="AH30" s="22" t="str">
        <f>IF(AE30&amp;AE31="■□","●適合",IF(AE30&amp;AE31="□■","◆未達",IF(AE30&amp;AE31="□□","■未答","▼矛盾")))</f>
        <v>■未答</v>
      </c>
      <c r="AI30" s="4"/>
      <c r="AJ30" s="4"/>
      <c r="AL30" s="18" t="s">
        <v>79</v>
      </c>
      <c r="AM30" s="21" t="s">
        <v>80</v>
      </c>
      <c r="AN30" s="21" t="s">
        <v>81</v>
      </c>
      <c r="AO30" s="21" t="s">
        <v>82</v>
      </c>
      <c r="AP30" s="21" t="s">
        <v>83</v>
      </c>
    </row>
    <row r="31" spans="2:42" ht="15.75" customHeight="1" x14ac:dyDescent="0.2">
      <c r="B31" s="262"/>
      <c r="C31" s="358"/>
      <c r="D31" s="338"/>
      <c r="E31" s="338"/>
      <c r="F31" s="338"/>
      <c r="G31" s="338"/>
      <c r="H31" s="339"/>
      <c r="I31" s="330"/>
      <c r="J31" s="332"/>
      <c r="K31" s="332"/>
      <c r="L31" s="54"/>
      <c r="M31" s="249"/>
      <c r="N31" s="334"/>
      <c r="O31" s="338"/>
      <c r="P31" s="338"/>
      <c r="Q31" s="267"/>
      <c r="R31" s="318"/>
      <c r="S31" s="319"/>
      <c r="T31" s="319"/>
      <c r="U31" s="319"/>
      <c r="V31" s="319"/>
      <c r="W31" s="319"/>
      <c r="X31" s="319"/>
      <c r="Y31" s="319"/>
      <c r="Z31" s="319"/>
      <c r="AA31" s="319"/>
      <c r="AB31" s="320"/>
      <c r="AC31" s="376"/>
      <c r="AE31" s="1" t="str">
        <f>N30</f>
        <v>□</v>
      </c>
      <c r="AH31" s="4"/>
      <c r="AI31" s="4"/>
      <c r="AJ31" s="4"/>
      <c r="AM31" s="22" t="s">
        <v>64</v>
      </c>
      <c r="AN31" s="22" t="s">
        <v>65</v>
      </c>
      <c r="AO31" s="22" t="s">
        <v>84</v>
      </c>
      <c r="AP31" s="22" t="s">
        <v>66</v>
      </c>
    </row>
    <row r="32" spans="2:42" ht="15" customHeight="1" x14ac:dyDescent="0.2">
      <c r="B32" s="273"/>
      <c r="C32" s="356" t="s">
        <v>457</v>
      </c>
      <c r="D32" s="355"/>
      <c r="E32" s="355"/>
      <c r="F32" s="355"/>
      <c r="G32" s="355"/>
      <c r="H32" s="357"/>
      <c r="I32" s="329" t="s">
        <v>67</v>
      </c>
      <c r="J32" s="331" t="s">
        <v>263</v>
      </c>
      <c r="K32" s="331"/>
      <c r="L32" s="56"/>
      <c r="M32" s="265"/>
      <c r="N32" s="333" t="s">
        <v>77</v>
      </c>
      <c r="O32" s="354" t="s">
        <v>264</v>
      </c>
      <c r="P32" s="355"/>
      <c r="Q32" s="244"/>
      <c r="R32" s="318"/>
      <c r="S32" s="319"/>
      <c r="T32" s="319"/>
      <c r="U32" s="319"/>
      <c r="V32" s="319"/>
      <c r="W32" s="319"/>
      <c r="X32" s="319"/>
      <c r="Y32" s="319"/>
      <c r="Z32" s="319"/>
      <c r="AA32" s="319"/>
      <c r="AB32" s="320"/>
      <c r="AC32" s="373"/>
      <c r="AE32" s="21" t="str">
        <f>I32</f>
        <v>□</v>
      </c>
      <c r="AH32" s="22" t="str">
        <f>IF(AE32&amp;AE33="■□","●適合",IF(AE32&amp;AE33="□■","◆未達",IF(AE32&amp;AE33="□□","■未答","▼矛盾")))</f>
        <v>■未答</v>
      </c>
      <c r="AI32" s="4"/>
      <c r="AJ32" s="4"/>
      <c r="AL32" s="18" t="s">
        <v>79</v>
      </c>
      <c r="AM32" s="21" t="s">
        <v>80</v>
      </c>
      <c r="AN32" s="21" t="s">
        <v>81</v>
      </c>
      <c r="AO32" s="21" t="s">
        <v>82</v>
      </c>
      <c r="AP32" s="21" t="s">
        <v>83</v>
      </c>
    </row>
    <row r="33" spans="2:42" ht="15" customHeight="1" x14ac:dyDescent="0.2">
      <c r="B33" s="274"/>
      <c r="C33" s="358"/>
      <c r="D33" s="338"/>
      <c r="E33" s="338"/>
      <c r="F33" s="338"/>
      <c r="G33" s="338"/>
      <c r="H33" s="339"/>
      <c r="I33" s="330"/>
      <c r="J33" s="332"/>
      <c r="K33" s="332"/>
      <c r="L33" s="54"/>
      <c r="M33" s="249"/>
      <c r="N33" s="334"/>
      <c r="O33" s="338"/>
      <c r="P33" s="338"/>
      <c r="Q33" s="267"/>
      <c r="R33" s="321"/>
      <c r="S33" s="322"/>
      <c r="T33" s="322"/>
      <c r="U33" s="322"/>
      <c r="V33" s="322"/>
      <c r="W33" s="322"/>
      <c r="X33" s="322"/>
      <c r="Y33" s="322"/>
      <c r="Z33" s="322"/>
      <c r="AA33" s="322"/>
      <c r="AB33" s="323"/>
      <c r="AC33" s="376"/>
      <c r="AE33" s="1" t="str">
        <f>N32</f>
        <v>□</v>
      </c>
      <c r="AH33" s="4"/>
      <c r="AI33" s="4"/>
      <c r="AJ33" s="4"/>
      <c r="AM33" s="22" t="s">
        <v>64</v>
      </c>
      <c r="AN33" s="22" t="s">
        <v>65</v>
      </c>
      <c r="AO33" s="22" t="s">
        <v>84</v>
      </c>
      <c r="AP33" s="22" t="s">
        <v>66</v>
      </c>
    </row>
    <row r="34" spans="2:42" ht="32.25" customHeight="1" x14ac:dyDescent="0.2">
      <c r="B34" s="377" t="s">
        <v>382</v>
      </c>
      <c r="C34" s="378"/>
      <c r="D34" s="378"/>
      <c r="E34" s="378"/>
      <c r="F34" s="378"/>
      <c r="G34" s="378"/>
      <c r="H34" s="379"/>
      <c r="I34" s="266"/>
      <c r="J34" s="264"/>
      <c r="K34" s="264"/>
      <c r="L34" s="264"/>
      <c r="M34" s="264"/>
      <c r="N34" s="264"/>
      <c r="O34" s="264"/>
      <c r="P34" s="264"/>
      <c r="Q34" s="264"/>
      <c r="R34" s="315" t="s">
        <v>371</v>
      </c>
      <c r="S34" s="316"/>
      <c r="T34" s="316"/>
      <c r="U34" s="316"/>
      <c r="V34" s="316"/>
      <c r="W34" s="316"/>
      <c r="X34" s="316"/>
      <c r="Y34" s="316"/>
      <c r="Z34" s="316"/>
      <c r="AA34" s="316"/>
      <c r="AB34" s="317"/>
      <c r="AC34" s="143"/>
      <c r="AH34" s="4"/>
      <c r="AI34" s="4"/>
      <c r="AJ34" s="4"/>
    </row>
    <row r="35" spans="2:42" ht="14.25" customHeight="1" x14ac:dyDescent="0.2">
      <c r="B35" s="262"/>
      <c r="C35" s="356" t="s">
        <v>458</v>
      </c>
      <c r="D35" s="355"/>
      <c r="E35" s="355"/>
      <c r="F35" s="355"/>
      <c r="G35" s="355"/>
      <c r="H35" s="357"/>
      <c r="I35" s="329" t="s">
        <v>67</v>
      </c>
      <c r="J35" s="331" t="s">
        <v>263</v>
      </c>
      <c r="K35" s="331"/>
      <c r="L35" s="56"/>
      <c r="M35" s="265"/>
      <c r="N35" s="333" t="s">
        <v>77</v>
      </c>
      <c r="O35" s="354" t="s">
        <v>264</v>
      </c>
      <c r="P35" s="355"/>
      <c r="Q35" s="244"/>
      <c r="R35" s="318"/>
      <c r="S35" s="319"/>
      <c r="T35" s="319"/>
      <c r="U35" s="319"/>
      <c r="V35" s="319"/>
      <c r="W35" s="319"/>
      <c r="X35" s="319"/>
      <c r="Y35" s="319"/>
      <c r="Z35" s="319"/>
      <c r="AA35" s="319"/>
      <c r="AB35" s="320"/>
      <c r="AC35" s="373"/>
      <c r="AE35" s="21" t="str">
        <f>I35</f>
        <v>□</v>
      </c>
      <c r="AH35" s="22" t="str">
        <f>IF(AE35&amp;AE36="■□","●適合",IF(AE35&amp;AE36="□■","◆未達",IF(AE35&amp;AE36="□□","■未答","▼矛盾")))</f>
        <v>■未答</v>
      </c>
      <c r="AI35" s="4"/>
      <c r="AJ35" s="4"/>
      <c r="AL35" s="18" t="s">
        <v>79</v>
      </c>
      <c r="AM35" s="21" t="s">
        <v>80</v>
      </c>
      <c r="AN35" s="21" t="s">
        <v>81</v>
      </c>
      <c r="AO35" s="21" t="s">
        <v>82</v>
      </c>
      <c r="AP35" s="21" t="s">
        <v>83</v>
      </c>
    </row>
    <row r="36" spans="2:42" ht="14.25" customHeight="1" x14ac:dyDescent="0.2">
      <c r="B36" s="262"/>
      <c r="C36" s="358"/>
      <c r="D36" s="338"/>
      <c r="E36" s="338"/>
      <c r="F36" s="338"/>
      <c r="G36" s="338"/>
      <c r="H36" s="339"/>
      <c r="I36" s="330"/>
      <c r="J36" s="332"/>
      <c r="K36" s="332"/>
      <c r="L36" s="54"/>
      <c r="M36" s="249"/>
      <c r="N36" s="334"/>
      <c r="O36" s="338"/>
      <c r="P36" s="338"/>
      <c r="Q36" s="267"/>
      <c r="R36" s="318"/>
      <c r="S36" s="319"/>
      <c r="T36" s="319"/>
      <c r="U36" s="319"/>
      <c r="V36" s="319"/>
      <c r="W36" s="319"/>
      <c r="X36" s="319"/>
      <c r="Y36" s="319"/>
      <c r="Z36" s="319"/>
      <c r="AA36" s="319"/>
      <c r="AB36" s="320"/>
      <c r="AC36" s="376"/>
      <c r="AE36" s="1" t="str">
        <f>N35</f>
        <v>□</v>
      </c>
      <c r="AH36" s="4"/>
      <c r="AI36" s="4"/>
      <c r="AJ36" s="4"/>
      <c r="AM36" s="22" t="s">
        <v>64</v>
      </c>
      <c r="AN36" s="22" t="s">
        <v>65</v>
      </c>
      <c r="AO36" s="22" t="s">
        <v>84</v>
      </c>
      <c r="AP36" s="22" t="s">
        <v>66</v>
      </c>
    </row>
    <row r="37" spans="2:42" ht="14.25" customHeight="1" x14ac:dyDescent="0.2">
      <c r="B37" s="273"/>
      <c r="C37" s="356" t="s">
        <v>459</v>
      </c>
      <c r="D37" s="355"/>
      <c r="E37" s="355"/>
      <c r="F37" s="355"/>
      <c r="G37" s="355"/>
      <c r="H37" s="357"/>
      <c r="I37" s="329" t="s">
        <v>67</v>
      </c>
      <c r="J37" s="331" t="s">
        <v>263</v>
      </c>
      <c r="K37" s="331"/>
      <c r="L37" s="56"/>
      <c r="M37" s="265"/>
      <c r="N37" s="333" t="s">
        <v>77</v>
      </c>
      <c r="O37" s="381" t="s">
        <v>264</v>
      </c>
      <c r="P37" s="381"/>
      <c r="Q37" s="244"/>
      <c r="R37" s="318"/>
      <c r="S37" s="319"/>
      <c r="T37" s="319"/>
      <c r="U37" s="319"/>
      <c r="V37" s="319"/>
      <c r="W37" s="319"/>
      <c r="X37" s="319"/>
      <c r="Y37" s="319"/>
      <c r="Z37" s="319"/>
      <c r="AA37" s="319"/>
      <c r="AB37" s="320"/>
      <c r="AC37" s="373"/>
      <c r="AE37" s="21" t="str">
        <f>I37</f>
        <v>□</v>
      </c>
      <c r="AH37" s="22" t="str">
        <f>IF(AE37&amp;AE38="■□","●適合",IF(AE37&amp;AE38="□■","◆未達",IF(AE37&amp;AE38="□□","■未答","▼矛盾")))</f>
        <v>■未答</v>
      </c>
      <c r="AI37" s="4"/>
      <c r="AJ37" s="4"/>
      <c r="AL37" s="18" t="s">
        <v>79</v>
      </c>
      <c r="AM37" s="21" t="s">
        <v>80</v>
      </c>
      <c r="AN37" s="21" t="s">
        <v>81</v>
      </c>
      <c r="AO37" s="21" t="s">
        <v>82</v>
      </c>
      <c r="AP37" s="21" t="s">
        <v>83</v>
      </c>
    </row>
    <row r="38" spans="2:42" ht="14.25" customHeight="1" x14ac:dyDescent="0.2">
      <c r="B38" s="274"/>
      <c r="C38" s="358"/>
      <c r="D38" s="338"/>
      <c r="E38" s="338"/>
      <c r="F38" s="338"/>
      <c r="G38" s="338"/>
      <c r="H38" s="339"/>
      <c r="I38" s="330"/>
      <c r="J38" s="332"/>
      <c r="K38" s="332"/>
      <c r="L38" s="54"/>
      <c r="M38" s="249"/>
      <c r="N38" s="380"/>
      <c r="O38" s="382"/>
      <c r="P38" s="382"/>
      <c r="Q38" s="267"/>
      <c r="R38" s="363"/>
      <c r="S38" s="364"/>
      <c r="T38" s="364"/>
      <c r="U38" s="364"/>
      <c r="V38" s="364"/>
      <c r="W38" s="364"/>
      <c r="X38" s="364"/>
      <c r="Y38" s="364"/>
      <c r="Z38" s="364"/>
      <c r="AA38" s="364"/>
      <c r="AB38" s="365"/>
      <c r="AC38" s="375"/>
      <c r="AE38" s="1" t="str">
        <f>N37</f>
        <v>□</v>
      </c>
      <c r="AH38" s="4"/>
      <c r="AI38" s="4"/>
      <c r="AJ38" s="4"/>
      <c r="AM38" s="22" t="s">
        <v>64</v>
      </c>
      <c r="AN38" s="22" t="s">
        <v>65</v>
      </c>
      <c r="AO38" s="22" t="s">
        <v>84</v>
      </c>
      <c r="AP38" s="22" t="s">
        <v>66</v>
      </c>
    </row>
    <row r="39" spans="2:42" ht="32.25" customHeight="1" x14ac:dyDescent="0.2">
      <c r="B39" s="262" t="s">
        <v>383</v>
      </c>
      <c r="H39" s="248"/>
      <c r="I39" s="266"/>
      <c r="J39" s="264"/>
      <c r="K39" s="264"/>
      <c r="L39" s="264"/>
      <c r="M39" s="264"/>
      <c r="N39" s="264"/>
      <c r="O39" s="264"/>
      <c r="P39" s="264"/>
      <c r="Q39" s="264"/>
      <c r="R39" s="315" t="s">
        <v>384</v>
      </c>
      <c r="S39" s="316"/>
      <c r="T39" s="316"/>
      <c r="U39" s="316"/>
      <c r="V39" s="316"/>
      <c r="W39" s="316"/>
      <c r="X39" s="316"/>
      <c r="Y39" s="316"/>
      <c r="Z39" s="316"/>
      <c r="AA39" s="316"/>
      <c r="AB39" s="317"/>
      <c r="AC39" s="143"/>
      <c r="AH39" s="4"/>
      <c r="AI39" s="4"/>
      <c r="AJ39" s="4"/>
    </row>
    <row r="40" spans="2:42" ht="14.25" customHeight="1" x14ac:dyDescent="0.2">
      <c r="B40" s="262"/>
      <c r="C40" s="315" t="s">
        <v>358</v>
      </c>
      <c r="D40" s="316"/>
      <c r="E40" s="316"/>
      <c r="F40" s="316"/>
      <c r="G40" s="316"/>
      <c r="H40" s="317"/>
      <c r="I40" s="329" t="s">
        <v>67</v>
      </c>
      <c r="J40" s="331" t="s">
        <v>263</v>
      </c>
      <c r="K40" s="331"/>
      <c r="L40" s="56"/>
      <c r="M40" s="265"/>
      <c r="N40" s="333" t="s">
        <v>77</v>
      </c>
      <c r="O40" s="381" t="s">
        <v>264</v>
      </c>
      <c r="P40" s="381"/>
      <c r="Q40" s="244"/>
      <c r="R40" s="318"/>
      <c r="S40" s="319"/>
      <c r="T40" s="319"/>
      <c r="U40" s="319"/>
      <c r="V40" s="319"/>
      <c r="W40" s="319"/>
      <c r="X40" s="319"/>
      <c r="Y40" s="319"/>
      <c r="Z40" s="319"/>
      <c r="AA40" s="319"/>
      <c r="AB40" s="320"/>
      <c r="AC40" s="373"/>
      <c r="AE40" s="21" t="str">
        <f>I40</f>
        <v>□</v>
      </c>
      <c r="AH40" s="22" t="str">
        <f>IF(AE40&amp;AE41="■□","●適合",IF(AE40&amp;AE41="□■","◆未達",IF(AE40&amp;AE41="□□","■未答","▼矛盾")))</f>
        <v>■未答</v>
      </c>
      <c r="AI40" s="4"/>
      <c r="AJ40" s="4"/>
      <c r="AL40" s="18" t="s">
        <v>79</v>
      </c>
      <c r="AM40" s="21" t="s">
        <v>80</v>
      </c>
      <c r="AN40" s="21" t="s">
        <v>81</v>
      </c>
      <c r="AO40" s="21" t="s">
        <v>82</v>
      </c>
      <c r="AP40" s="21" t="s">
        <v>83</v>
      </c>
    </row>
    <row r="41" spans="2:42" ht="14.25" customHeight="1" x14ac:dyDescent="0.2">
      <c r="B41" s="262"/>
      <c r="C41" s="363"/>
      <c r="D41" s="364"/>
      <c r="E41" s="364"/>
      <c r="F41" s="364"/>
      <c r="G41" s="364"/>
      <c r="H41" s="365"/>
      <c r="I41" s="383"/>
      <c r="J41" s="314"/>
      <c r="K41" s="314"/>
      <c r="L41" s="54"/>
      <c r="M41" s="249"/>
      <c r="N41" s="380"/>
      <c r="O41" s="382"/>
      <c r="P41" s="382"/>
      <c r="Q41" s="267"/>
      <c r="R41" s="318"/>
      <c r="S41" s="319"/>
      <c r="T41" s="319"/>
      <c r="U41" s="319"/>
      <c r="V41" s="319"/>
      <c r="W41" s="319"/>
      <c r="X41" s="319"/>
      <c r="Y41" s="319"/>
      <c r="Z41" s="319"/>
      <c r="AA41" s="319"/>
      <c r="AB41" s="320"/>
      <c r="AC41" s="375"/>
      <c r="AE41" s="1" t="str">
        <f>N40</f>
        <v>□</v>
      </c>
      <c r="AH41" s="4"/>
      <c r="AI41" s="4"/>
      <c r="AJ41" s="4"/>
      <c r="AM41" s="22" t="s">
        <v>64</v>
      </c>
      <c r="AN41" s="22" t="s">
        <v>65</v>
      </c>
      <c r="AO41" s="22" t="s">
        <v>84</v>
      </c>
      <c r="AP41" s="22" t="s">
        <v>66</v>
      </c>
    </row>
    <row r="42" spans="2:42" ht="14.25" customHeight="1" x14ac:dyDescent="0.2">
      <c r="B42" s="262"/>
      <c r="C42" s="315" t="s">
        <v>359</v>
      </c>
      <c r="D42" s="316"/>
      <c r="E42" s="316"/>
      <c r="F42" s="316"/>
      <c r="G42" s="316"/>
      <c r="H42" s="317"/>
      <c r="I42" s="329" t="s">
        <v>67</v>
      </c>
      <c r="J42" s="331" t="s">
        <v>263</v>
      </c>
      <c r="K42" s="331"/>
      <c r="L42" s="56"/>
      <c r="M42" s="265"/>
      <c r="N42" s="333" t="s">
        <v>77</v>
      </c>
      <c r="O42" s="381" t="s">
        <v>264</v>
      </c>
      <c r="P42" s="381"/>
      <c r="Q42" s="244"/>
      <c r="R42" s="318"/>
      <c r="S42" s="319"/>
      <c r="T42" s="319"/>
      <c r="U42" s="319"/>
      <c r="V42" s="319"/>
      <c r="W42" s="319"/>
      <c r="X42" s="319"/>
      <c r="Y42" s="319"/>
      <c r="Z42" s="319"/>
      <c r="AA42" s="319"/>
      <c r="AB42" s="320"/>
      <c r="AC42" s="373"/>
      <c r="AE42" s="21" t="str">
        <f>I42</f>
        <v>□</v>
      </c>
      <c r="AH42" s="22" t="str">
        <f>IF(AE42&amp;AE43="■□","●適合",IF(AE42&amp;AE43="□■","◆未達",IF(AE42&amp;AE43="□□","■未答","▼矛盾")))</f>
        <v>■未答</v>
      </c>
      <c r="AI42" s="4"/>
      <c r="AJ42" s="4"/>
      <c r="AL42" s="18" t="s">
        <v>79</v>
      </c>
      <c r="AM42" s="21" t="s">
        <v>80</v>
      </c>
      <c r="AN42" s="21" t="s">
        <v>81</v>
      </c>
      <c r="AO42" s="21" t="s">
        <v>82</v>
      </c>
      <c r="AP42" s="21" t="s">
        <v>83</v>
      </c>
    </row>
    <row r="43" spans="2:42" ht="14.25" customHeight="1" x14ac:dyDescent="0.2">
      <c r="B43" s="262"/>
      <c r="C43" s="363"/>
      <c r="D43" s="364"/>
      <c r="E43" s="364"/>
      <c r="F43" s="364"/>
      <c r="G43" s="364"/>
      <c r="H43" s="365"/>
      <c r="I43" s="383"/>
      <c r="J43" s="314"/>
      <c r="K43" s="314"/>
      <c r="L43" s="54"/>
      <c r="M43" s="249"/>
      <c r="N43" s="380"/>
      <c r="O43" s="382"/>
      <c r="P43" s="382"/>
      <c r="Q43" s="267"/>
      <c r="R43" s="318"/>
      <c r="S43" s="319"/>
      <c r="T43" s="319"/>
      <c r="U43" s="319"/>
      <c r="V43" s="319"/>
      <c r="W43" s="319"/>
      <c r="X43" s="319"/>
      <c r="Y43" s="319"/>
      <c r="Z43" s="319"/>
      <c r="AA43" s="319"/>
      <c r="AB43" s="320"/>
      <c r="AC43" s="375"/>
      <c r="AE43" s="1" t="str">
        <f>N42</f>
        <v>□</v>
      </c>
      <c r="AH43" s="4"/>
      <c r="AI43" s="4"/>
      <c r="AJ43" s="4"/>
      <c r="AM43" s="22" t="s">
        <v>64</v>
      </c>
      <c r="AN43" s="22" t="s">
        <v>65</v>
      </c>
      <c r="AO43" s="22" t="s">
        <v>84</v>
      </c>
      <c r="AP43" s="22" t="s">
        <v>66</v>
      </c>
    </row>
    <row r="44" spans="2:42" ht="14.25" customHeight="1" x14ac:dyDescent="0.2">
      <c r="B44" s="273"/>
      <c r="C44" s="315" t="s">
        <v>385</v>
      </c>
      <c r="D44" s="316"/>
      <c r="E44" s="316"/>
      <c r="F44" s="316"/>
      <c r="G44" s="316"/>
      <c r="H44" s="317"/>
      <c r="I44" s="329" t="s">
        <v>67</v>
      </c>
      <c r="J44" s="331" t="s">
        <v>263</v>
      </c>
      <c r="K44" s="331"/>
      <c r="L44" s="56"/>
      <c r="M44" s="265"/>
      <c r="N44" s="333" t="s">
        <v>77</v>
      </c>
      <c r="O44" s="381" t="s">
        <v>264</v>
      </c>
      <c r="P44" s="381"/>
      <c r="Q44" s="244"/>
      <c r="R44" s="318"/>
      <c r="S44" s="319"/>
      <c r="T44" s="319"/>
      <c r="U44" s="319"/>
      <c r="V44" s="319"/>
      <c r="W44" s="319"/>
      <c r="X44" s="319"/>
      <c r="Y44" s="319"/>
      <c r="Z44" s="319"/>
      <c r="AA44" s="319"/>
      <c r="AB44" s="320"/>
      <c r="AC44" s="373"/>
      <c r="AE44" s="21" t="str">
        <f>I44</f>
        <v>□</v>
      </c>
      <c r="AH44" s="22" t="str">
        <f>IF(AE44&amp;AE45="■□","●適合",IF(AE44&amp;AE45="□■","◆未達",IF(AE44&amp;AE45="□□","■未答","▼矛盾")))</f>
        <v>■未答</v>
      </c>
      <c r="AI44" s="4"/>
      <c r="AJ44" s="4"/>
      <c r="AL44" s="18" t="s">
        <v>79</v>
      </c>
      <c r="AM44" s="21" t="s">
        <v>80</v>
      </c>
      <c r="AN44" s="21" t="s">
        <v>81</v>
      </c>
      <c r="AO44" s="21" t="s">
        <v>82</v>
      </c>
      <c r="AP44" s="21" t="s">
        <v>83</v>
      </c>
    </row>
    <row r="45" spans="2:42" ht="14.25" customHeight="1" x14ac:dyDescent="0.2">
      <c r="B45" s="274"/>
      <c r="C45" s="363"/>
      <c r="D45" s="364"/>
      <c r="E45" s="364"/>
      <c r="F45" s="364"/>
      <c r="G45" s="364"/>
      <c r="H45" s="365"/>
      <c r="I45" s="383"/>
      <c r="J45" s="314"/>
      <c r="K45" s="314"/>
      <c r="L45" s="54"/>
      <c r="M45" s="249"/>
      <c r="N45" s="380"/>
      <c r="O45" s="382"/>
      <c r="P45" s="382"/>
      <c r="Q45" s="267"/>
      <c r="R45" s="321"/>
      <c r="S45" s="322"/>
      <c r="T45" s="322"/>
      <c r="U45" s="322"/>
      <c r="V45" s="322"/>
      <c r="W45" s="322"/>
      <c r="X45" s="322"/>
      <c r="Y45" s="322"/>
      <c r="Z45" s="322"/>
      <c r="AA45" s="322"/>
      <c r="AB45" s="323"/>
      <c r="AC45" s="375"/>
      <c r="AE45" s="1" t="str">
        <f>N44</f>
        <v>□</v>
      </c>
      <c r="AH45" s="4"/>
      <c r="AI45" s="4"/>
      <c r="AJ45" s="4"/>
      <c r="AM45" s="22" t="s">
        <v>64</v>
      </c>
      <c r="AN45" s="22" t="s">
        <v>65</v>
      </c>
      <c r="AO45" s="22" t="s">
        <v>84</v>
      </c>
      <c r="AP45" s="22" t="s">
        <v>66</v>
      </c>
    </row>
    <row r="46" spans="2:42" ht="30.75" customHeight="1" x14ac:dyDescent="0.2">
      <c r="B46" s="384" t="s">
        <v>460</v>
      </c>
      <c r="C46" s="385"/>
      <c r="D46" s="385"/>
      <c r="E46" s="385"/>
      <c r="F46" s="385"/>
      <c r="G46" s="385"/>
      <c r="H46" s="386"/>
      <c r="I46" s="329" t="s">
        <v>67</v>
      </c>
      <c r="J46" s="331" t="s">
        <v>263</v>
      </c>
      <c r="K46" s="331"/>
      <c r="L46" s="56"/>
      <c r="M46" s="265"/>
      <c r="N46" s="333" t="s">
        <v>77</v>
      </c>
      <c r="O46" s="381" t="s">
        <v>264</v>
      </c>
      <c r="P46" s="381"/>
      <c r="Q46" s="244"/>
      <c r="R46" s="315" t="s">
        <v>386</v>
      </c>
      <c r="S46" s="316"/>
      <c r="T46" s="316"/>
      <c r="U46" s="316"/>
      <c r="V46" s="316"/>
      <c r="W46" s="316"/>
      <c r="X46" s="316"/>
      <c r="Y46" s="316"/>
      <c r="Z46" s="316"/>
      <c r="AA46" s="316"/>
      <c r="AB46" s="317"/>
      <c r="AC46" s="373"/>
      <c r="AE46" s="21" t="str">
        <f>I46</f>
        <v>□</v>
      </c>
      <c r="AH46" s="22" t="str">
        <f>IF(AE46&amp;AE47="■□","●適合",IF(AE46&amp;AE47="□■","◆未達",IF(AE46&amp;AE47="□□","■未答","▼矛盾")))</f>
        <v>■未答</v>
      </c>
      <c r="AI46" s="4"/>
      <c r="AJ46" s="4"/>
      <c r="AL46" s="18" t="s">
        <v>79</v>
      </c>
      <c r="AM46" s="21" t="s">
        <v>80</v>
      </c>
      <c r="AN46" s="21" t="s">
        <v>81</v>
      </c>
      <c r="AO46" s="21" t="s">
        <v>82</v>
      </c>
      <c r="AP46" s="21" t="s">
        <v>83</v>
      </c>
    </row>
    <row r="47" spans="2:42" ht="30.75" customHeight="1" thickBot="1" x14ac:dyDescent="0.25">
      <c r="B47" s="387"/>
      <c r="C47" s="388"/>
      <c r="D47" s="388"/>
      <c r="E47" s="388"/>
      <c r="F47" s="388"/>
      <c r="G47" s="388"/>
      <c r="H47" s="389"/>
      <c r="I47" s="390"/>
      <c r="J47" s="391"/>
      <c r="K47" s="391"/>
      <c r="L47" s="83"/>
      <c r="M47" s="258"/>
      <c r="N47" s="392"/>
      <c r="O47" s="393"/>
      <c r="P47" s="393"/>
      <c r="Q47" s="275"/>
      <c r="R47" s="394"/>
      <c r="S47" s="395"/>
      <c r="T47" s="395"/>
      <c r="U47" s="395"/>
      <c r="V47" s="395"/>
      <c r="W47" s="395"/>
      <c r="X47" s="395"/>
      <c r="Y47" s="395"/>
      <c r="Z47" s="395"/>
      <c r="AA47" s="395"/>
      <c r="AB47" s="396"/>
      <c r="AC47" s="397"/>
      <c r="AE47" s="1" t="str">
        <f>N46</f>
        <v>□</v>
      </c>
      <c r="AH47" s="4"/>
      <c r="AI47" s="4"/>
      <c r="AJ47" s="4"/>
      <c r="AM47" s="22" t="s">
        <v>64</v>
      </c>
      <c r="AN47" s="22" t="s">
        <v>65</v>
      </c>
      <c r="AO47" s="22" t="s">
        <v>84</v>
      </c>
      <c r="AP47" s="22" t="s">
        <v>66</v>
      </c>
    </row>
    <row r="48" spans="2:42" ht="32.15" hidden="1" customHeight="1" thickBot="1" x14ac:dyDescent="0.25">
      <c r="B48" s="398" t="s">
        <v>70</v>
      </c>
      <c r="C48" s="399"/>
      <c r="D48" s="400"/>
      <c r="E48" s="400"/>
      <c r="F48" s="400"/>
      <c r="G48" s="400"/>
      <c r="H48" s="400"/>
      <c r="I48" s="401" t="s">
        <v>71</v>
      </c>
      <c r="J48" s="402"/>
      <c r="K48" s="402"/>
      <c r="L48" s="402"/>
      <c r="M48" s="402"/>
      <c r="N48" s="402"/>
      <c r="O48" s="402"/>
      <c r="P48" s="402"/>
      <c r="Q48" s="403"/>
      <c r="R48" s="401" t="s">
        <v>72</v>
      </c>
      <c r="S48" s="402"/>
      <c r="T48" s="402"/>
      <c r="U48" s="402"/>
      <c r="V48" s="402"/>
      <c r="W48" s="402"/>
      <c r="X48" s="402"/>
      <c r="Y48" s="402"/>
      <c r="Z48" s="402"/>
      <c r="AA48" s="402"/>
      <c r="AB48" s="403"/>
      <c r="AC48" s="11" t="s">
        <v>73</v>
      </c>
      <c r="AH48" s="4" t="s">
        <v>74</v>
      </c>
      <c r="AI48" s="4"/>
      <c r="AJ48" s="4" t="s">
        <v>75</v>
      </c>
    </row>
    <row r="49" spans="2:57" ht="21" customHeight="1" thickBot="1" x14ac:dyDescent="0.25">
      <c r="B49" s="155" t="s">
        <v>461</v>
      </c>
      <c r="C49" s="156"/>
      <c r="D49" s="157"/>
      <c r="E49" s="157"/>
      <c r="F49" s="157"/>
      <c r="G49" s="157"/>
      <c r="H49" s="157"/>
      <c r="I49" s="158"/>
      <c r="J49" s="158"/>
      <c r="K49" s="158"/>
      <c r="L49" s="158"/>
      <c r="M49" s="158"/>
      <c r="N49" s="158"/>
      <c r="O49" s="158"/>
      <c r="P49" s="158"/>
      <c r="Q49" s="158"/>
      <c r="R49" s="158"/>
      <c r="S49" s="158"/>
      <c r="T49" s="158"/>
      <c r="U49" s="158"/>
      <c r="V49" s="158"/>
      <c r="W49" s="158"/>
      <c r="X49" s="158"/>
      <c r="Y49" s="158"/>
      <c r="Z49" s="158"/>
      <c r="AA49" s="158"/>
      <c r="AB49" s="158"/>
      <c r="AC49" s="159"/>
    </row>
    <row r="50" spans="2:57" ht="21" customHeight="1" thickBot="1" x14ac:dyDescent="0.25">
      <c r="B50" s="226" t="s">
        <v>360</v>
      </c>
      <c r="C50" s="227"/>
      <c r="D50" s="165"/>
      <c r="E50" s="165"/>
      <c r="F50" s="165"/>
      <c r="G50" s="165"/>
      <c r="H50" s="165"/>
      <c r="I50" s="166"/>
      <c r="J50" s="166"/>
      <c r="K50" s="166"/>
      <c r="L50" s="166"/>
      <c r="M50" s="166"/>
      <c r="N50" s="166"/>
      <c r="O50" s="166"/>
      <c r="P50" s="166"/>
      <c r="Q50" s="166"/>
      <c r="R50" s="166"/>
      <c r="S50" s="166"/>
      <c r="T50" s="166"/>
      <c r="U50" s="166"/>
      <c r="V50" s="166"/>
      <c r="W50" s="166"/>
      <c r="X50" s="166"/>
      <c r="Y50" s="166"/>
      <c r="Z50" s="166"/>
      <c r="AA50" s="166"/>
      <c r="AB50" s="166"/>
      <c r="AC50" s="167"/>
    </row>
    <row r="51" spans="2:57" ht="9.75" customHeight="1" x14ac:dyDescent="0.2">
      <c r="B51" s="404" t="s">
        <v>76</v>
      </c>
      <c r="C51" s="405"/>
      <c r="D51" s="410" t="s">
        <v>462</v>
      </c>
      <c r="E51" s="411"/>
      <c r="F51" s="411"/>
      <c r="G51" s="411"/>
      <c r="H51" s="412"/>
      <c r="I51" s="12"/>
      <c r="J51" s="13"/>
      <c r="K51" s="12"/>
      <c r="L51" s="12"/>
      <c r="M51" s="12"/>
      <c r="N51" s="12"/>
      <c r="O51" s="13"/>
      <c r="P51" s="13"/>
      <c r="Q51" s="14"/>
      <c r="R51" s="15"/>
      <c r="S51" s="16"/>
      <c r="T51" s="16"/>
      <c r="U51" s="16"/>
      <c r="V51" s="16"/>
      <c r="W51" s="16"/>
      <c r="X51" s="16"/>
      <c r="Y51" s="16"/>
      <c r="Z51" s="16"/>
      <c r="AA51" s="16"/>
      <c r="AB51" s="16"/>
      <c r="AC51" s="212"/>
    </row>
    <row r="52" spans="2:57" ht="24" customHeight="1" x14ac:dyDescent="0.2">
      <c r="B52" s="406"/>
      <c r="C52" s="407"/>
      <c r="D52" s="413"/>
      <c r="E52" s="414"/>
      <c r="F52" s="414"/>
      <c r="G52" s="414"/>
      <c r="H52" s="415"/>
      <c r="I52" s="17"/>
      <c r="J52" s="18"/>
      <c r="K52" s="19"/>
      <c r="L52" s="19"/>
      <c r="M52" s="19"/>
      <c r="N52" s="19"/>
      <c r="O52" s="18"/>
      <c r="P52" s="18"/>
      <c r="Q52" s="53"/>
      <c r="R52" s="20" t="s">
        <v>77</v>
      </c>
      <c r="S52" s="416" t="s">
        <v>78</v>
      </c>
      <c r="T52" s="416"/>
      <c r="U52" s="416"/>
      <c r="V52" s="416"/>
      <c r="W52" s="416"/>
      <c r="X52" s="416"/>
      <c r="Y52" s="416"/>
      <c r="Z52" s="416"/>
      <c r="AA52" s="416"/>
      <c r="AB52" s="417"/>
      <c r="AC52" s="211"/>
      <c r="AE52" s="21" t="str">
        <f>+I54</f>
        <v>□</v>
      </c>
      <c r="AF52" s="1" t="str">
        <f>R52</f>
        <v>□</v>
      </c>
      <c r="AG52" s="1">
        <f>IF(AF52&amp;AF53&amp;AF54&amp;AF55="□□□□",1,IF(AF52&amp;AF53&amp;AF54&amp;AF55="■□□□",1,IF(AF52&amp;AF53&amp;AF54&amp;AF55="□■□□",2,IF(AF52&amp;AF53&amp;AF54&amp;AF55="□□■□",2,IF(AF52&amp;AF53&amp;AF54&amp;AF55="□□□■",2,0)))))</f>
        <v>1</v>
      </c>
      <c r="AH52" s="22" t="str">
        <f>IF(AE52&amp;AE53="■□","●適合",IF(AE52&amp;AE53="□■","◆未達",IF(AE52&amp;AE53="□□","■未答","▼矛盾")))</f>
        <v>■未答</v>
      </c>
      <c r="AI52" s="7"/>
      <c r="AJ52" s="22" t="str">
        <f>IF(AG52=1,"■未答",IF(AG52=2,"◆未達",IF(AF52&amp;AF53&amp;AF54&amp;AF55="■■□□","◎無段",IF(AF52&amp;AF53&amp;AF54&amp;AF55="■□■□","●適合",IF(AF52&amp;AF53&amp;AF54&amp;AF55="■□□■","◆未達","▼矛盾")))))</f>
        <v>■未答</v>
      </c>
      <c r="AL52" s="18" t="s">
        <v>79</v>
      </c>
      <c r="AM52" s="21" t="s">
        <v>80</v>
      </c>
      <c r="AN52" s="21" t="s">
        <v>81</v>
      </c>
      <c r="AO52" s="21" t="s">
        <v>82</v>
      </c>
      <c r="AP52" s="21" t="s">
        <v>83</v>
      </c>
      <c r="AQ52" s="7"/>
    </row>
    <row r="53" spans="2:57" ht="12" customHeight="1" x14ac:dyDescent="0.2">
      <c r="B53" s="406"/>
      <c r="C53" s="407"/>
      <c r="D53" s="413"/>
      <c r="E53" s="414"/>
      <c r="F53" s="414"/>
      <c r="G53" s="414"/>
      <c r="H53" s="415"/>
      <c r="I53" s="23"/>
      <c r="J53" s="18"/>
      <c r="K53" s="19"/>
      <c r="L53" s="19"/>
      <c r="M53" s="19"/>
      <c r="N53" s="19"/>
      <c r="O53" s="18"/>
      <c r="P53" s="18"/>
      <c r="Q53" s="53"/>
      <c r="R53" s="24"/>
      <c r="S53" s="25"/>
      <c r="T53" s="25"/>
      <c r="U53" s="25"/>
      <c r="V53" s="25"/>
      <c r="W53" s="25"/>
      <c r="X53" s="25"/>
      <c r="Y53" s="25"/>
      <c r="Z53" s="25"/>
      <c r="AA53" s="25"/>
      <c r="AB53" s="25"/>
      <c r="AC53" s="211"/>
      <c r="AE53" s="1" t="str">
        <f>+I55</f>
        <v>□</v>
      </c>
      <c r="AF53" s="1" t="str">
        <f>R54</f>
        <v>□</v>
      </c>
      <c r="AM53" s="22" t="s">
        <v>64</v>
      </c>
      <c r="AN53" s="22" t="s">
        <v>65</v>
      </c>
      <c r="AO53" s="22" t="s">
        <v>84</v>
      </c>
      <c r="AP53" s="22" t="s">
        <v>66</v>
      </c>
    </row>
    <row r="54" spans="2:57" ht="18" customHeight="1" x14ac:dyDescent="0.2">
      <c r="B54" s="406"/>
      <c r="C54" s="407"/>
      <c r="D54" s="413"/>
      <c r="E54" s="414"/>
      <c r="F54" s="414"/>
      <c r="G54" s="414"/>
      <c r="H54" s="415"/>
      <c r="I54" s="26" t="s">
        <v>67</v>
      </c>
      <c r="J54" s="295" t="s">
        <v>85</v>
      </c>
      <c r="K54" s="295"/>
      <c r="L54" s="295"/>
      <c r="M54" s="295"/>
      <c r="N54" s="295"/>
      <c r="O54" s="295"/>
      <c r="P54" s="295"/>
      <c r="Q54" s="296"/>
      <c r="R54" s="20" t="s">
        <v>77</v>
      </c>
      <c r="S54" s="25" t="s">
        <v>86</v>
      </c>
      <c r="T54" s="25"/>
      <c r="U54" s="25"/>
      <c r="V54" s="25"/>
      <c r="W54" s="25"/>
      <c r="X54" s="25"/>
      <c r="Y54" s="25"/>
      <c r="Z54" s="25"/>
      <c r="AA54" s="25"/>
      <c r="AB54" s="25"/>
      <c r="AC54" s="436"/>
      <c r="AF54" s="1" t="str">
        <f>+R55</f>
        <v>□</v>
      </c>
      <c r="AJ54" s="7"/>
      <c r="AL54" s="18" t="s">
        <v>87</v>
      </c>
      <c r="AM54" s="27" t="s">
        <v>372</v>
      </c>
      <c r="AN54" s="27" t="s">
        <v>373</v>
      </c>
      <c r="AO54" s="27" t="s">
        <v>374</v>
      </c>
      <c r="AP54" s="27" t="s">
        <v>91</v>
      </c>
      <c r="AQ54" s="27" t="s">
        <v>90</v>
      </c>
      <c r="AR54" s="27" t="s">
        <v>88</v>
      </c>
      <c r="AS54" s="27" t="s">
        <v>92</v>
      </c>
      <c r="AT54" s="21" t="s">
        <v>83</v>
      </c>
    </row>
    <row r="55" spans="2:57" ht="18" customHeight="1" x14ac:dyDescent="0.2">
      <c r="B55" s="406"/>
      <c r="C55" s="407"/>
      <c r="D55" s="413"/>
      <c r="E55" s="414"/>
      <c r="F55" s="414"/>
      <c r="G55" s="414"/>
      <c r="H55" s="415"/>
      <c r="I55" s="26" t="s">
        <v>67</v>
      </c>
      <c r="J55" s="295" t="s">
        <v>93</v>
      </c>
      <c r="K55" s="295"/>
      <c r="L55" s="295"/>
      <c r="M55" s="295"/>
      <c r="N55" s="295"/>
      <c r="O55" s="295"/>
      <c r="P55" s="295"/>
      <c r="Q55" s="296"/>
      <c r="R55" s="20" t="s">
        <v>77</v>
      </c>
      <c r="S55" s="25" t="s">
        <v>94</v>
      </c>
      <c r="T55" s="25"/>
      <c r="U55" s="25"/>
      <c r="V55" s="25"/>
      <c r="W55" s="25"/>
      <c r="X55" s="25"/>
      <c r="Y55" s="25"/>
      <c r="Z55" s="25"/>
      <c r="AA55" s="25"/>
      <c r="AB55" s="25"/>
      <c r="AC55" s="436"/>
      <c r="AF55" s="1" t="str">
        <f>+R56</f>
        <v>□</v>
      </c>
      <c r="AL55" s="18"/>
      <c r="AM55" s="22" t="s">
        <v>95</v>
      </c>
      <c r="AN55" s="22" t="s">
        <v>64</v>
      </c>
      <c r="AO55" s="22" t="s">
        <v>65</v>
      </c>
      <c r="AP55" s="22" t="s">
        <v>65</v>
      </c>
      <c r="AQ55" s="22" t="s">
        <v>65</v>
      </c>
      <c r="AR55" s="22" t="s">
        <v>65</v>
      </c>
      <c r="AS55" s="22" t="s">
        <v>84</v>
      </c>
      <c r="AT55" s="22" t="s">
        <v>66</v>
      </c>
    </row>
    <row r="56" spans="2:57" ht="18" customHeight="1" x14ac:dyDescent="0.2">
      <c r="B56" s="406"/>
      <c r="C56" s="407"/>
      <c r="D56" s="413"/>
      <c r="E56" s="414"/>
      <c r="F56" s="414"/>
      <c r="G56" s="414"/>
      <c r="H56" s="415"/>
      <c r="I56" s="17"/>
      <c r="J56" s="187"/>
      <c r="K56" s="28"/>
      <c r="L56" s="187"/>
      <c r="M56" s="187"/>
      <c r="N56" s="187"/>
      <c r="O56" s="187"/>
      <c r="P56" s="187"/>
      <c r="Q56" s="188"/>
      <c r="R56" s="20" t="s">
        <v>77</v>
      </c>
      <c r="S56" s="25" t="s">
        <v>96</v>
      </c>
      <c r="T56" s="25"/>
      <c r="U56" s="25"/>
      <c r="V56" s="25"/>
      <c r="W56" s="25"/>
      <c r="X56" s="25"/>
      <c r="Y56" s="25"/>
      <c r="Z56" s="25"/>
      <c r="AA56" s="25"/>
      <c r="AB56" s="25"/>
      <c r="AC56" s="436"/>
    </row>
    <row r="57" spans="2:57" ht="23.25" customHeight="1" x14ac:dyDescent="0.2">
      <c r="B57" s="406"/>
      <c r="C57" s="407"/>
      <c r="D57" s="413"/>
      <c r="E57" s="414"/>
      <c r="F57" s="414"/>
      <c r="G57" s="414"/>
      <c r="H57" s="415"/>
      <c r="I57" s="19"/>
      <c r="J57" s="18"/>
      <c r="K57" s="19"/>
      <c r="L57" s="19"/>
      <c r="M57" s="19"/>
      <c r="N57" s="19"/>
      <c r="O57" s="18"/>
      <c r="P57" s="18"/>
      <c r="Q57" s="53"/>
      <c r="R57" s="152"/>
      <c r="S57" s="25"/>
      <c r="T57" s="25"/>
      <c r="U57" s="25"/>
      <c r="V57" s="25"/>
      <c r="W57" s="25"/>
      <c r="X57" s="25"/>
      <c r="Y57" s="25"/>
      <c r="Z57" s="25"/>
      <c r="AA57" s="25"/>
      <c r="AB57" s="25"/>
      <c r="AC57" s="211"/>
    </row>
    <row r="58" spans="2:57" ht="14.15" customHeight="1" x14ac:dyDescent="0.2">
      <c r="B58" s="406"/>
      <c r="C58" s="407"/>
      <c r="D58" s="184"/>
      <c r="E58" s="422" t="s">
        <v>17</v>
      </c>
      <c r="F58" s="426"/>
      <c r="G58" s="426"/>
      <c r="H58" s="427"/>
      <c r="I58" s="29" t="s">
        <v>67</v>
      </c>
      <c r="J58" s="30" t="s">
        <v>97</v>
      </c>
      <c r="K58" s="30"/>
      <c r="L58" s="30"/>
      <c r="M58" s="30"/>
      <c r="N58" s="30"/>
      <c r="O58" s="30"/>
      <c r="P58" s="30"/>
      <c r="Q58" s="31"/>
      <c r="R58" s="437" t="s">
        <v>98</v>
      </c>
      <c r="S58" s="438"/>
      <c r="T58" s="438"/>
      <c r="U58" s="438"/>
      <c r="V58" s="438"/>
      <c r="W58" s="438"/>
      <c r="X58" s="438"/>
      <c r="Y58" s="438"/>
      <c r="Z58" s="438"/>
      <c r="AA58" s="438"/>
      <c r="AB58" s="439"/>
      <c r="AC58" s="440"/>
      <c r="AE58" s="21" t="str">
        <f>+I58</f>
        <v>□</v>
      </c>
      <c r="AF58" s="1">
        <f>IF(AE59="■",1,IF(AE60="■",1,0))</f>
        <v>0</v>
      </c>
      <c r="AH58" s="22" t="str">
        <f>IF(AE58&amp;AE59&amp;AE60="■□□","◎無し",IF(AE58&amp;AE59&amp;AE60="□■□","●適合",IF(AE58&amp;AE59&amp;AE60="□□■","◆未達",IF(AE58&amp;AE59&amp;AE60="□□□","■未答","▼矛盾"))))</f>
        <v>■未答</v>
      </c>
      <c r="AI58" s="7"/>
      <c r="AL58" s="18" t="s">
        <v>99</v>
      </c>
      <c r="AM58" s="21" t="s">
        <v>100</v>
      </c>
      <c r="AN58" s="21" t="s">
        <v>101</v>
      </c>
      <c r="AO58" s="21" t="s">
        <v>102</v>
      </c>
      <c r="AP58" s="21" t="s">
        <v>103</v>
      </c>
      <c r="AQ58" s="21" t="s">
        <v>83</v>
      </c>
      <c r="BE58" s="32"/>
    </row>
    <row r="59" spans="2:57" ht="14.15" customHeight="1" x14ac:dyDescent="0.2">
      <c r="B59" s="406"/>
      <c r="C59" s="407"/>
      <c r="D59" s="184"/>
      <c r="E59" s="413"/>
      <c r="F59" s="414"/>
      <c r="G59" s="414"/>
      <c r="H59" s="415"/>
      <c r="I59" s="33" t="s">
        <v>77</v>
      </c>
      <c r="J59" s="295" t="s">
        <v>104</v>
      </c>
      <c r="K59" s="295"/>
      <c r="L59" s="295"/>
      <c r="M59" s="295"/>
      <c r="N59" s="295"/>
      <c r="O59" s="295"/>
      <c r="P59" s="295"/>
      <c r="Q59" s="296"/>
      <c r="R59" s="297" t="s">
        <v>105</v>
      </c>
      <c r="S59" s="288"/>
      <c r="T59" s="288"/>
      <c r="U59" s="288"/>
      <c r="V59" s="288"/>
      <c r="W59" s="288"/>
      <c r="X59" s="288"/>
      <c r="Y59" s="290"/>
      <c r="Z59" s="290"/>
      <c r="AA59" s="25" t="s">
        <v>106</v>
      </c>
      <c r="AB59" s="25"/>
      <c r="AC59" s="436"/>
      <c r="AE59" s="1" t="str">
        <f>+I59</f>
        <v>□</v>
      </c>
      <c r="AF59" s="1">
        <f>+Y59</f>
        <v>0</v>
      </c>
      <c r="AJ59" s="22" t="str">
        <f>IF(AF58=1,IF(AF59=0,"◎無段",IF(AF59&gt;20,"◆未達","●範囲内")),"■未答")</f>
        <v>■未答</v>
      </c>
      <c r="AL59" s="18"/>
      <c r="AM59" s="22" t="s">
        <v>63</v>
      </c>
      <c r="AN59" s="22" t="s">
        <v>64</v>
      </c>
      <c r="AO59" s="22" t="s">
        <v>65</v>
      </c>
      <c r="AP59" s="22" t="s">
        <v>84</v>
      </c>
      <c r="AQ59" s="22" t="s">
        <v>66</v>
      </c>
      <c r="BE59" s="32"/>
    </row>
    <row r="60" spans="2:57" ht="14.15" customHeight="1" x14ac:dyDescent="0.2">
      <c r="B60" s="406"/>
      <c r="C60" s="407"/>
      <c r="D60" s="184"/>
      <c r="E60" s="428"/>
      <c r="F60" s="429"/>
      <c r="G60" s="429"/>
      <c r="H60" s="430"/>
      <c r="I60" s="34" t="s">
        <v>77</v>
      </c>
      <c r="J60" s="314" t="s">
        <v>107</v>
      </c>
      <c r="K60" s="314"/>
      <c r="L60" s="314"/>
      <c r="M60" s="314"/>
      <c r="N60" s="314"/>
      <c r="O60" s="314"/>
      <c r="P60" s="314"/>
      <c r="Q60" s="442"/>
      <c r="R60" s="443" t="s">
        <v>108</v>
      </c>
      <c r="S60" s="444"/>
      <c r="T60" s="444"/>
      <c r="U60" s="444"/>
      <c r="V60" s="444"/>
      <c r="W60" s="444"/>
      <c r="X60" s="444"/>
      <c r="Y60" s="291"/>
      <c r="Z60" s="291"/>
      <c r="AA60" s="35" t="s">
        <v>106</v>
      </c>
      <c r="AB60" s="35"/>
      <c r="AC60" s="441"/>
      <c r="AE60" s="1" t="str">
        <f>+I60</f>
        <v>□</v>
      </c>
      <c r="AF60" s="1">
        <f>+Y60</f>
        <v>0</v>
      </c>
      <c r="AJ60" s="22" t="str">
        <f>IF(AF58=1,IF(AF60=0,"◎無段",IF(AF60&gt;5,"◆未達","●範囲内")),"■未答")</f>
        <v>■未答</v>
      </c>
    </row>
    <row r="61" spans="2:57" ht="20.149999999999999" customHeight="1" x14ac:dyDescent="0.2">
      <c r="B61" s="406"/>
      <c r="C61" s="407"/>
      <c r="D61" s="194"/>
      <c r="E61" s="418" t="s">
        <v>18</v>
      </c>
      <c r="F61" s="419"/>
      <c r="G61" s="419"/>
      <c r="H61" s="420"/>
      <c r="I61" s="36" t="s">
        <v>67</v>
      </c>
      <c r="J61" s="37" t="s">
        <v>97</v>
      </c>
      <c r="K61" s="37"/>
      <c r="L61" s="37"/>
      <c r="M61" s="36" t="s">
        <v>77</v>
      </c>
      <c r="N61" s="37" t="s">
        <v>109</v>
      </c>
      <c r="O61" s="37"/>
      <c r="P61" s="37"/>
      <c r="Q61" s="38"/>
      <c r="R61" s="39"/>
      <c r="S61" s="40"/>
      <c r="T61" s="40"/>
      <c r="U61" s="40"/>
      <c r="V61" s="40"/>
      <c r="W61" s="40"/>
      <c r="X61" s="40"/>
      <c r="Y61" s="40"/>
      <c r="Z61" s="40"/>
      <c r="AA61" s="40"/>
      <c r="AB61" s="40"/>
      <c r="AC61" s="214"/>
      <c r="AE61" s="21" t="str">
        <f>+I61</f>
        <v>□</v>
      </c>
      <c r="AF61" s="1" t="str">
        <f>+M61</f>
        <v>□</v>
      </c>
      <c r="AH61" s="22" t="str">
        <f>IF(AE61&amp;AF61="■□","◎無し",IF(AE61&amp;AF61="□■","●適合",IF(AE61&amp;AF61="□□","■未答","▼矛盾")))</f>
        <v>■未答</v>
      </c>
      <c r="AI61" s="7"/>
    </row>
    <row r="62" spans="2:57" ht="37.5" customHeight="1" x14ac:dyDescent="0.2">
      <c r="B62" s="406"/>
      <c r="C62" s="407"/>
      <c r="D62" s="194"/>
      <c r="E62" s="418" t="s">
        <v>19</v>
      </c>
      <c r="F62" s="419"/>
      <c r="G62" s="419"/>
      <c r="H62" s="420"/>
      <c r="I62" s="36" t="s">
        <v>67</v>
      </c>
      <c r="J62" s="37" t="s">
        <v>97</v>
      </c>
      <c r="K62" s="37"/>
      <c r="L62" s="37"/>
      <c r="M62" s="36" t="s">
        <v>77</v>
      </c>
      <c r="N62" s="37" t="s">
        <v>109</v>
      </c>
      <c r="O62" s="37"/>
      <c r="P62" s="37"/>
      <c r="Q62" s="38"/>
      <c r="R62" s="39"/>
      <c r="S62" s="40"/>
      <c r="T62" s="40"/>
      <c r="U62" s="40"/>
      <c r="V62" s="40"/>
      <c r="W62" s="40"/>
      <c r="X62" s="40"/>
      <c r="Y62" s="40"/>
      <c r="Z62" s="40"/>
      <c r="AA62" s="40"/>
      <c r="AB62" s="40"/>
      <c r="AC62" s="214"/>
      <c r="AE62" s="21" t="str">
        <f>+I62</f>
        <v>□</v>
      </c>
      <c r="AF62" s="1" t="str">
        <f>+M62</f>
        <v>□</v>
      </c>
      <c r="AH62" s="22" t="str">
        <f>IF(AE62&amp;AF62="■□","◎無し",IF(AE62&amp;AF62="□■","●適合",IF(AE62&amp;AF62="□□","■未答","▼矛盾")))</f>
        <v>■未答</v>
      </c>
      <c r="AI62" s="7"/>
    </row>
    <row r="63" spans="2:57" ht="37.5" customHeight="1" x14ac:dyDescent="0.2">
      <c r="B63" s="406"/>
      <c r="C63" s="407"/>
      <c r="D63" s="194"/>
      <c r="E63" s="421" t="s">
        <v>20</v>
      </c>
      <c r="F63" s="422"/>
      <c r="G63" s="422"/>
      <c r="H63" s="423"/>
      <c r="I63" s="30"/>
      <c r="J63" s="30"/>
      <c r="K63" s="30"/>
      <c r="L63" s="30"/>
      <c r="M63" s="30"/>
      <c r="N63" s="30"/>
      <c r="O63" s="30"/>
      <c r="P63" s="30"/>
      <c r="Q63" s="31"/>
      <c r="R63" s="41"/>
      <c r="S63" s="42"/>
      <c r="T63" s="42"/>
      <c r="U63" s="42"/>
      <c r="V63" s="42"/>
      <c r="W63" s="42"/>
      <c r="X63" s="42"/>
      <c r="Y63" s="42"/>
      <c r="Z63" s="42"/>
      <c r="AA63" s="42"/>
      <c r="AB63" s="43" t="s">
        <v>98</v>
      </c>
      <c r="AC63" s="445"/>
      <c r="AE63" s="21" t="str">
        <f>+I64</f>
        <v>□</v>
      </c>
      <c r="AH63" s="22" t="str">
        <f>IF(AE63&amp;AE64&amp;AE65="■□□","◎無し",IF(AE63&amp;AE64&amp;AE65="□■□","●適合",IF(AE63&amp;AE64&amp;AE65="□□■","◆未達",IF(AE63&amp;AE64&amp;AE65="□□□","■未答","▼矛盾"))))</f>
        <v>■未答</v>
      </c>
      <c r="AI63" s="7"/>
      <c r="AL63" s="18" t="s">
        <v>99</v>
      </c>
      <c r="AM63" s="21" t="s">
        <v>100</v>
      </c>
      <c r="AN63" s="21" t="s">
        <v>101</v>
      </c>
      <c r="AO63" s="21" t="s">
        <v>102</v>
      </c>
      <c r="AP63" s="21" t="s">
        <v>103</v>
      </c>
      <c r="AQ63" s="21" t="s">
        <v>83</v>
      </c>
    </row>
    <row r="64" spans="2:57" ht="36" customHeight="1" x14ac:dyDescent="0.2">
      <c r="B64" s="406"/>
      <c r="C64" s="407"/>
      <c r="D64" s="194"/>
      <c r="E64" s="194"/>
      <c r="F64" s="419" t="s">
        <v>110</v>
      </c>
      <c r="G64" s="424"/>
      <c r="H64" s="425"/>
      <c r="I64" s="33" t="s">
        <v>67</v>
      </c>
      <c r="J64" s="18" t="s">
        <v>97</v>
      </c>
      <c r="K64" s="18"/>
      <c r="L64" s="18"/>
      <c r="M64" s="18"/>
      <c r="N64" s="18"/>
      <c r="O64" s="18"/>
      <c r="P64" s="18"/>
      <c r="Q64" s="53"/>
      <c r="R64" s="433" t="s">
        <v>111</v>
      </c>
      <c r="S64" s="434"/>
      <c r="T64" s="434"/>
      <c r="U64" s="434"/>
      <c r="V64" s="434"/>
      <c r="W64" s="435"/>
      <c r="X64" s="435"/>
      <c r="Y64" s="435"/>
      <c r="Z64" s="435"/>
      <c r="AA64" s="25" t="s">
        <v>112</v>
      </c>
      <c r="AB64" s="44"/>
      <c r="AC64" s="445"/>
      <c r="AE64" s="1" t="str">
        <f>+I65</f>
        <v>□</v>
      </c>
      <c r="AF64" s="1">
        <f>+W64</f>
        <v>0</v>
      </c>
      <c r="AJ64" s="22" t="str">
        <f>IF(AF64=0,"■未答",IF(AF64&lt;=9,IF(AF64&gt;=3,"●適合","◆過小"),"◆過大"))</f>
        <v>■未答</v>
      </c>
      <c r="AL64" s="18"/>
      <c r="AM64" s="22" t="s">
        <v>63</v>
      </c>
      <c r="AN64" s="22" t="s">
        <v>64</v>
      </c>
      <c r="AO64" s="22" t="s">
        <v>65</v>
      </c>
      <c r="AP64" s="22" t="s">
        <v>84</v>
      </c>
      <c r="AQ64" s="22" t="s">
        <v>66</v>
      </c>
    </row>
    <row r="65" spans="2:57" ht="42" customHeight="1" x14ac:dyDescent="0.2">
      <c r="B65" s="406"/>
      <c r="C65" s="407"/>
      <c r="D65" s="194"/>
      <c r="E65" s="194"/>
      <c r="F65" s="419" t="s">
        <v>113</v>
      </c>
      <c r="G65" s="424"/>
      <c r="H65" s="425"/>
      <c r="I65" s="33" t="s">
        <v>77</v>
      </c>
      <c r="J65" s="18" t="s">
        <v>114</v>
      </c>
      <c r="K65" s="19"/>
      <c r="L65" s="19"/>
      <c r="M65" s="19"/>
      <c r="N65" s="19"/>
      <c r="O65" s="18"/>
      <c r="P65" s="18"/>
      <c r="Q65" s="53"/>
      <c r="R65" s="433" t="s">
        <v>115</v>
      </c>
      <c r="S65" s="434"/>
      <c r="T65" s="434"/>
      <c r="U65" s="434"/>
      <c r="V65" s="434"/>
      <c r="W65" s="435"/>
      <c r="X65" s="435"/>
      <c r="Y65" s="435"/>
      <c r="Z65" s="435"/>
      <c r="AA65" s="25" t="s">
        <v>116</v>
      </c>
      <c r="AB65" s="44"/>
      <c r="AC65" s="445"/>
      <c r="AE65" s="1" t="str">
        <f>+I66</f>
        <v>□</v>
      </c>
      <c r="AF65" s="1">
        <f>+W65</f>
        <v>0</v>
      </c>
      <c r="AJ65" s="22" t="str">
        <f>IF(AF65=0,"◆母数なし",IF(AF64=0,"■未答",IF((AF64/AF65)&lt;0.5,"●1/2以下","◆1/2超過")))</f>
        <v>◆母数なし</v>
      </c>
    </row>
    <row r="66" spans="2:57" ht="36" customHeight="1" x14ac:dyDescent="0.2">
      <c r="B66" s="406"/>
      <c r="C66" s="407"/>
      <c r="D66" s="194"/>
      <c r="E66" s="194"/>
      <c r="F66" s="419" t="s">
        <v>117</v>
      </c>
      <c r="G66" s="424"/>
      <c r="H66" s="425"/>
      <c r="I66" s="33" t="s">
        <v>77</v>
      </c>
      <c r="J66" s="18" t="s">
        <v>118</v>
      </c>
      <c r="K66" s="19"/>
      <c r="L66" s="19"/>
      <c r="M66" s="19"/>
      <c r="N66" s="19"/>
      <c r="O66" s="18"/>
      <c r="P66" s="18"/>
      <c r="Q66" s="53"/>
      <c r="R66" s="433" t="s">
        <v>119</v>
      </c>
      <c r="S66" s="434"/>
      <c r="T66" s="434"/>
      <c r="U66" s="434"/>
      <c r="V66" s="434"/>
      <c r="W66" s="435"/>
      <c r="X66" s="435"/>
      <c r="Y66" s="435"/>
      <c r="Z66" s="435"/>
      <c r="AA66" s="25" t="s">
        <v>106</v>
      </c>
      <c r="AB66" s="44"/>
      <c r="AC66" s="445"/>
      <c r="AF66" s="1">
        <f>+W66</f>
        <v>0</v>
      </c>
      <c r="AJ66" s="22" t="str">
        <f>IF(AF66=0,"■未答",IF(AF66&lt;1500,"◆1500未満","●1500以上"))</f>
        <v>■未答</v>
      </c>
    </row>
    <row r="67" spans="2:57" ht="42" customHeight="1" x14ac:dyDescent="0.2">
      <c r="B67" s="406"/>
      <c r="C67" s="407"/>
      <c r="D67" s="194"/>
      <c r="E67" s="194"/>
      <c r="F67" s="419" t="s">
        <v>120</v>
      </c>
      <c r="G67" s="424"/>
      <c r="H67" s="425"/>
      <c r="I67" s="18"/>
      <c r="J67" s="18"/>
      <c r="K67" s="18"/>
      <c r="L67" s="18"/>
      <c r="M67" s="18"/>
      <c r="N67" s="18"/>
      <c r="O67" s="18"/>
      <c r="P67" s="18"/>
      <c r="Q67" s="53"/>
      <c r="R67" s="433" t="s">
        <v>121</v>
      </c>
      <c r="S67" s="434"/>
      <c r="T67" s="434"/>
      <c r="U67" s="434"/>
      <c r="V67" s="434"/>
      <c r="W67" s="45" t="s">
        <v>77</v>
      </c>
      <c r="X67" s="434" t="s">
        <v>122</v>
      </c>
      <c r="Y67" s="434"/>
      <c r="Z67" s="45" t="s">
        <v>77</v>
      </c>
      <c r="AA67" s="25" t="s">
        <v>123</v>
      </c>
      <c r="AB67" s="44"/>
      <c r="AC67" s="445"/>
      <c r="AF67" s="1" t="str">
        <f>+W67</f>
        <v>□</v>
      </c>
      <c r="AH67" s="7"/>
      <c r="AI67" s="46"/>
      <c r="AJ67" s="22" t="str">
        <f>IF(AF67&amp;AF68="■□","●適合",IF(AF67&amp;AF68="□■","◆未達",IF(AF67&amp;AF68="□□","■未答","▼矛盾")))</f>
        <v>■未答</v>
      </c>
      <c r="AL67" s="18" t="s">
        <v>79</v>
      </c>
      <c r="AM67" s="21" t="s">
        <v>80</v>
      </c>
      <c r="AN67" s="21" t="s">
        <v>81</v>
      </c>
      <c r="AO67" s="21" t="s">
        <v>82</v>
      </c>
      <c r="AP67" s="21" t="s">
        <v>83</v>
      </c>
    </row>
    <row r="68" spans="2:57" ht="28" customHeight="1" x14ac:dyDescent="0.2">
      <c r="B68" s="406"/>
      <c r="C68" s="407"/>
      <c r="D68" s="194"/>
      <c r="E68" s="195"/>
      <c r="F68" s="419" t="s">
        <v>124</v>
      </c>
      <c r="G68" s="424"/>
      <c r="H68" s="425"/>
      <c r="I68" s="47"/>
      <c r="J68" s="47"/>
      <c r="K68" s="47"/>
      <c r="L68" s="47"/>
      <c r="M68" s="47"/>
      <c r="N68" s="47"/>
      <c r="O68" s="47"/>
      <c r="P68" s="47"/>
      <c r="Q68" s="48"/>
      <c r="R68" s="96"/>
      <c r="S68" s="35"/>
      <c r="T68" s="35"/>
      <c r="U68" s="35"/>
      <c r="V68" s="288" t="s">
        <v>126</v>
      </c>
      <c r="W68" s="288"/>
      <c r="X68" s="288"/>
      <c r="Y68" s="288"/>
      <c r="Z68" s="289"/>
      <c r="AA68" s="289"/>
      <c r="AB68" s="44" t="s">
        <v>106</v>
      </c>
      <c r="AC68" s="445"/>
      <c r="AF68" s="1" t="str">
        <f>+Z67</f>
        <v>□</v>
      </c>
      <c r="AG68" s="1">
        <f>+Z68</f>
        <v>0</v>
      </c>
      <c r="AM68" s="22" t="s">
        <v>64</v>
      </c>
      <c r="AN68" s="22" t="s">
        <v>65</v>
      </c>
      <c r="AO68" s="22" t="s">
        <v>84</v>
      </c>
      <c r="AP68" s="22" t="s">
        <v>66</v>
      </c>
    </row>
    <row r="69" spans="2:57" ht="12" customHeight="1" x14ac:dyDescent="0.2">
      <c r="B69" s="406"/>
      <c r="C69" s="407"/>
      <c r="D69" s="184"/>
      <c r="E69" s="422" t="s">
        <v>21</v>
      </c>
      <c r="F69" s="426"/>
      <c r="G69" s="426"/>
      <c r="H69" s="427"/>
      <c r="I69" s="30"/>
      <c r="J69" s="30"/>
      <c r="K69" s="30"/>
      <c r="L69" s="30"/>
      <c r="M69" s="30"/>
      <c r="N69" s="30"/>
      <c r="O69" s="30"/>
      <c r="P69" s="30"/>
      <c r="Q69" s="31"/>
      <c r="R69" s="51"/>
      <c r="S69" s="42"/>
      <c r="T69" s="42"/>
      <c r="U69" s="42"/>
      <c r="V69" s="42"/>
      <c r="W69" s="42"/>
      <c r="X69" s="52"/>
      <c r="Y69" s="42"/>
      <c r="Z69" s="52"/>
      <c r="AA69" s="42"/>
      <c r="AB69" s="43" t="s">
        <v>98</v>
      </c>
      <c r="AC69" s="440"/>
    </row>
    <row r="70" spans="2:57" ht="16" customHeight="1" x14ac:dyDescent="0.2">
      <c r="B70" s="406"/>
      <c r="C70" s="407"/>
      <c r="D70" s="184"/>
      <c r="E70" s="413"/>
      <c r="F70" s="414"/>
      <c r="G70" s="414"/>
      <c r="H70" s="415"/>
      <c r="I70" s="33" t="s">
        <v>67</v>
      </c>
      <c r="J70" s="18" t="s">
        <v>97</v>
      </c>
      <c r="K70" s="18"/>
      <c r="L70" s="18"/>
      <c r="M70" s="18"/>
      <c r="N70" s="18"/>
      <c r="O70" s="18"/>
      <c r="P70" s="18"/>
      <c r="Q70" s="53"/>
      <c r="R70" s="20" t="s">
        <v>77</v>
      </c>
      <c r="S70" s="298" t="s">
        <v>125</v>
      </c>
      <c r="T70" s="298"/>
      <c r="U70" s="298"/>
      <c r="V70" s="288" t="s">
        <v>126</v>
      </c>
      <c r="W70" s="288"/>
      <c r="X70" s="288"/>
      <c r="Y70" s="288"/>
      <c r="Z70" s="289"/>
      <c r="AA70" s="289"/>
      <c r="AB70" s="44" t="s">
        <v>106</v>
      </c>
      <c r="AC70" s="436"/>
      <c r="AE70" s="21" t="str">
        <f>+I70</f>
        <v>□</v>
      </c>
      <c r="AF70" s="1">
        <f>+Z70</f>
        <v>0</v>
      </c>
      <c r="AH70" s="22" t="str">
        <f>IF(AE70&amp;AE71&amp;AE72="■□□","◎無し",IF(AE70&amp;AE71&amp;AE72="□■□","●適合",IF(AE70&amp;AE71&amp;AE72="□□■","◆未達",IF(AE70&amp;AE71&amp;AE72="□□□","■未答","▼矛盾"))))</f>
        <v>■未答</v>
      </c>
      <c r="AI70" s="7"/>
      <c r="AJ70" s="22" t="str">
        <f>IF(R70="■",IF(AF70=0,"◎無段",IF(AF70&gt;20,"◆未達","●範囲内")),"■未答")</f>
        <v>■未答</v>
      </c>
      <c r="AL70" s="18" t="s">
        <v>99</v>
      </c>
      <c r="AM70" s="21" t="s">
        <v>100</v>
      </c>
      <c r="AN70" s="21" t="s">
        <v>101</v>
      </c>
      <c r="AO70" s="21" t="s">
        <v>102</v>
      </c>
      <c r="AP70" s="21" t="s">
        <v>103</v>
      </c>
      <c r="AQ70" s="21" t="s">
        <v>83</v>
      </c>
    </row>
    <row r="71" spans="2:57" ht="8.15" customHeight="1" x14ac:dyDescent="0.2">
      <c r="B71" s="406"/>
      <c r="C71" s="407"/>
      <c r="D71" s="184"/>
      <c r="E71" s="413"/>
      <c r="F71" s="414"/>
      <c r="G71" s="414"/>
      <c r="H71" s="415"/>
      <c r="I71" s="19"/>
      <c r="J71" s="18"/>
      <c r="K71" s="18"/>
      <c r="L71" s="18"/>
      <c r="M71" s="18"/>
      <c r="N71" s="18"/>
      <c r="O71" s="18"/>
      <c r="P71" s="18"/>
      <c r="Q71" s="53"/>
      <c r="R71" s="24"/>
      <c r="S71" s="25"/>
      <c r="T71" s="25"/>
      <c r="U71" s="25"/>
      <c r="V71" s="192"/>
      <c r="W71" s="192"/>
      <c r="X71" s="192"/>
      <c r="Y71" s="192"/>
      <c r="Z71" s="25"/>
      <c r="AA71" s="25"/>
      <c r="AB71" s="44"/>
      <c r="AC71" s="436"/>
      <c r="AE71" s="1" t="str">
        <f>+I72</f>
        <v>□</v>
      </c>
      <c r="AL71" s="18"/>
      <c r="AM71" s="22" t="s">
        <v>63</v>
      </c>
      <c r="AN71" s="22" t="s">
        <v>64</v>
      </c>
      <c r="AO71" s="22" t="s">
        <v>65</v>
      </c>
      <c r="AP71" s="22" t="s">
        <v>84</v>
      </c>
      <c r="AQ71" s="22" t="s">
        <v>66</v>
      </c>
    </row>
    <row r="72" spans="2:57" ht="16" customHeight="1" x14ac:dyDescent="0.2">
      <c r="B72" s="406"/>
      <c r="C72" s="407"/>
      <c r="D72" s="184"/>
      <c r="E72" s="413"/>
      <c r="F72" s="414"/>
      <c r="G72" s="414"/>
      <c r="H72" s="415"/>
      <c r="I72" s="33" t="s">
        <v>77</v>
      </c>
      <c r="J72" s="295" t="s">
        <v>104</v>
      </c>
      <c r="K72" s="295"/>
      <c r="L72" s="295"/>
      <c r="M72" s="295"/>
      <c r="N72" s="295"/>
      <c r="O72" s="295"/>
      <c r="P72" s="295"/>
      <c r="Q72" s="296"/>
      <c r="R72" s="446" t="s">
        <v>77</v>
      </c>
      <c r="S72" s="416" t="s">
        <v>127</v>
      </c>
      <c r="T72" s="416"/>
      <c r="U72" s="416"/>
      <c r="V72" s="288" t="s">
        <v>128</v>
      </c>
      <c r="W72" s="288"/>
      <c r="X72" s="288"/>
      <c r="Y72" s="288"/>
      <c r="Z72" s="289"/>
      <c r="AA72" s="289"/>
      <c r="AB72" s="44" t="s">
        <v>106</v>
      </c>
      <c r="AC72" s="436"/>
      <c r="AE72" s="1" t="str">
        <f>+I73</f>
        <v>□</v>
      </c>
      <c r="AF72" s="1">
        <f>+Z72</f>
        <v>0</v>
      </c>
      <c r="AJ72" s="22" t="str">
        <f>IF(R72="■",IF(AF72=0,"◎無段",IF(AF72&gt;120,"◆未達","●範囲内")),"■未答")</f>
        <v>■未答</v>
      </c>
    </row>
    <row r="73" spans="2:57" ht="16" customHeight="1" x14ac:dyDescent="0.2">
      <c r="B73" s="406"/>
      <c r="C73" s="407"/>
      <c r="D73" s="194"/>
      <c r="E73" s="413"/>
      <c r="F73" s="414"/>
      <c r="G73" s="414"/>
      <c r="H73" s="415"/>
      <c r="I73" s="33" t="s">
        <v>77</v>
      </c>
      <c r="J73" s="295" t="s">
        <v>107</v>
      </c>
      <c r="K73" s="295"/>
      <c r="L73" s="295"/>
      <c r="M73" s="295"/>
      <c r="N73" s="295"/>
      <c r="O73" s="295"/>
      <c r="P73" s="295"/>
      <c r="Q73" s="296"/>
      <c r="R73" s="446"/>
      <c r="S73" s="416"/>
      <c r="T73" s="416"/>
      <c r="U73" s="416"/>
      <c r="V73" s="288" t="s">
        <v>129</v>
      </c>
      <c r="W73" s="288"/>
      <c r="X73" s="288"/>
      <c r="Y73" s="288"/>
      <c r="Z73" s="289"/>
      <c r="AA73" s="289"/>
      <c r="AB73" s="44" t="s">
        <v>106</v>
      </c>
      <c r="AC73" s="436"/>
      <c r="AF73" s="1">
        <f>+Z73</f>
        <v>0</v>
      </c>
      <c r="AJ73" s="22" t="str">
        <f>IF(R72="■",IF(AF73=0,"◎無段",IF(AF73&gt;180,"◆未達","●範囲内")),"■未答")</f>
        <v>■未答</v>
      </c>
      <c r="AL73" s="25"/>
      <c r="BE73" s="39"/>
    </row>
    <row r="74" spans="2:57" ht="6" customHeight="1" x14ac:dyDescent="0.2">
      <c r="B74" s="406"/>
      <c r="C74" s="407"/>
      <c r="D74" s="194"/>
      <c r="E74" s="428"/>
      <c r="F74" s="429"/>
      <c r="G74" s="429"/>
      <c r="H74" s="430"/>
      <c r="I74" s="54"/>
      <c r="J74" s="47"/>
      <c r="K74" s="54"/>
      <c r="L74" s="54"/>
      <c r="M74" s="54"/>
      <c r="N74" s="54"/>
      <c r="O74" s="47"/>
      <c r="P74" s="47"/>
      <c r="Q74" s="48"/>
      <c r="R74" s="55"/>
      <c r="S74" s="223"/>
      <c r="T74" s="223"/>
      <c r="U74" s="223"/>
      <c r="V74" s="35"/>
      <c r="W74" s="35"/>
      <c r="X74" s="35"/>
      <c r="Y74" s="35"/>
      <c r="Z74" s="35"/>
      <c r="AA74" s="35"/>
      <c r="AB74" s="50"/>
      <c r="AC74" s="441"/>
      <c r="AL74" s="25"/>
      <c r="BE74" s="25"/>
    </row>
    <row r="75" spans="2:57" ht="16.5" customHeight="1" x14ac:dyDescent="0.2">
      <c r="B75" s="406"/>
      <c r="C75" s="407"/>
      <c r="D75" s="194"/>
      <c r="E75" s="422" t="s">
        <v>22</v>
      </c>
      <c r="F75" s="426"/>
      <c r="G75" s="426"/>
      <c r="H75" s="427"/>
      <c r="I75" s="56"/>
      <c r="J75" s="30"/>
      <c r="K75" s="56"/>
      <c r="L75" s="56"/>
      <c r="M75" s="56"/>
      <c r="N75" s="56"/>
      <c r="O75" s="30"/>
      <c r="P75" s="30"/>
      <c r="Q75" s="31"/>
      <c r="R75" s="57"/>
      <c r="S75" s="217"/>
      <c r="T75" s="217"/>
      <c r="U75" s="217"/>
      <c r="V75" s="42"/>
      <c r="W75" s="42"/>
      <c r="X75" s="42"/>
      <c r="Y75" s="42"/>
      <c r="Z75" s="42"/>
      <c r="AA75" s="42"/>
      <c r="AB75" s="43" t="s">
        <v>98</v>
      </c>
      <c r="AC75" s="210"/>
      <c r="AE75" s="21" t="str">
        <f>+I77</f>
        <v>□</v>
      </c>
      <c r="AH75" s="22" t="str">
        <f>IF(AE75&amp;AE76&amp;AE77&amp;AE78="■□□□","◎無し",IF(AE75&amp;AE76&amp;AE77&amp;AE78="□■□□","◎無段",IF(AE75&amp;AE76&amp;AE77&amp;AE78="□□■□","●適合",IF(AE75&amp;AE76&amp;AE77&amp;AE78="□□□■","◆未達",IF(AE75&amp;AE76&amp;AE77&amp;AE78="□□□□","■未答","▼矛盾")))))</f>
        <v>■未答</v>
      </c>
      <c r="AI75" s="7"/>
      <c r="AL75" s="18" t="s">
        <v>87</v>
      </c>
      <c r="AM75" s="27" t="s">
        <v>89</v>
      </c>
      <c r="AN75" s="27" t="s">
        <v>88</v>
      </c>
      <c r="AO75" s="27" t="s">
        <v>90</v>
      </c>
      <c r="AP75" s="27" t="s">
        <v>91</v>
      </c>
      <c r="AQ75" s="27" t="s">
        <v>92</v>
      </c>
      <c r="AR75" s="27" t="s">
        <v>83</v>
      </c>
      <c r="BE75" s="25"/>
    </row>
    <row r="76" spans="2:57" ht="26.15" customHeight="1" x14ac:dyDescent="0.2">
      <c r="B76" s="406"/>
      <c r="C76" s="407"/>
      <c r="D76" s="194"/>
      <c r="E76" s="413"/>
      <c r="F76" s="414"/>
      <c r="G76" s="414"/>
      <c r="H76" s="415"/>
      <c r="I76" s="19"/>
      <c r="J76" s="18"/>
      <c r="K76" s="19"/>
      <c r="L76" s="19"/>
      <c r="M76" s="19"/>
      <c r="N76" s="19"/>
      <c r="O76" s="18"/>
      <c r="P76" s="18"/>
      <c r="Q76" s="53"/>
      <c r="R76" s="431" t="s">
        <v>130</v>
      </c>
      <c r="S76" s="432"/>
      <c r="T76" s="432"/>
      <c r="U76" s="45" t="s">
        <v>77</v>
      </c>
      <c r="V76" s="432" t="s">
        <v>125</v>
      </c>
      <c r="W76" s="432"/>
      <c r="X76" s="45" t="s">
        <v>77</v>
      </c>
      <c r="Y76" s="58" t="s">
        <v>131</v>
      </c>
      <c r="Z76" s="58"/>
      <c r="AA76" s="58"/>
      <c r="AB76" s="59"/>
      <c r="AC76" s="436"/>
      <c r="AE76" s="1" t="str">
        <f>+I78</f>
        <v>□</v>
      </c>
      <c r="AH76" s="60" t="s">
        <v>132</v>
      </c>
      <c r="AJ76" s="22" t="str">
        <f>IF(U76&amp;X76="■□","●単純",IF(U76&amp;X76="□■","◆またぎ",IF(U76&amp;X76="□□","■未答","▼矛盾")))</f>
        <v>■未答</v>
      </c>
      <c r="AL76" s="18"/>
      <c r="AM76" s="22" t="s">
        <v>63</v>
      </c>
      <c r="AN76" s="22" t="s">
        <v>95</v>
      </c>
      <c r="AO76" s="22" t="s">
        <v>64</v>
      </c>
      <c r="AP76" s="22" t="s">
        <v>65</v>
      </c>
      <c r="AQ76" s="22" t="s">
        <v>84</v>
      </c>
      <c r="AR76" s="22" t="s">
        <v>66</v>
      </c>
      <c r="BE76" s="25"/>
    </row>
    <row r="77" spans="2:57" ht="26.15" customHeight="1" x14ac:dyDescent="0.2">
      <c r="B77" s="406"/>
      <c r="C77" s="407"/>
      <c r="D77" s="194"/>
      <c r="E77" s="413"/>
      <c r="F77" s="414"/>
      <c r="G77" s="414"/>
      <c r="H77" s="415"/>
      <c r="I77" s="33" t="s">
        <v>67</v>
      </c>
      <c r="J77" s="18" t="s">
        <v>97</v>
      </c>
      <c r="K77" s="18"/>
      <c r="L77" s="18"/>
      <c r="M77" s="19"/>
      <c r="N77" s="19"/>
      <c r="O77" s="18"/>
      <c r="P77" s="18"/>
      <c r="Q77" s="53"/>
      <c r="R77" s="431" t="s">
        <v>133</v>
      </c>
      <c r="S77" s="432"/>
      <c r="T77" s="432"/>
      <c r="U77" s="45" t="s">
        <v>77</v>
      </c>
      <c r="V77" s="432" t="s">
        <v>134</v>
      </c>
      <c r="W77" s="432"/>
      <c r="X77" s="45" t="s">
        <v>77</v>
      </c>
      <c r="Y77" s="432" t="s">
        <v>135</v>
      </c>
      <c r="Z77" s="432"/>
      <c r="AA77" s="45" t="s">
        <v>77</v>
      </c>
      <c r="AB77" s="61" t="s">
        <v>136</v>
      </c>
      <c r="AC77" s="436"/>
      <c r="AE77" s="1" t="str">
        <f>+I79</f>
        <v>□</v>
      </c>
      <c r="AH77" s="60" t="s">
        <v>137</v>
      </c>
      <c r="AJ77" s="22" t="str">
        <f>IF(U77&amp;X77&amp;AA77="■□□","手すり",IF(U77&amp;X77&amp;AA77="□■□","手すり",IF(U77&amp;X77&amp;AA77="□□■","無し",IF(U77&amp;X77&amp;AA77="□□□","■未答","▼矛盾"))))</f>
        <v>■未答</v>
      </c>
      <c r="AL77" s="25"/>
      <c r="BE77" s="25"/>
    </row>
    <row r="78" spans="2:57" ht="26.15" customHeight="1" x14ac:dyDescent="0.2">
      <c r="B78" s="406"/>
      <c r="C78" s="407"/>
      <c r="D78" s="194"/>
      <c r="E78" s="413"/>
      <c r="F78" s="414"/>
      <c r="G78" s="414"/>
      <c r="H78" s="415"/>
      <c r="I78" s="33" t="s">
        <v>67</v>
      </c>
      <c r="J78" s="18" t="s">
        <v>138</v>
      </c>
      <c r="K78" s="18"/>
      <c r="L78" s="18"/>
      <c r="M78" s="18"/>
      <c r="N78" s="18"/>
      <c r="O78" s="18"/>
      <c r="P78" s="18"/>
      <c r="Q78" s="53"/>
      <c r="R78" s="447" t="s">
        <v>139</v>
      </c>
      <c r="S78" s="448"/>
      <c r="T78" s="448"/>
      <c r="U78" s="62" t="s">
        <v>77</v>
      </c>
      <c r="V78" s="63" t="s">
        <v>136</v>
      </c>
      <c r="W78" s="62" t="s">
        <v>77</v>
      </c>
      <c r="X78" s="63" t="s">
        <v>140</v>
      </c>
      <c r="Y78" s="62" t="s">
        <v>77</v>
      </c>
      <c r="Z78" s="63" t="s">
        <v>141</v>
      </c>
      <c r="AA78" s="63"/>
      <c r="AB78" s="64"/>
      <c r="AC78" s="436"/>
      <c r="AE78" s="1" t="str">
        <f>+I80</f>
        <v>□</v>
      </c>
      <c r="AH78" s="60" t="s">
        <v>142</v>
      </c>
      <c r="AJ78" s="22" t="str">
        <f>IF(U78&amp;W78&amp;Y78="■□□",0,IF(U78&amp;W78&amp;Y78="□■□",1,IF(U78&amp;W78&amp;Y78="□□■",2,IF(U78&amp;W78&amp;Y78="□□□","■未答","▼矛盾"))))</f>
        <v>■未答</v>
      </c>
    </row>
    <row r="79" spans="2:57" ht="30" customHeight="1" x14ac:dyDescent="0.2">
      <c r="B79" s="406"/>
      <c r="C79" s="407"/>
      <c r="D79" s="194"/>
      <c r="E79" s="194"/>
      <c r="F79" s="419" t="s">
        <v>23</v>
      </c>
      <c r="G79" s="424"/>
      <c r="H79" s="425"/>
      <c r="I79" s="33" t="s">
        <v>77</v>
      </c>
      <c r="J79" s="295" t="s">
        <v>143</v>
      </c>
      <c r="K79" s="295"/>
      <c r="L79" s="295"/>
      <c r="M79" s="295"/>
      <c r="N79" s="295"/>
      <c r="O79" s="295"/>
      <c r="P79" s="295"/>
      <c r="Q79" s="296"/>
      <c r="R79" s="449" t="s">
        <v>144</v>
      </c>
      <c r="S79" s="450"/>
      <c r="T79" s="450"/>
      <c r="U79" s="455" t="s">
        <v>145</v>
      </c>
      <c r="V79" s="455"/>
      <c r="W79" s="65"/>
      <c r="X79" s="66" t="s">
        <v>106</v>
      </c>
      <c r="Y79" s="225" t="s">
        <v>146</v>
      </c>
      <c r="Z79" s="65"/>
      <c r="AA79" s="66" t="s">
        <v>106</v>
      </c>
      <c r="AB79" s="67"/>
      <c r="AC79" s="436"/>
      <c r="AE79" s="68"/>
      <c r="AF79" s="1">
        <f>+W79</f>
        <v>0</v>
      </c>
      <c r="AG79" s="1">
        <f>+Z79</f>
        <v>0</v>
      </c>
      <c r="AH79" s="69"/>
      <c r="AI79" s="69"/>
      <c r="AJ79" s="70" t="str">
        <f>IF(U76="■",V76,"")</f>
        <v/>
      </c>
    </row>
    <row r="80" spans="2:57" ht="30" customHeight="1" x14ac:dyDescent="0.2">
      <c r="B80" s="406"/>
      <c r="C80" s="407"/>
      <c r="D80" s="194"/>
      <c r="E80" s="194"/>
      <c r="F80" s="419" t="s">
        <v>24</v>
      </c>
      <c r="G80" s="424"/>
      <c r="H80" s="425"/>
      <c r="I80" s="33" t="s">
        <v>77</v>
      </c>
      <c r="J80" s="295" t="s">
        <v>147</v>
      </c>
      <c r="K80" s="295"/>
      <c r="L80" s="295"/>
      <c r="M80" s="295"/>
      <c r="N80" s="295"/>
      <c r="O80" s="295"/>
      <c r="P80" s="295"/>
      <c r="Q80" s="296"/>
      <c r="R80" s="449" t="s">
        <v>148</v>
      </c>
      <c r="S80" s="450"/>
      <c r="T80" s="450"/>
      <c r="U80" s="450"/>
      <c r="V80" s="450"/>
      <c r="W80" s="450"/>
      <c r="X80" s="450"/>
      <c r="Y80" s="451"/>
      <c r="Z80" s="451"/>
      <c r="AA80" s="66" t="s">
        <v>106</v>
      </c>
      <c r="AB80" s="67"/>
      <c r="AC80" s="436"/>
      <c r="AE80" s="68"/>
      <c r="AF80" s="1">
        <f>+Y80</f>
        <v>0</v>
      </c>
      <c r="AG80" s="71">
        <f>+Y80</f>
        <v>0</v>
      </c>
      <c r="AH80" s="71"/>
      <c r="AI80" s="71">
        <f>+Y81</f>
        <v>0</v>
      </c>
      <c r="AJ80" s="182" t="str">
        <f>IF(X76="■",Y76,"")</f>
        <v/>
      </c>
    </row>
    <row r="81" spans="2:46" ht="26.15" customHeight="1" x14ac:dyDescent="0.2">
      <c r="B81" s="406"/>
      <c r="C81" s="407"/>
      <c r="D81" s="194"/>
      <c r="E81" s="194"/>
      <c r="F81" s="422" t="s">
        <v>25</v>
      </c>
      <c r="G81" s="426"/>
      <c r="H81" s="427"/>
      <c r="I81" s="19"/>
      <c r="J81" s="18"/>
      <c r="K81" s="19"/>
      <c r="L81" s="19"/>
      <c r="M81" s="19"/>
      <c r="N81" s="19"/>
      <c r="O81" s="18"/>
      <c r="P81" s="18"/>
      <c r="Q81" s="53"/>
      <c r="R81" s="449" t="s">
        <v>149</v>
      </c>
      <c r="S81" s="450"/>
      <c r="T81" s="450"/>
      <c r="U81" s="450"/>
      <c r="V81" s="450"/>
      <c r="W81" s="450"/>
      <c r="X81" s="450"/>
      <c r="Y81" s="451"/>
      <c r="Z81" s="451"/>
      <c r="AA81" s="66" t="s">
        <v>106</v>
      </c>
      <c r="AB81" s="67"/>
      <c r="AC81" s="436"/>
      <c r="AE81" s="68"/>
      <c r="AF81" s="1">
        <f>+Y81</f>
        <v>0</v>
      </c>
      <c r="AG81" s="71">
        <f>+Y82</f>
        <v>0</v>
      </c>
      <c r="AH81" s="72">
        <f>+W79</f>
        <v>0</v>
      </c>
      <c r="AI81" s="71"/>
      <c r="AJ81" s="69"/>
    </row>
    <row r="82" spans="2:46" ht="26.15" customHeight="1" x14ac:dyDescent="0.2">
      <c r="B82" s="406"/>
      <c r="C82" s="407"/>
      <c r="D82" s="194"/>
      <c r="E82" s="194"/>
      <c r="F82" s="413"/>
      <c r="G82" s="414"/>
      <c r="H82" s="415"/>
      <c r="I82" s="18"/>
      <c r="J82" s="18"/>
      <c r="K82" s="18"/>
      <c r="L82" s="18"/>
      <c r="M82" s="18"/>
      <c r="N82" s="18"/>
      <c r="O82" s="18"/>
      <c r="P82" s="18"/>
      <c r="Q82" s="53"/>
      <c r="R82" s="449" t="s">
        <v>150</v>
      </c>
      <c r="S82" s="450"/>
      <c r="T82" s="450"/>
      <c r="U82" s="450"/>
      <c r="V82" s="450"/>
      <c r="W82" s="450"/>
      <c r="X82" s="450"/>
      <c r="Y82" s="451"/>
      <c r="Z82" s="451"/>
      <c r="AA82" s="66" t="s">
        <v>106</v>
      </c>
      <c r="AB82" s="67"/>
      <c r="AC82" s="436"/>
      <c r="AF82" s="1">
        <f>+Y82</f>
        <v>0</v>
      </c>
      <c r="AG82" s="72">
        <f>+Y83</f>
        <v>0</v>
      </c>
      <c r="AH82" s="73"/>
      <c r="AI82" s="74"/>
      <c r="AJ82" s="75"/>
    </row>
    <row r="83" spans="2:46" ht="18" customHeight="1" x14ac:dyDescent="0.2">
      <c r="B83" s="406"/>
      <c r="C83" s="407"/>
      <c r="D83" s="195"/>
      <c r="E83" s="195"/>
      <c r="F83" s="428"/>
      <c r="G83" s="429"/>
      <c r="H83" s="430"/>
      <c r="I83" s="47"/>
      <c r="J83" s="47"/>
      <c r="K83" s="47"/>
      <c r="L83" s="47"/>
      <c r="M83" s="47"/>
      <c r="N83" s="47"/>
      <c r="O83" s="47"/>
      <c r="P83" s="47"/>
      <c r="Q83" s="48"/>
      <c r="R83" s="452" t="s">
        <v>151</v>
      </c>
      <c r="S83" s="453"/>
      <c r="T83" s="453"/>
      <c r="U83" s="453"/>
      <c r="V83" s="453"/>
      <c r="W83" s="453"/>
      <c r="X83" s="453"/>
      <c r="Y83" s="454"/>
      <c r="Z83" s="454"/>
      <c r="AA83" s="66" t="s">
        <v>106</v>
      </c>
      <c r="AB83" s="76"/>
      <c r="AC83" s="213"/>
      <c r="AF83" s="1">
        <f>+Y83</f>
        <v>0</v>
      </c>
    </row>
    <row r="84" spans="2:46" ht="40" customHeight="1" x14ac:dyDescent="0.2">
      <c r="B84" s="406"/>
      <c r="C84" s="407"/>
      <c r="D84" s="421" t="s">
        <v>26</v>
      </c>
      <c r="E84" s="418"/>
      <c r="F84" s="419"/>
      <c r="G84" s="419"/>
      <c r="H84" s="420"/>
      <c r="I84" s="30"/>
      <c r="J84" s="30"/>
      <c r="K84" s="30"/>
      <c r="L84" s="30"/>
      <c r="M84" s="30"/>
      <c r="N84" s="30"/>
      <c r="O84" s="30"/>
      <c r="P84" s="30"/>
      <c r="Q84" s="31"/>
      <c r="R84" s="51"/>
      <c r="S84" s="42"/>
      <c r="T84" s="42"/>
      <c r="U84" s="42"/>
      <c r="V84" s="42"/>
      <c r="W84" s="42"/>
      <c r="X84" s="42"/>
      <c r="Y84" s="42"/>
      <c r="Z84" s="42"/>
      <c r="AA84" s="42"/>
      <c r="AB84" s="42"/>
      <c r="AC84" s="440"/>
      <c r="AE84" s="21" t="str">
        <f>+I86</f>
        <v>□</v>
      </c>
      <c r="AH84" s="22" t="str">
        <f>IF(AE84&amp;AE85="■□","●適合",IF(AE84&amp;AE85="□■","◆未達",IF(AE84&amp;AE85="□□","■未答","▼矛盾")))</f>
        <v>■未答</v>
      </c>
      <c r="AI84" s="7"/>
      <c r="AL84" s="18" t="s">
        <v>79</v>
      </c>
      <c r="AM84" s="21" t="s">
        <v>80</v>
      </c>
      <c r="AN84" s="21" t="s">
        <v>81</v>
      </c>
      <c r="AO84" s="21" t="s">
        <v>82</v>
      </c>
      <c r="AP84" s="21" t="s">
        <v>83</v>
      </c>
    </row>
    <row r="85" spans="2:46" ht="20.149999999999999" customHeight="1" x14ac:dyDescent="0.2">
      <c r="B85" s="406"/>
      <c r="C85" s="407"/>
      <c r="D85" s="194"/>
      <c r="E85" s="418" t="s">
        <v>27</v>
      </c>
      <c r="F85" s="419"/>
      <c r="G85" s="419"/>
      <c r="H85" s="420"/>
      <c r="I85" s="19"/>
      <c r="J85" s="18"/>
      <c r="K85" s="19"/>
      <c r="L85" s="19"/>
      <c r="M85" s="19"/>
      <c r="N85" s="19"/>
      <c r="O85" s="18"/>
      <c r="P85" s="18"/>
      <c r="Q85" s="53"/>
      <c r="R85" s="20" t="s">
        <v>77</v>
      </c>
      <c r="S85" s="288" t="s">
        <v>152</v>
      </c>
      <c r="T85" s="288"/>
      <c r="U85" s="288"/>
      <c r="V85" s="288"/>
      <c r="W85" s="288"/>
      <c r="X85" s="288"/>
      <c r="Y85" s="288"/>
      <c r="Z85" s="288"/>
      <c r="AA85" s="288"/>
      <c r="AB85" s="299"/>
      <c r="AC85" s="436"/>
      <c r="AE85" s="1" t="str">
        <f>+I87</f>
        <v>□</v>
      </c>
      <c r="AF85" s="1" t="str">
        <f>R85</f>
        <v>□</v>
      </c>
      <c r="AG85" s="1">
        <f>IF(AF85&amp;AF86&amp;AF87&amp;AF88="□□□□",1,IF(AF85&amp;AF86&amp;AF87&amp;AF88="■□□□",1,IF(AF85&amp;AF86&amp;AF87&amp;AF88="□■□□",2,IF(AF85&amp;AF86&amp;AF87&amp;AF88="□□■□",2,IF(AF85&amp;AF86&amp;AF87&amp;AF88="□□□■",2,0)))))</f>
        <v>1</v>
      </c>
      <c r="AJ85" s="22" t="str">
        <f>IF(AG85=1,"■未答",IF(AG85=2,"◆未達",IF(AF85&amp;AF86&amp;AF87&amp;AF88="■■□□","◎無段",IF(AF85&amp;AF86&amp;AF87&amp;AF88="■□■□","●適合",IF(AF85&amp;AF86&amp;AF87&amp;AF88="■□□■","◆未達","▼矛盾")))))</f>
        <v>■未答</v>
      </c>
      <c r="AM85" s="22" t="s">
        <v>64</v>
      </c>
      <c r="AN85" s="22" t="s">
        <v>65</v>
      </c>
      <c r="AO85" s="22" t="s">
        <v>84</v>
      </c>
      <c r="AP85" s="22" t="s">
        <v>66</v>
      </c>
    </row>
    <row r="86" spans="2:46" ht="20.149999999999999" customHeight="1" x14ac:dyDescent="0.2">
      <c r="B86" s="406"/>
      <c r="C86" s="407"/>
      <c r="D86" s="194"/>
      <c r="E86" s="418" t="s">
        <v>18</v>
      </c>
      <c r="F86" s="419"/>
      <c r="G86" s="419"/>
      <c r="H86" s="420"/>
      <c r="I86" s="26" t="s">
        <v>67</v>
      </c>
      <c r="J86" s="295" t="s">
        <v>85</v>
      </c>
      <c r="K86" s="295"/>
      <c r="L86" s="295"/>
      <c r="M86" s="295"/>
      <c r="N86" s="295"/>
      <c r="O86" s="295"/>
      <c r="P86" s="295"/>
      <c r="Q86" s="296"/>
      <c r="R86" s="24"/>
      <c r="S86" s="25"/>
      <c r="T86" s="25"/>
      <c r="U86" s="25"/>
      <c r="V86" s="25"/>
      <c r="W86" s="25"/>
      <c r="X86" s="25"/>
      <c r="Y86" s="25"/>
      <c r="Z86" s="25"/>
      <c r="AA86" s="25"/>
      <c r="AB86" s="25"/>
      <c r="AC86" s="436"/>
      <c r="AF86" s="1" t="str">
        <f>R87</f>
        <v>□</v>
      </c>
      <c r="AL86" s="18" t="s">
        <v>87</v>
      </c>
      <c r="AM86" s="27" t="s">
        <v>372</v>
      </c>
      <c r="AN86" s="27" t="s">
        <v>373</v>
      </c>
      <c r="AO86" s="27" t="s">
        <v>374</v>
      </c>
      <c r="AP86" s="27" t="s">
        <v>91</v>
      </c>
      <c r="AQ86" s="27" t="s">
        <v>90</v>
      </c>
      <c r="AR86" s="27" t="s">
        <v>88</v>
      </c>
      <c r="AS86" s="27" t="s">
        <v>92</v>
      </c>
      <c r="AT86" s="21" t="s">
        <v>83</v>
      </c>
    </row>
    <row r="87" spans="2:46" ht="20.149999999999999" customHeight="1" x14ac:dyDescent="0.2">
      <c r="B87" s="406"/>
      <c r="C87" s="407"/>
      <c r="D87" s="194"/>
      <c r="E87" s="418" t="s">
        <v>28</v>
      </c>
      <c r="F87" s="419"/>
      <c r="G87" s="419"/>
      <c r="H87" s="420"/>
      <c r="I87" s="26" t="s">
        <v>67</v>
      </c>
      <c r="J87" s="295" t="s">
        <v>93</v>
      </c>
      <c r="K87" s="295"/>
      <c r="L87" s="295"/>
      <c r="M87" s="295"/>
      <c r="N87" s="295"/>
      <c r="O87" s="295"/>
      <c r="P87" s="295"/>
      <c r="Q87" s="296"/>
      <c r="R87" s="20" t="s">
        <v>77</v>
      </c>
      <c r="S87" s="25" t="s">
        <v>86</v>
      </c>
      <c r="T87" s="25"/>
      <c r="U87" s="25"/>
      <c r="V87" s="25"/>
      <c r="W87" s="25"/>
      <c r="X87" s="77"/>
      <c r="Y87" s="25"/>
      <c r="Z87" s="25"/>
      <c r="AA87" s="25"/>
      <c r="AB87" s="25"/>
      <c r="AC87" s="436"/>
      <c r="AF87" s="1" t="str">
        <f>+R88</f>
        <v>□</v>
      </c>
      <c r="AL87" s="18"/>
      <c r="AM87" s="22" t="s">
        <v>95</v>
      </c>
      <c r="AN87" s="22" t="s">
        <v>64</v>
      </c>
      <c r="AO87" s="22" t="s">
        <v>65</v>
      </c>
      <c r="AP87" s="22" t="s">
        <v>65</v>
      </c>
      <c r="AQ87" s="22" t="s">
        <v>65</v>
      </c>
      <c r="AR87" s="22" t="s">
        <v>65</v>
      </c>
      <c r="AS87" s="22" t="s">
        <v>84</v>
      </c>
      <c r="AT87" s="22" t="s">
        <v>66</v>
      </c>
    </row>
    <row r="88" spans="2:46" ht="20.149999999999999" customHeight="1" x14ac:dyDescent="0.2">
      <c r="B88" s="406"/>
      <c r="C88" s="407"/>
      <c r="D88" s="194"/>
      <c r="E88" s="418" t="s">
        <v>29</v>
      </c>
      <c r="F88" s="419"/>
      <c r="G88" s="419"/>
      <c r="H88" s="420"/>
      <c r="I88" s="28"/>
      <c r="J88" s="187"/>
      <c r="K88" s="28"/>
      <c r="L88" s="187"/>
      <c r="M88" s="187"/>
      <c r="N88" s="187"/>
      <c r="O88" s="187"/>
      <c r="P88" s="187"/>
      <c r="Q88" s="188"/>
      <c r="R88" s="20" t="s">
        <v>77</v>
      </c>
      <c r="S88" s="25" t="s">
        <v>153</v>
      </c>
      <c r="T88" s="25"/>
      <c r="U88" s="25"/>
      <c r="V88" s="25"/>
      <c r="W88" s="25"/>
      <c r="X88" s="25"/>
      <c r="Y88" s="25"/>
      <c r="Z88" s="25"/>
      <c r="AA88" s="25"/>
      <c r="AB88" s="25"/>
      <c r="AC88" s="436"/>
      <c r="AF88" s="1" t="str">
        <f>+R89</f>
        <v>□</v>
      </c>
    </row>
    <row r="89" spans="2:46" ht="20.149999999999999" customHeight="1" x14ac:dyDescent="0.2">
      <c r="B89" s="406"/>
      <c r="C89" s="407"/>
      <c r="D89" s="194"/>
      <c r="E89" s="418" t="s">
        <v>30</v>
      </c>
      <c r="F89" s="419"/>
      <c r="G89" s="419"/>
      <c r="H89" s="420"/>
      <c r="I89" s="28"/>
      <c r="J89" s="187"/>
      <c r="K89" s="28"/>
      <c r="L89" s="187"/>
      <c r="M89" s="187"/>
      <c r="N89" s="187"/>
      <c r="O89" s="187"/>
      <c r="P89" s="187"/>
      <c r="Q89" s="188"/>
      <c r="R89" s="20" t="s">
        <v>77</v>
      </c>
      <c r="S89" s="25" t="s">
        <v>154</v>
      </c>
      <c r="T89" s="25"/>
      <c r="U89" s="25"/>
      <c r="V89" s="25"/>
      <c r="W89" s="25"/>
      <c r="X89" s="25"/>
      <c r="Y89" s="25"/>
      <c r="Z89" s="25"/>
      <c r="AA89" s="25"/>
      <c r="AB89" s="25"/>
      <c r="AC89" s="436"/>
    </row>
    <row r="90" spans="2:46" ht="36" customHeight="1" thickBot="1" x14ac:dyDescent="0.25">
      <c r="B90" s="408"/>
      <c r="C90" s="409"/>
      <c r="D90" s="209"/>
      <c r="E90" s="457" t="s">
        <v>31</v>
      </c>
      <c r="F90" s="458"/>
      <c r="G90" s="458"/>
      <c r="H90" s="459"/>
      <c r="I90" s="78"/>
      <c r="J90" s="78"/>
      <c r="K90" s="78"/>
      <c r="L90" s="78"/>
      <c r="M90" s="78"/>
      <c r="N90" s="78"/>
      <c r="O90" s="78"/>
      <c r="P90" s="78"/>
      <c r="Q90" s="79"/>
      <c r="R90" s="80"/>
      <c r="S90" s="81"/>
      <c r="T90" s="81"/>
      <c r="U90" s="81"/>
      <c r="V90" s="81"/>
      <c r="W90" s="81"/>
      <c r="X90" s="81"/>
      <c r="Y90" s="81"/>
      <c r="Z90" s="81"/>
      <c r="AA90" s="81"/>
      <c r="AB90" s="81"/>
      <c r="AC90" s="456"/>
    </row>
    <row r="91" spans="2:46" ht="16" customHeight="1" x14ac:dyDescent="0.2">
      <c r="B91" s="404" t="s">
        <v>155</v>
      </c>
      <c r="C91" s="405"/>
      <c r="D91" s="410" t="s">
        <v>32</v>
      </c>
      <c r="E91" s="411"/>
      <c r="F91" s="411"/>
      <c r="G91" s="411"/>
      <c r="H91" s="412"/>
      <c r="I91" s="82" t="s">
        <v>67</v>
      </c>
      <c r="J91" s="13" t="s">
        <v>97</v>
      </c>
      <c r="K91" s="13"/>
      <c r="L91" s="13"/>
      <c r="M91" s="13"/>
      <c r="N91" s="13"/>
      <c r="O91" s="13"/>
      <c r="P91" s="13"/>
      <c r="Q91" s="14"/>
      <c r="R91" s="16"/>
      <c r="S91" s="16"/>
      <c r="T91" s="16"/>
      <c r="U91" s="16"/>
      <c r="V91" s="16"/>
      <c r="W91" s="16"/>
      <c r="X91" s="16"/>
      <c r="Y91" s="16"/>
      <c r="Z91" s="16"/>
      <c r="AA91" s="16"/>
      <c r="AB91" s="43" t="s">
        <v>98</v>
      </c>
      <c r="AC91" s="460"/>
      <c r="AE91" s="21" t="str">
        <f>+I91</f>
        <v>□</v>
      </c>
      <c r="AF91" s="1">
        <f>IF(AE92="■",1,IF(AE93="■",1,0))</f>
        <v>0</v>
      </c>
      <c r="AH91" s="22" t="str">
        <f>IF(AE91&amp;AE92&amp;AE93="■□□","◎無し",IF(AE91&amp;AE92&amp;AE93="□■□","●適合",IF(AE91&amp;AE92&amp;AE93="□□■","◆未達",IF(AE91&amp;AE92&amp;AE93="□□□","■未答","▼矛盾"))))</f>
        <v>■未答</v>
      </c>
      <c r="AI91" s="7"/>
      <c r="AL91" s="18" t="s">
        <v>99</v>
      </c>
      <c r="AM91" s="21" t="s">
        <v>100</v>
      </c>
      <c r="AN91" s="21" t="s">
        <v>101</v>
      </c>
      <c r="AO91" s="21" t="s">
        <v>102</v>
      </c>
      <c r="AP91" s="21" t="s">
        <v>103</v>
      </c>
      <c r="AQ91" s="21" t="s">
        <v>83</v>
      </c>
    </row>
    <row r="92" spans="2:46" ht="16" customHeight="1" x14ac:dyDescent="0.2">
      <c r="B92" s="406"/>
      <c r="C92" s="407"/>
      <c r="D92" s="413"/>
      <c r="E92" s="414"/>
      <c r="F92" s="414"/>
      <c r="G92" s="414"/>
      <c r="H92" s="415"/>
      <c r="I92" s="33" t="s">
        <v>77</v>
      </c>
      <c r="J92" s="18" t="s">
        <v>156</v>
      </c>
      <c r="K92" s="18"/>
      <c r="L92" s="18"/>
      <c r="M92" s="18"/>
      <c r="N92" s="18"/>
      <c r="O92" s="18"/>
      <c r="P92" s="18"/>
      <c r="Q92" s="53"/>
      <c r="R92" s="297" t="s">
        <v>157</v>
      </c>
      <c r="S92" s="288"/>
      <c r="T92" s="288"/>
      <c r="U92" s="288"/>
      <c r="V92" s="288"/>
      <c r="W92" s="288"/>
      <c r="X92" s="294"/>
      <c r="Y92" s="294"/>
      <c r="Z92" s="294"/>
      <c r="AA92" s="25" t="s">
        <v>106</v>
      </c>
      <c r="AB92" s="25"/>
      <c r="AC92" s="436"/>
      <c r="AE92" s="1" t="str">
        <f>+I92</f>
        <v>□</v>
      </c>
      <c r="AF92" s="1">
        <f>+X92</f>
        <v>0</v>
      </c>
      <c r="AJ92" s="22" t="str">
        <f>IF(AF91=1,IF(AF92=0,"■未答",IF(AF92&lt;780,"◆未達","●範囲内")),"■未答")</f>
        <v>■未答</v>
      </c>
      <c r="AL92" s="18"/>
      <c r="AM92" s="22" t="s">
        <v>63</v>
      </c>
      <c r="AN92" s="22" t="s">
        <v>64</v>
      </c>
      <c r="AO92" s="22" t="s">
        <v>65</v>
      </c>
      <c r="AP92" s="22" t="s">
        <v>84</v>
      </c>
      <c r="AQ92" s="22" t="s">
        <v>66</v>
      </c>
    </row>
    <row r="93" spans="2:46" ht="16" customHeight="1" x14ac:dyDescent="0.2">
      <c r="B93" s="406"/>
      <c r="C93" s="407"/>
      <c r="D93" s="428"/>
      <c r="E93" s="429"/>
      <c r="F93" s="429"/>
      <c r="G93" s="429"/>
      <c r="H93" s="430"/>
      <c r="I93" s="34" t="s">
        <v>77</v>
      </c>
      <c r="J93" s="47" t="s">
        <v>158</v>
      </c>
      <c r="K93" s="47"/>
      <c r="L93" s="47"/>
      <c r="M93" s="47"/>
      <c r="N93" s="47"/>
      <c r="O93" s="47"/>
      <c r="P93" s="47"/>
      <c r="Q93" s="48"/>
      <c r="R93" s="443" t="s">
        <v>159</v>
      </c>
      <c r="S93" s="444"/>
      <c r="T93" s="444"/>
      <c r="U93" s="444"/>
      <c r="V93" s="444"/>
      <c r="W93" s="444"/>
      <c r="X93" s="461"/>
      <c r="Y93" s="461"/>
      <c r="Z93" s="461"/>
      <c r="AA93" s="35" t="s">
        <v>106</v>
      </c>
      <c r="AB93" s="35"/>
      <c r="AC93" s="441"/>
      <c r="AE93" s="1" t="str">
        <f>+I93</f>
        <v>□</v>
      </c>
      <c r="AF93" s="1">
        <f>+X93</f>
        <v>0</v>
      </c>
      <c r="AJ93" s="22" t="str">
        <f>IF(AF91=1,IF(AF93=0,"■未答◎無段",IF(AF93&lt;750,"◆未達","●範囲内")),"■未答")</f>
        <v>■未答</v>
      </c>
    </row>
    <row r="94" spans="2:46" ht="20.25" customHeight="1" x14ac:dyDescent="0.2">
      <c r="B94" s="406"/>
      <c r="C94" s="407"/>
      <c r="D94" s="422" t="s">
        <v>435</v>
      </c>
      <c r="E94" s="426"/>
      <c r="F94" s="426"/>
      <c r="G94" s="426"/>
      <c r="H94" s="427"/>
      <c r="I94" s="56"/>
      <c r="J94" s="30"/>
      <c r="K94" s="30"/>
      <c r="L94" s="30"/>
      <c r="M94" s="30"/>
      <c r="N94" s="30"/>
      <c r="O94" s="30"/>
      <c r="P94" s="30"/>
      <c r="Q94" s="31"/>
      <c r="R94" s="25"/>
      <c r="S94" s="25"/>
      <c r="T94" s="25"/>
      <c r="U94" s="25"/>
      <c r="V94" s="25"/>
      <c r="W94" s="25"/>
      <c r="X94" s="42"/>
      <c r="Y94" s="42"/>
      <c r="Z94" s="42"/>
      <c r="AA94" s="42"/>
      <c r="AB94" s="43" t="s">
        <v>98</v>
      </c>
      <c r="AC94" s="440"/>
      <c r="AE94" s="21" t="str">
        <f>+I95</f>
        <v>□</v>
      </c>
      <c r="AF94" s="1">
        <f>IF(AE94="■",1,IF(AE95="■",1,0))</f>
        <v>0</v>
      </c>
      <c r="AH94" s="22" t="str">
        <f>IF(AE94&amp;AE95="■□","●適合",IF(AE94&amp;AE95="□■","◆未達",IF(AE94&amp;AE95="□□","■未答","▼矛盾")))</f>
        <v>■未答</v>
      </c>
      <c r="AI94" s="7"/>
      <c r="AL94" s="18" t="s">
        <v>79</v>
      </c>
      <c r="AM94" s="21" t="s">
        <v>80</v>
      </c>
      <c r="AN94" s="21" t="s">
        <v>81</v>
      </c>
      <c r="AO94" s="21" t="s">
        <v>82</v>
      </c>
      <c r="AP94" s="21" t="s">
        <v>83</v>
      </c>
    </row>
    <row r="95" spans="2:46" ht="26.15" customHeight="1" x14ac:dyDescent="0.2">
      <c r="B95" s="406"/>
      <c r="C95" s="407"/>
      <c r="D95" s="413"/>
      <c r="E95" s="414"/>
      <c r="F95" s="414"/>
      <c r="G95" s="414"/>
      <c r="H95" s="415"/>
      <c r="I95" s="33" t="s">
        <v>77</v>
      </c>
      <c r="J95" s="18" t="s">
        <v>160</v>
      </c>
      <c r="K95" s="18"/>
      <c r="L95" s="18"/>
      <c r="M95" s="18"/>
      <c r="N95" s="18"/>
      <c r="O95" s="18"/>
      <c r="P95" s="18"/>
      <c r="Q95" s="53"/>
      <c r="R95" s="297" t="s">
        <v>161</v>
      </c>
      <c r="S95" s="288"/>
      <c r="T95" s="288"/>
      <c r="U95" s="288"/>
      <c r="V95" s="288"/>
      <c r="W95" s="288"/>
      <c r="X95" s="294"/>
      <c r="Y95" s="294"/>
      <c r="Z95" s="294"/>
      <c r="AA95" s="25" t="s">
        <v>106</v>
      </c>
      <c r="AB95" s="25"/>
      <c r="AC95" s="436"/>
      <c r="AE95" s="1" t="str">
        <f>+I96</f>
        <v>□</v>
      </c>
      <c r="AF95" s="1">
        <f>+X95</f>
        <v>0</v>
      </c>
      <c r="AJ95" s="22" t="str">
        <f>IF(AF94=1,IF(AF95=0,"■未答",IF(AF95&lt;750,"◆未達","●範囲内")),"■未答")</f>
        <v>■未答</v>
      </c>
      <c r="AM95" s="22" t="s">
        <v>64</v>
      </c>
      <c r="AN95" s="22" t="s">
        <v>65</v>
      </c>
      <c r="AO95" s="22" t="s">
        <v>84</v>
      </c>
      <c r="AP95" s="22" t="s">
        <v>66</v>
      </c>
    </row>
    <row r="96" spans="2:46" ht="26.15" customHeight="1" x14ac:dyDescent="0.2">
      <c r="B96" s="406"/>
      <c r="C96" s="407"/>
      <c r="D96" s="413"/>
      <c r="E96" s="414"/>
      <c r="F96" s="414"/>
      <c r="G96" s="414"/>
      <c r="H96" s="415"/>
      <c r="I96" s="33" t="s">
        <v>77</v>
      </c>
      <c r="J96" s="18" t="s">
        <v>162</v>
      </c>
      <c r="K96" s="18"/>
      <c r="L96" s="18"/>
      <c r="M96" s="18"/>
      <c r="N96" s="18"/>
      <c r="O96" s="18"/>
      <c r="P96" s="18"/>
      <c r="Q96" s="53"/>
      <c r="R96" s="297" t="s">
        <v>163</v>
      </c>
      <c r="S96" s="288"/>
      <c r="T96" s="288"/>
      <c r="U96" s="288"/>
      <c r="V96" s="288"/>
      <c r="W96" s="288"/>
      <c r="X96" s="294"/>
      <c r="Y96" s="294"/>
      <c r="Z96" s="294"/>
      <c r="AA96" s="25" t="s">
        <v>106</v>
      </c>
      <c r="AB96" s="25"/>
      <c r="AC96" s="436"/>
      <c r="AF96" s="1">
        <f>+X96</f>
        <v>0</v>
      </c>
      <c r="AJ96" s="22" t="str">
        <f>IF(AF94=1,IF(AF96=0,"■未答◎無段",IF(AF96&lt;600,"◆未達","●範囲内")),"■未答")</f>
        <v>■未答</v>
      </c>
    </row>
    <row r="97" spans="2:45" ht="21" customHeight="1" thickBot="1" x14ac:dyDescent="0.25">
      <c r="B97" s="408"/>
      <c r="C97" s="409"/>
      <c r="D97" s="462"/>
      <c r="E97" s="463"/>
      <c r="F97" s="463"/>
      <c r="G97" s="463"/>
      <c r="H97" s="464"/>
      <c r="I97" s="83"/>
      <c r="J97" s="78"/>
      <c r="K97" s="78"/>
      <c r="L97" s="78"/>
      <c r="M97" s="78"/>
      <c r="N97" s="78"/>
      <c r="O97" s="78"/>
      <c r="P97" s="78"/>
      <c r="Q97" s="79"/>
      <c r="R97" s="81"/>
      <c r="S97" s="81"/>
      <c r="T97" s="81"/>
      <c r="U97" s="81"/>
      <c r="V97" s="81"/>
      <c r="W97" s="81"/>
      <c r="X97" s="81"/>
      <c r="Y97" s="81"/>
      <c r="Z97" s="81"/>
      <c r="AA97" s="81"/>
      <c r="AB97" s="81"/>
      <c r="AC97" s="456"/>
    </row>
    <row r="98" spans="2:45" ht="22" customHeight="1" x14ac:dyDescent="0.2">
      <c r="B98" s="406" t="s">
        <v>164</v>
      </c>
      <c r="C98" s="465"/>
      <c r="D98" s="410" t="s">
        <v>465</v>
      </c>
      <c r="E98" s="411"/>
      <c r="F98" s="411"/>
      <c r="G98" s="411"/>
      <c r="H98" s="412"/>
      <c r="I98" s="33" t="s">
        <v>67</v>
      </c>
      <c r="J98" s="18" t="s">
        <v>165</v>
      </c>
      <c r="K98" s="18"/>
      <c r="L98" s="18"/>
      <c r="M98" s="19"/>
      <c r="N98" s="19"/>
      <c r="O98" s="18"/>
      <c r="P98" s="18"/>
      <c r="Q98" s="53"/>
      <c r="R98" s="15"/>
      <c r="S98" s="16"/>
      <c r="T98" s="16"/>
      <c r="U98" s="16"/>
      <c r="V98" s="16"/>
      <c r="W98" s="16"/>
      <c r="X98" s="16"/>
      <c r="Y98" s="16"/>
      <c r="Z98" s="16"/>
      <c r="AA98" s="16"/>
      <c r="AB98" s="43" t="s">
        <v>98</v>
      </c>
      <c r="AC98" s="460"/>
      <c r="AE98" s="21" t="str">
        <f>+I98</f>
        <v>□</v>
      </c>
      <c r="AH98" s="22" t="str">
        <f>IF(AE98&amp;AE99&amp;AE100&amp;AE101="■□□□","◎無し",IF(AE98&amp;AE99&amp;AE100&amp;AE101="□■□□","Ｅ適合",IF(AE98&amp;AE99&amp;AE100&amp;AE101="□□■□","●適合",IF(AE98&amp;AE99&amp;AE100&amp;AE101="□□□■","◆未達",IF(AE98&amp;AE99&amp;AE100&amp;AE101="□□□□","■未答","▼矛盾")))))</f>
        <v>■未答</v>
      </c>
      <c r="AI98" s="7"/>
      <c r="AL98" s="18" t="s">
        <v>87</v>
      </c>
      <c r="AM98" s="27" t="s">
        <v>89</v>
      </c>
      <c r="AN98" s="27" t="s">
        <v>88</v>
      </c>
      <c r="AO98" s="27" t="s">
        <v>90</v>
      </c>
      <c r="AP98" s="27" t="s">
        <v>91</v>
      </c>
      <c r="AQ98" s="27" t="s">
        <v>92</v>
      </c>
      <c r="AR98" s="27" t="s">
        <v>83</v>
      </c>
    </row>
    <row r="99" spans="2:45" ht="22" customHeight="1" x14ac:dyDescent="0.2">
      <c r="B99" s="406"/>
      <c r="C99" s="465"/>
      <c r="D99" s="413"/>
      <c r="E99" s="414"/>
      <c r="F99" s="414"/>
      <c r="G99" s="414"/>
      <c r="H99" s="415"/>
      <c r="I99" s="33" t="s">
        <v>67</v>
      </c>
      <c r="J99" s="295" t="s">
        <v>443</v>
      </c>
      <c r="K99" s="295"/>
      <c r="L99" s="295"/>
      <c r="M99" s="295"/>
      <c r="N99" s="295"/>
      <c r="O99" s="295"/>
      <c r="P99" s="295"/>
      <c r="Q99" s="296"/>
      <c r="R99" s="489" t="s">
        <v>166</v>
      </c>
      <c r="S99" s="298"/>
      <c r="T99" s="294"/>
      <c r="U99" s="294"/>
      <c r="V99" s="84" t="s">
        <v>167</v>
      </c>
      <c r="W99" s="294"/>
      <c r="X99" s="294"/>
      <c r="Y99" s="25"/>
      <c r="Z99" s="25"/>
      <c r="AA99" s="25"/>
      <c r="AB99" s="25"/>
      <c r="AC99" s="436"/>
      <c r="AE99" s="1" t="str">
        <f>+I99</f>
        <v>□</v>
      </c>
      <c r="AL99" s="18"/>
      <c r="AM99" s="22" t="s">
        <v>63</v>
      </c>
      <c r="AN99" s="22" t="s">
        <v>168</v>
      </c>
      <c r="AO99" s="22" t="s">
        <v>64</v>
      </c>
      <c r="AP99" s="22" t="s">
        <v>65</v>
      </c>
      <c r="AQ99" s="22" t="s">
        <v>84</v>
      </c>
      <c r="AR99" s="22" t="s">
        <v>66</v>
      </c>
    </row>
    <row r="100" spans="2:45" ht="26.25" customHeight="1" x14ac:dyDescent="0.2">
      <c r="B100" s="406"/>
      <c r="C100" s="465"/>
      <c r="D100" s="184"/>
      <c r="E100" s="422" t="s">
        <v>169</v>
      </c>
      <c r="F100" s="426"/>
      <c r="G100" s="426"/>
      <c r="H100" s="427"/>
      <c r="I100" s="19"/>
      <c r="J100" s="18"/>
      <c r="K100" s="18"/>
      <c r="L100" s="18"/>
      <c r="M100" s="18"/>
      <c r="N100" s="18"/>
      <c r="O100" s="18"/>
      <c r="P100" s="18"/>
      <c r="Q100" s="53"/>
      <c r="R100" s="152"/>
      <c r="S100" s="25"/>
      <c r="T100" s="25"/>
      <c r="U100" s="25"/>
      <c r="V100" s="25"/>
      <c r="W100" s="298"/>
      <c r="X100" s="298"/>
      <c r="Y100" s="25"/>
      <c r="Z100" s="25"/>
      <c r="AA100" s="25"/>
      <c r="AB100" s="44"/>
      <c r="AC100" s="436"/>
      <c r="AE100" s="1" t="str">
        <f>+I101</f>
        <v>□</v>
      </c>
      <c r="AH100" s="85">
        <f>IF(W99=0,0,T99/W99)</f>
        <v>0</v>
      </c>
      <c r="AJ100" s="22" t="str">
        <f>IF(AH100=0,"",IF(AH100&gt;(22/21),"◆過勾配","●適合"))</f>
        <v/>
      </c>
    </row>
    <row r="101" spans="2:45" ht="17.149999999999999" customHeight="1" x14ac:dyDescent="0.2">
      <c r="B101" s="406"/>
      <c r="C101" s="465"/>
      <c r="D101" s="184"/>
      <c r="E101" s="428"/>
      <c r="F101" s="429"/>
      <c r="G101" s="429"/>
      <c r="H101" s="430"/>
      <c r="I101" s="33" t="s">
        <v>77</v>
      </c>
      <c r="J101" s="295" t="s">
        <v>170</v>
      </c>
      <c r="K101" s="295"/>
      <c r="L101" s="295"/>
      <c r="M101" s="295"/>
      <c r="N101" s="295"/>
      <c r="O101" s="295"/>
      <c r="P101" s="295"/>
      <c r="Q101" s="296"/>
      <c r="R101" s="297" t="s">
        <v>171</v>
      </c>
      <c r="S101" s="288"/>
      <c r="T101" s="288"/>
      <c r="U101" s="288"/>
      <c r="V101" s="294"/>
      <c r="W101" s="294"/>
      <c r="X101" s="25" t="s">
        <v>106</v>
      </c>
      <c r="Y101" s="25"/>
      <c r="Z101" s="25"/>
      <c r="AA101" s="25"/>
      <c r="AB101" s="44"/>
      <c r="AC101" s="436"/>
      <c r="AE101" s="1" t="str">
        <f>+I102</f>
        <v>□</v>
      </c>
      <c r="AH101" s="86" t="s">
        <v>172</v>
      </c>
    </row>
    <row r="102" spans="2:45" ht="17.149999999999999" customHeight="1" x14ac:dyDescent="0.2">
      <c r="B102" s="406"/>
      <c r="C102" s="465"/>
      <c r="D102" s="184"/>
      <c r="E102" s="419" t="s">
        <v>173</v>
      </c>
      <c r="F102" s="490"/>
      <c r="G102" s="490"/>
      <c r="H102" s="425"/>
      <c r="I102" s="33" t="s">
        <v>77</v>
      </c>
      <c r="J102" s="295" t="s">
        <v>444</v>
      </c>
      <c r="K102" s="295"/>
      <c r="L102" s="295"/>
      <c r="M102" s="295"/>
      <c r="N102" s="295"/>
      <c r="O102" s="295"/>
      <c r="P102" s="295"/>
      <c r="Q102" s="296"/>
      <c r="R102" s="297" t="s">
        <v>175</v>
      </c>
      <c r="S102" s="288"/>
      <c r="T102" s="288"/>
      <c r="U102" s="288"/>
      <c r="V102" s="294"/>
      <c r="W102" s="294"/>
      <c r="X102" s="25" t="s">
        <v>106</v>
      </c>
      <c r="Y102" s="25"/>
      <c r="Z102" s="25"/>
      <c r="AA102" s="25"/>
      <c r="AB102" s="44"/>
      <c r="AC102" s="436"/>
      <c r="AH102" s="60" t="s">
        <v>176</v>
      </c>
      <c r="AJ102" s="22" t="str">
        <f>IF(V102&gt;0,IF(V102&lt;195,"◆195未満","●適合"),"■未答")</f>
        <v>■未答</v>
      </c>
    </row>
    <row r="103" spans="2:45" ht="17.149999999999999" customHeight="1" x14ac:dyDescent="0.2">
      <c r="B103" s="406"/>
      <c r="C103" s="465"/>
      <c r="D103" s="184"/>
      <c r="E103" s="422" t="s">
        <v>177</v>
      </c>
      <c r="F103" s="426"/>
      <c r="G103" s="426"/>
      <c r="H103" s="427"/>
      <c r="I103" s="18"/>
      <c r="J103" s="18"/>
      <c r="K103" s="18"/>
      <c r="L103" s="18"/>
      <c r="M103" s="18"/>
      <c r="N103" s="18"/>
      <c r="O103" s="18"/>
      <c r="P103" s="18"/>
      <c r="Q103" s="53"/>
      <c r="R103" s="152"/>
      <c r="S103" s="467" t="s">
        <v>178</v>
      </c>
      <c r="T103" s="467"/>
      <c r="U103" s="467"/>
      <c r="V103" s="467"/>
      <c r="W103" s="467"/>
      <c r="X103" s="467"/>
      <c r="Y103" s="300">
        <f>+V101*2+V102</f>
        <v>0</v>
      </c>
      <c r="Z103" s="300"/>
      <c r="AA103" s="25" t="s">
        <v>106</v>
      </c>
      <c r="AB103" s="25"/>
      <c r="AC103" s="436"/>
      <c r="AH103" s="60" t="s">
        <v>179</v>
      </c>
      <c r="AJ103" s="22" t="str">
        <f>IF(Y103&gt;0,IF(AND(Y103&gt;=550,Y103&lt;=650),"●適合","◆未達"),"■未答")</f>
        <v>■未答</v>
      </c>
    </row>
    <row r="104" spans="2:45" ht="17.149999999999999" customHeight="1" x14ac:dyDescent="0.2">
      <c r="B104" s="406"/>
      <c r="C104" s="465"/>
      <c r="D104" s="184"/>
      <c r="E104" s="413"/>
      <c r="F104" s="414"/>
      <c r="G104" s="414"/>
      <c r="H104" s="415"/>
      <c r="I104" s="18"/>
      <c r="J104" s="18"/>
      <c r="K104" s="18"/>
      <c r="L104" s="18"/>
      <c r="M104" s="18"/>
      <c r="N104" s="18"/>
      <c r="O104" s="18"/>
      <c r="P104" s="18"/>
      <c r="Q104" s="53"/>
      <c r="R104" s="297" t="s">
        <v>180</v>
      </c>
      <c r="S104" s="288"/>
      <c r="T104" s="288"/>
      <c r="U104" s="288"/>
      <c r="V104" s="294"/>
      <c r="W104" s="294"/>
      <c r="X104" s="25" t="s">
        <v>106</v>
      </c>
      <c r="Y104" s="25"/>
      <c r="Z104" s="25"/>
      <c r="AA104" s="25"/>
      <c r="AB104" s="25"/>
      <c r="AC104" s="436"/>
      <c r="AH104" s="60" t="s">
        <v>181</v>
      </c>
      <c r="AJ104" s="22" t="str">
        <f>IF(V104&gt;0,IF(V104&gt;30,"◆30超過","●適合"),"■未答")</f>
        <v>■未答</v>
      </c>
    </row>
    <row r="105" spans="2:45" ht="8.25" customHeight="1" x14ac:dyDescent="0.2">
      <c r="B105" s="406"/>
      <c r="C105" s="465"/>
      <c r="D105" s="184"/>
      <c r="E105" s="413"/>
      <c r="F105" s="414"/>
      <c r="G105" s="414"/>
      <c r="H105" s="415"/>
      <c r="I105" s="18"/>
      <c r="J105" s="18"/>
      <c r="K105" s="18"/>
      <c r="L105" s="18"/>
      <c r="M105" s="18"/>
      <c r="N105" s="18"/>
      <c r="O105" s="18"/>
      <c r="P105" s="18"/>
      <c r="Q105" s="53"/>
      <c r="R105" s="152"/>
      <c r="S105" s="25"/>
      <c r="T105" s="25"/>
      <c r="U105" s="25"/>
      <c r="V105" s="25"/>
      <c r="W105" s="25"/>
      <c r="X105" s="25"/>
      <c r="Y105" s="25"/>
      <c r="Z105" s="25"/>
      <c r="AA105" s="25"/>
      <c r="AB105" s="25"/>
      <c r="AC105" s="436"/>
      <c r="AH105" s="60"/>
      <c r="AN105" s="75"/>
    </row>
    <row r="106" spans="2:45" ht="20.149999999999999" customHeight="1" x14ac:dyDescent="0.2">
      <c r="B106" s="406"/>
      <c r="C106" s="465"/>
      <c r="D106" s="184"/>
      <c r="E106" s="413"/>
      <c r="F106" s="414"/>
      <c r="G106" s="414"/>
      <c r="H106" s="415"/>
      <c r="I106" s="18"/>
      <c r="J106" s="18"/>
      <c r="K106" s="18"/>
      <c r="L106" s="18"/>
      <c r="M106" s="18"/>
      <c r="N106" s="18"/>
      <c r="O106" s="18"/>
      <c r="P106" s="18"/>
      <c r="Q106" s="53"/>
      <c r="R106" s="24"/>
      <c r="S106" s="25"/>
      <c r="T106" s="25"/>
      <c r="U106" s="25"/>
      <c r="V106" s="25"/>
      <c r="W106" s="25"/>
      <c r="X106" s="25"/>
      <c r="Y106" s="25"/>
      <c r="Z106" s="25"/>
      <c r="AA106" s="25"/>
      <c r="AB106" s="25"/>
      <c r="AC106" s="436"/>
      <c r="AH106" s="60"/>
    </row>
    <row r="107" spans="2:45" ht="20.149999999999999" customHeight="1" x14ac:dyDescent="0.2">
      <c r="B107" s="406"/>
      <c r="C107" s="465"/>
      <c r="D107" s="184"/>
      <c r="E107" s="194"/>
      <c r="F107" s="468" t="s">
        <v>182</v>
      </c>
      <c r="G107" s="469"/>
      <c r="H107" s="470"/>
      <c r="I107" s="18"/>
      <c r="J107" s="18"/>
      <c r="K107" s="18"/>
      <c r="L107" s="18"/>
      <c r="M107" s="18"/>
      <c r="N107" s="18"/>
      <c r="O107" s="18"/>
      <c r="P107" s="18"/>
      <c r="Q107" s="53"/>
      <c r="R107" s="20" t="s">
        <v>77</v>
      </c>
      <c r="S107" s="25" t="s">
        <v>183</v>
      </c>
      <c r="T107" s="25"/>
      <c r="U107" s="25"/>
      <c r="V107" s="25"/>
      <c r="W107" s="25"/>
      <c r="X107" s="25"/>
      <c r="Y107" s="25"/>
      <c r="Z107" s="25"/>
      <c r="AA107" s="25"/>
      <c r="AB107" s="25"/>
      <c r="AC107" s="436"/>
      <c r="AF107" s="1" t="str">
        <f>+R107</f>
        <v>□</v>
      </c>
      <c r="AH107" s="60" t="s">
        <v>184</v>
      </c>
      <c r="AJ107" s="22" t="str">
        <f>IF(AF107&amp;AF108&amp;AF109&amp;AF110&amp;AF111="■□□□□","◎無し",IF(AF107&amp;AF108&amp;AF109&amp;AF110&amp;AF111="□■□□□","◆寸法",IF(AF107&amp;AF108&amp;AF109&amp;AF110&amp;AF111="□□■□□","①階段",IF(AF107&amp;AF108&amp;AF109&amp;AF110&amp;AF111="□□□■□","②階段",IF(AF107&amp;AF108&amp;AF109&amp;AF110&amp;AF111="□□□□■","③階段",IF(AF107&amp;AF108&amp;AF109&amp;AF110&amp;AF111="□□□□□","■未答","▼矛盾"))))))</f>
        <v>■未答</v>
      </c>
      <c r="AL107" s="18" t="s">
        <v>185</v>
      </c>
      <c r="AM107" s="27" t="s">
        <v>186</v>
      </c>
      <c r="AN107" s="27" t="s">
        <v>187</v>
      </c>
      <c r="AO107" s="27" t="s">
        <v>188</v>
      </c>
      <c r="AP107" s="27" t="s">
        <v>189</v>
      </c>
      <c r="AQ107" s="27" t="s">
        <v>190</v>
      </c>
      <c r="AR107" s="27" t="s">
        <v>190</v>
      </c>
      <c r="AS107" s="27" t="s">
        <v>83</v>
      </c>
    </row>
    <row r="108" spans="2:45" ht="20.149999999999999" customHeight="1" x14ac:dyDescent="0.2">
      <c r="B108" s="406"/>
      <c r="C108" s="465"/>
      <c r="D108" s="184"/>
      <c r="E108" s="194"/>
      <c r="F108" s="471"/>
      <c r="G108" s="472"/>
      <c r="H108" s="473"/>
      <c r="I108" s="18"/>
      <c r="J108" s="18"/>
      <c r="K108" s="18"/>
      <c r="L108" s="18"/>
      <c r="M108" s="18"/>
      <c r="N108" s="18"/>
      <c r="O108" s="18"/>
      <c r="P108" s="18"/>
      <c r="Q108" s="53"/>
      <c r="R108" s="20" t="s">
        <v>77</v>
      </c>
      <c r="S108" s="25" t="s">
        <v>191</v>
      </c>
      <c r="T108" s="25"/>
      <c r="U108" s="25"/>
      <c r="V108" s="25"/>
      <c r="W108" s="25"/>
      <c r="X108" s="25"/>
      <c r="Y108" s="25"/>
      <c r="Z108" s="25"/>
      <c r="AA108" s="25"/>
      <c r="AB108" s="25"/>
      <c r="AC108" s="436"/>
      <c r="AF108" s="1" t="str">
        <f>+R108</f>
        <v>□</v>
      </c>
      <c r="AL108" s="18"/>
      <c r="AM108" s="22" t="s">
        <v>63</v>
      </c>
      <c r="AN108" s="22" t="s">
        <v>192</v>
      </c>
      <c r="AO108" s="22" t="s">
        <v>193</v>
      </c>
      <c r="AP108" s="22" t="s">
        <v>194</v>
      </c>
      <c r="AQ108" s="22" t="s">
        <v>195</v>
      </c>
      <c r="AR108" s="22" t="s">
        <v>84</v>
      </c>
      <c r="AS108" s="87" t="s">
        <v>66</v>
      </c>
    </row>
    <row r="109" spans="2:45" ht="20.149999999999999" customHeight="1" x14ac:dyDescent="0.2">
      <c r="B109" s="406"/>
      <c r="C109" s="465"/>
      <c r="D109" s="184"/>
      <c r="E109" s="194"/>
      <c r="F109" s="468" t="s">
        <v>196</v>
      </c>
      <c r="G109" s="469"/>
      <c r="H109" s="470"/>
      <c r="I109" s="18"/>
      <c r="J109" s="18"/>
      <c r="K109" s="18"/>
      <c r="L109" s="18"/>
      <c r="M109" s="18"/>
      <c r="N109" s="18"/>
      <c r="O109" s="18"/>
      <c r="P109" s="18"/>
      <c r="Q109" s="53"/>
      <c r="R109" s="20" t="s">
        <v>77</v>
      </c>
      <c r="S109" s="25" t="s">
        <v>197</v>
      </c>
      <c r="T109" s="25"/>
      <c r="U109" s="25"/>
      <c r="V109" s="25"/>
      <c r="W109" s="25"/>
      <c r="X109" s="25"/>
      <c r="Y109" s="25"/>
      <c r="Z109" s="25"/>
      <c r="AA109" s="25"/>
      <c r="AB109" s="25"/>
      <c r="AC109" s="436"/>
      <c r="AF109" s="1" t="str">
        <f>+R109</f>
        <v>□</v>
      </c>
    </row>
    <row r="110" spans="2:45" ht="20.149999999999999" customHeight="1" x14ac:dyDescent="0.2">
      <c r="B110" s="406"/>
      <c r="C110" s="465"/>
      <c r="D110" s="184"/>
      <c r="E110" s="194"/>
      <c r="F110" s="471"/>
      <c r="G110" s="472"/>
      <c r="H110" s="473"/>
      <c r="I110" s="18"/>
      <c r="J110" s="18"/>
      <c r="K110" s="18"/>
      <c r="L110" s="18"/>
      <c r="M110" s="18"/>
      <c r="N110" s="18"/>
      <c r="O110" s="18"/>
      <c r="P110" s="18"/>
      <c r="Q110" s="53"/>
      <c r="R110" s="20" t="s">
        <v>77</v>
      </c>
      <c r="S110" s="25" t="s">
        <v>198</v>
      </c>
      <c r="T110" s="25"/>
      <c r="U110" s="25"/>
      <c r="V110" s="25"/>
      <c r="W110" s="25"/>
      <c r="X110" s="25"/>
      <c r="Y110" s="25"/>
      <c r="Z110" s="25"/>
      <c r="AA110" s="25"/>
      <c r="AB110" s="25"/>
      <c r="AC110" s="436"/>
      <c r="AF110" s="1" t="str">
        <f>+R110</f>
        <v>□</v>
      </c>
    </row>
    <row r="111" spans="2:45" ht="20.149999999999999" customHeight="1" x14ac:dyDescent="0.2">
      <c r="B111" s="406"/>
      <c r="C111" s="465"/>
      <c r="D111" s="184"/>
      <c r="E111" s="194"/>
      <c r="F111" s="468" t="s">
        <v>199</v>
      </c>
      <c r="G111" s="469"/>
      <c r="H111" s="470"/>
      <c r="I111" s="18"/>
      <c r="J111" s="18"/>
      <c r="K111" s="18"/>
      <c r="L111" s="18"/>
      <c r="M111" s="18"/>
      <c r="N111" s="18"/>
      <c r="O111" s="18"/>
      <c r="P111" s="18"/>
      <c r="Q111" s="53"/>
      <c r="R111" s="20" t="s">
        <v>77</v>
      </c>
      <c r="S111" s="25" t="s">
        <v>200</v>
      </c>
      <c r="T111" s="25"/>
      <c r="U111" s="25"/>
      <c r="V111" s="25"/>
      <c r="W111" s="25"/>
      <c r="X111" s="25"/>
      <c r="Y111" s="25"/>
      <c r="Z111" s="25"/>
      <c r="AA111" s="25"/>
      <c r="AB111" s="25"/>
      <c r="AC111" s="436"/>
      <c r="AF111" s="1" t="str">
        <f>+R111</f>
        <v>□</v>
      </c>
    </row>
    <row r="112" spans="2:45" ht="20.149999999999999" customHeight="1" thickBot="1" x14ac:dyDescent="0.25">
      <c r="B112" s="408"/>
      <c r="C112" s="466"/>
      <c r="D112" s="184"/>
      <c r="E112" s="194"/>
      <c r="F112" s="474"/>
      <c r="G112" s="475"/>
      <c r="H112" s="476"/>
      <c r="I112" s="78"/>
      <c r="J112" s="78"/>
      <c r="K112" s="78"/>
      <c r="L112" s="78"/>
      <c r="M112" s="78"/>
      <c r="N112" s="78"/>
      <c r="O112" s="78"/>
      <c r="P112" s="78"/>
      <c r="Q112" s="79"/>
      <c r="R112" s="80"/>
      <c r="S112" s="81"/>
      <c r="T112" s="81"/>
      <c r="U112" s="81"/>
      <c r="V112" s="81"/>
      <c r="W112" s="81"/>
      <c r="X112" s="81"/>
      <c r="Y112" s="81"/>
      <c r="Z112" s="81"/>
      <c r="AA112" s="81"/>
      <c r="AB112" s="81"/>
      <c r="AC112" s="456"/>
    </row>
    <row r="113" spans="2:44" ht="17.149999999999999" customHeight="1" x14ac:dyDescent="0.2">
      <c r="B113" s="607" t="s">
        <v>201</v>
      </c>
      <c r="C113" s="608"/>
      <c r="D113" s="410" t="s">
        <v>33</v>
      </c>
      <c r="E113" s="411"/>
      <c r="F113" s="411"/>
      <c r="G113" s="411"/>
      <c r="H113" s="412"/>
      <c r="I113" s="88" t="s">
        <v>77</v>
      </c>
      <c r="J113" s="13" t="s">
        <v>202</v>
      </c>
      <c r="K113" s="13"/>
      <c r="L113" s="13"/>
      <c r="M113" s="13"/>
      <c r="N113" s="13"/>
      <c r="O113" s="13"/>
      <c r="P113" s="13"/>
      <c r="Q113" s="14"/>
      <c r="R113" s="15"/>
      <c r="S113" s="16"/>
      <c r="T113" s="16"/>
      <c r="U113" s="16"/>
      <c r="V113" s="16"/>
      <c r="W113" s="16"/>
      <c r="X113" s="16"/>
      <c r="Y113" s="16"/>
      <c r="Z113" s="16"/>
      <c r="AA113" s="16"/>
      <c r="AB113" s="16"/>
      <c r="AC113" s="460"/>
      <c r="AE113" s="21" t="str">
        <f>+I113</f>
        <v>□</v>
      </c>
      <c r="AH113" s="22" t="str">
        <f>IF(AE113&amp;AE114&amp;AE115="■□□","●適合",IF(AE113&amp;AE114&amp;AE115="□■□","◆未達",IF(AE113&amp;AE114&amp;AE115="□□■","◆未達",IF(AE113&amp;AE114&amp;AE115="□□□","■未答","▼矛盾"))))</f>
        <v>■未答</v>
      </c>
      <c r="AI113" s="7"/>
      <c r="AL113" s="18" t="s">
        <v>99</v>
      </c>
      <c r="AM113" s="21" t="s">
        <v>100</v>
      </c>
      <c r="AN113" s="21" t="s">
        <v>101</v>
      </c>
      <c r="AO113" s="21" t="s">
        <v>102</v>
      </c>
      <c r="AP113" s="21" t="s">
        <v>103</v>
      </c>
      <c r="AQ113" s="21" t="s">
        <v>83</v>
      </c>
    </row>
    <row r="114" spans="2:44" ht="17.149999999999999" customHeight="1" x14ac:dyDescent="0.2">
      <c r="B114" s="609"/>
      <c r="C114" s="610"/>
      <c r="D114" s="413"/>
      <c r="E114" s="414"/>
      <c r="F114" s="414"/>
      <c r="G114" s="414"/>
      <c r="H114" s="415"/>
      <c r="I114" s="89" t="s">
        <v>77</v>
      </c>
      <c r="J114" s="18" t="s">
        <v>203</v>
      </c>
      <c r="K114" s="18"/>
      <c r="L114" s="18"/>
      <c r="M114" s="18"/>
      <c r="N114" s="18"/>
      <c r="O114" s="18"/>
      <c r="P114" s="18"/>
      <c r="Q114" s="53"/>
      <c r="R114" s="152"/>
      <c r="S114" s="25"/>
      <c r="T114" s="25"/>
      <c r="U114" s="25"/>
      <c r="V114" s="25"/>
      <c r="W114" s="25"/>
      <c r="X114" s="25"/>
      <c r="Y114" s="25"/>
      <c r="Z114" s="25"/>
      <c r="AA114" s="25"/>
      <c r="AB114" s="25"/>
      <c r="AC114" s="436"/>
      <c r="AE114" s="1" t="str">
        <f>+I114</f>
        <v>□</v>
      </c>
      <c r="AL114" s="18"/>
      <c r="AM114" s="22" t="s">
        <v>64</v>
      </c>
      <c r="AN114" s="22" t="s">
        <v>65</v>
      </c>
      <c r="AO114" s="22" t="s">
        <v>65</v>
      </c>
      <c r="AP114" s="22" t="s">
        <v>84</v>
      </c>
      <c r="AQ114" s="22" t="s">
        <v>66</v>
      </c>
    </row>
    <row r="115" spans="2:44" ht="17.149999999999999" customHeight="1" x14ac:dyDescent="0.2">
      <c r="B115" s="609"/>
      <c r="C115" s="610"/>
      <c r="D115" s="413"/>
      <c r="E115" s="414"/>
      <c r="F115" s="414"/>
      <c r="G115" s="414"/>
      <c r="H115" s="415"/>
      <c r="I115" s="90" t="s">
        <v>77</v>
      </c>
      <c r="J115" s="47" t="s">
        <v>204</v>
      </c>
      <c r="K115" s="47"/>
      <c r="L115" s="47"/>
      <c r="M115" s="47"/>
      <c r="N115" s="47"/>
      <c r="O115" s="47"/>
      <c r="P115" s="47"/>
      <c r="Q115" s="48"/>
      <c r="R115" s="96"/>
      <c r="S115" s="35"/>
      <c r="T115" s="35"/>
      <c r="U115" s="35"/>
      <c r="V115" s="35"/>
      <c r="W115" s="35"/>
      <c r="X115" s="35"/>
      <c r="Y115" s="35"/>
      <c r="Z115" s="35"/>
      <c r="AA115" s="35"/>
      <c r="AB115" s="35"/>
      <c r="AC115" s="441"/>
      <c r="AE115" s="1" t="str">
        <f>+I115</f>
        <v>□</v>
      </c>
    </row>
    <row r="116" spans="2:44" ht="13" customHeight="1" x14ac:dyDescent="0.2">
      <c r="B116" s="609"/>
      <c r="C116" s="610"/>
      <c r="D116" s="194"/>
      <c r="E116" s="91" t="s">
        <v>205</v>
      </c>
      <c r="F116" s="477" t="s">
        <v>206</v>
      </c>
      <c r="G116" s="478"/>
      <c r="H116" s="479"/>
      <c r="I116" s="92"/>
      <c r="J116" s="30"/>
      <c r="K116" s="30"/>
      <c r="L116" s="30"/>
      <c r="M116" s="30"/>
      <c r="N116" s="30"/>
      <c r="O116" s="30"/>
      <c r="P116" s="30"/>
      <c r="Q116" s="31"/>
      <c r="R116" s="51"/>
      <c r="S116" s="42"/>
      <c r="T116" s="42"/>
      <c r="U116" s="42"/>
      <c r="V116" s="42"/>
      <c r="W116" s="42"/>
      <c r="X116" s="42"/>
      <c r="Y116" s="42"/>
      <c r="Z116" s="42"/>
      <c r="AA116" s="42"/>
      <c r="AB116" s="42"/>
      <c r="AC116" s="440"/>
    </row>
    <row r="117" spans="2:44" ht="13" customHeight="1" x14ac:dyDescent="0.2">
      <c r="B117" s="609"/>
      <c r="C117" s="610"/>
      <c r="D117" s="194"/>
      <c r="E117" s="93" t="s">
        <v>207</v>
      </c>
      <c r="F117" s="477" t="s">
        <v>208</v>
      </c>
      <c r="G117" s="480"/>
      <c r="H117" s="481"/>
      <c r="I117" s="190"/>
      <c r="J117" s="18"/>
      <c r="K117" s="18"/>
      <c r="L117" s="18"/>
      <c r="M117" s="18"/>
      <c r="N117" s="18"/>
      <c r="O117" s="18"/>
      <c r="P117" s="18"/>
      <c r="Q117" s="53"/>
      <c r="R117" s="152"/>
      <c r="S117" s="25"/>
      <c r="T117" s="25"/>
      <c r="U117" s="25"/>
      <c r="V117" s="25"/>
      <c r="W117" s="25"/>
      <c r="X117" s="25"/>
      <c r="Y117" s="25"/>
      <c r="Z117" s="25"/>
      <c r="AA117" s="25"/>
      <c r="AB117" s="44"/>
      <c r="AC117" s="436"/>
    </row>
    <row r="118" spans="2:44" ht="16" customHeight="1" x14ac:dyDescent="0.2">
      <c r="B118" s="609"/>
      <c r="C118" s="610"/>
      <c r="D118" s="194"/>
      <c r="E118" s="421" t="s">
        <v>34</v>
      </c>
      <c r="F118" s="328" t="s">
        <v>35</v>
      </c>
      <c r="G118" s="385"/>
      <c r="H118" s="484"/>
      <c r="I118" s="33" t="s">
        <v>67</v>
      </c>
      <c r="J118" s="18" t="s">
        <v>165</v>
      </c>
      <c r="K118" s="18"/>
      <c r="L118" s="18"/>
      <c r="M118" s="19"/>
      <c r="N118" s="19"/>
      <c r="O118" s="18"/>
      <c r="P118" s="18"/>
      <c r="Q118" s="53"/>
      <c r="R118" s="152"/>
      <c r="S118" s="25"/>
      <c r="T118" s="25"/>
      <c r="U118" s="25"/>
      <c r="V118" s="25"/>
      <c r="W118" s="25"/>
      <c r="X118" s="220"/>
      <c r="Y118" s="220"/>
      <c r="Z118" s="129"/>
      <c r="AA118" s="129"/>
      <c r="AB118" s="94" t="s">
        <v>98</v>
      </c>
      <c r="AC118" s="436"/>
      <c r="AE118" s="21" t="str">
        <f t="shared" ref="AE118:AE135" si="0">+I118</f>
        <v>□</v>
      </c>
      <c r="AH118" s="22" t="str">
        <f>IF(AE118&amp;AE119&amp;AE120&amp;AE121="■□□□","◎無し",IF(AE118&amp;AE119&amp;AE120&amp;AE121="□■□□","Ｅ適合",IF(AE118&amp;AE119&amp;AE120&amp;AE121="□□■□","●適合",IF(AE118&amp;AE119&amp;AE120&amp;AE121="□□□■","◆未達",IF(AE118&amp;AE119&amp;AE120&amp;AE121="□□□□","■未答","▼矛盾")))))</f>
        <v>■未答</v>
      </c>
      <c r="AI118" s="7"/>
      <c r="AL118" s="18" t="s">
        <v>87</v>
      </c>
      <c r="AM118" s="27" t="s">
        <v>89</v>
      </c>
      <c r="AN118" s="27" t="s">
        <v>88</v>
      </c>
      <c r="AO118" s="27" t="s">
        <v>90</v>
      </c>
      <c r="AP118" s="27" t="s">
        <v>91</v>
      </c>
      <c r="AQ118" s="27" t="s">
        <v>92</v>
      </c>
      <c r="AR118" s="27" t="s">
        <v>83</v>
      </c>
    </row>
    <row r="119" spans="2:44" ht="16" customHeight="1" x14ac:dyDescent="0.2">
      <c r="B119" s="609"/>
      <c r="C119" s="610"/>
      <c r="D119" s="194"/>
      <c r="E119" s="482"/>
      <c r="F119" s="362"/>
      <c r="G119" s="378"/>
      <c r="H119" s="485"/>
      <c r="I119" s="33" t="s">
        <v>67</v>
      </c>
      <c r="J119" s="18" t="s">
        <v>404</v>
      </c>
      <c r="K119" s="18"/>
      <c r="L119" s="18"/>
      <c r="M119" s="18"/>
      <c r="N119" s="18"/>
      <c r="O119" s="18"/>
      <c r="P119" s="18"/>
      <c r="Q119" s="53"/>
      <c r="R119" s="489" t="s">
        <v>209</v>
      </c>
      <c r="S119" s="298"/>
      <c r="T119" s="298"/>
      <c r="U119" s="298"/>
      <c r="V119" s="298"/>
      <c r="W119" s="298"/>
      <c r="X119" s="293" t="s">
        <v>210</v>
      </c>
      <c r="Y119" s="293"/>
      <c r="Z119" s="294"/>
      <c r="AA119" s="294"/>
      <c r="AB119" s="44"/>
      <c r="AC119" s="436"/>
      <c r="AE119" s="1" t="str">
        <f t="shared" si="0"/>
        <v>□</v>
      </c>
      <c r="AH119" s="60" t="s">
        <v>211</v>
      </c>
      <c r="AJ119" s="95" t="str">
        <f>IF(Z119=0,"■未答",DEGREES(ATAN(1/Z119)))</f>
        <v>■未答</v>
      </c>
      <c r="AL119" s="18"/>
      <c r="AM119" s="22" t="s">
        <v>63</v>
      </c>
      <c r="AN119" s="22" t="s">
        <v>168</v>
      </c>
      <c r="AO119" s="22" t="s">
        <v>64</v>
      </c>
      <c r="AP119" s="22" t="s">
        <v>65</v>
      </c>
      <c r="AQ119" s="22" t="s">
        <v>84</v>
      </c>
      <c r="AR119" s="22" t="s">
        <v>66</v>
      </c>
    </row>
    <row r="120" spans="2:44" ht="16" customHeight="1" x14ac:dyDescent="0.2">
      <c r="B120" s="609"/>
      <c r="C120" s="610"/>
      <c r="D120" s="194"/>
      <c r="E120" s="482"/>
      <c r="F120" s="362"/>
      <c r="G120" s="378"/>
      <c r="H120" s="485"/>
      <c r="I120" s="33" t="s">
        <v>77</v>
      </c>
      <c r="J120" s="295" t="s">
        <v>170</v>
      </c>
      <c r="K120" s="295"/>
      <c r="L120" s="295"/>
      <c r="M120" s="295"/>
      <c r="N120" s="295"/>
      <c r="O120" s="295"/>
      <c r="P120" s="295"/>
      <c r="Q120" s="296"/>
      <c r="R120" s="297" t="s">
        <v>390</v>
      </c>
      <c r="S120" s="288"/>
      <c r="T120" s="288"/>
      <c r="U120" s="288"/>
      <c r="V120" s="89" t="s">
        <v>77</v>
      </c>
      <c r="W120" s="298" t="s">
        <v>212</v>
      </c>
      <c r="X120" s="298"/>
      <c r="Y120" s="89" t="s">
        <v>77</v>
      </c>
      <c r="Z120" s="299" t="s">
        <v>213</v>
      </c>
      <c r="AA120" s="288"/>
      <c r="AB120" s="197"/>
      <c r="AC120" s="436"/>
      <c r="AE120" s="1" t="str">
        <f t="shared" si="0"/>
        <v>□</v>
      </c>
      <c r="AH120" s="60" t="s">
        <v>137</v>
      </c>
      <c r="AJ120" s="22" t="str">
        <f>IF(AJ119&gt;45,IF(V120&amp;Y120="■□","●適合",IF(V120&amp;Y120="□■","◆未達",IF(V120&amp;Y120="□□","■未答","▼矛盾"))),IF(V120&amp;Y120="■□","◎十分",IF(V120&amp;Y120="□■","●適合",IF(V120&amp;Y120="□□","■未答","▼矛盾"))))</f>
        <v>■未答</v>
      </c>
    </row>
    <row r="121" spans="2:44" ht="32.25" customHeight="1" x14ac:dyDescent="0.2">
      <c r="B121" s="609"/>
      <c r="C121" s="610"/>
      <c r="D121" s="194"/>
      <c r="E121" s="483"/>
      <c r="F121" s="486"/>
      <c r="G121" s="487"/>
      <c r="H121" s="488"/>
      <c r="I121" s="33" t="s">
        <v>77</v>
      </c>
      <c r="J121" s="295" t="s">
        <v>174</v>
      </c>
      <c r="K121" s="295"/>
      <c r="L121" s="295"/>
      <c r="M121" s="295"/>
      <c r="N121" s="295"/>
      <c r="O121" s="295"/>
      <c r="P121" s="295"/>
      <c r="Q121" s="296"/>
      <c r="R121" s="492" t="s">
        <v>214</v>
      </c>
      <c r="S121" s="493"/>
      <c r="T121" s="493"/>
      <c r="U121" s="493"/>
      <c r="V121" s="493"/>
      <c r="W121" s="493"/>
      <c r="X121" s="291"/>
      <c r="Y121" s="291"/>
      <c r="Z121" s="291"/>
      <c r="AA121" s="35" t="s">
        <v>106</v>
      </c>
      <c r="AB121" s="50"/>
      <c r="AC121" s="441"/>
      <c r="AE121" s="1" t="str">
        <f t="shared" si="0"/>
        <v>□</v>
      </c>
      <c r="AH121" s="60" t="s">
        <v>215</v>
      </c>
      <c r="AJ121" s="22" t="str">
        <f>IF(X121&gt;0,IF(X121&lt;700,"◆低すぎ",IF(X121&gt;900,"◆高すぎ","●適合")),"■未答")</f>
        <v>■未答</v>
      </c>
    </row>
    <row r="122" spans="2:44" ht="12" customHeight="1" x14ac:dyDescent="0.2">
      <c r="B122" s="609"/>
      <c r="C122" s="610"/>
      <c r="D122" s="194"/>
      <c r="E122" s="494" t="s">
        <v>36</v>
      </c>
      <c r="F122" s="328" t="s">
        <v>37</v>
      </c>
      <c r="G122" s="385"/>
      <c r="H122" s="484"/>
      <c r="I122" s="228" t="s">
        <v>67</v>
      </c>
      <c r="J122" s="331" t="s">
        <v>464</v>
      </c>
      <c r="K122" s="331"/>
      <c r="L122" s="331"/>
      <c r="M122" s="331"/>
      <c r="N122" s="331"/>
      <c r="O122" s="331"/>
      <c r="P122" s="331"/>
      <c r="Q122" s="491"/>
      <c r="R122" s="42"/>
      <c r="S122" s="42"/>
      <c r="T122" s="42"/>
      <c r="U122" s="42"/>
      <c r="V122" s="42"/>
      <c r="W122" s="42"/>
      <c r="X122" s="42"/>
      <c r="Y122" s="42"/>
      <c r="Z122" s="42"/>
      <c r="AA122" s="42"/>
      <c r="AB122" s="42"/>
      <c r="AC122" s="210"/>
      <c r="AE122" s="21" t="str">
        <f t="shared" si="0"/>
        <v>□</v>
      </c>
      <c r="AH122" s="22" t="str">
        <f>IF(AE122&amp;AE123&amp;AE124="■□□","◎無し",IF(AE122&amp;AE123&amp;AE124="□■□","●適合",IF(AE122&amp;AE123&amp;AE124="□□■","◆未達",IF(AE122&amp;AE123&amp;AE124="□□□","■未答","▼矛盾"))))</f>
        <v>■未答</v>
      </c>
      <c r="AI122" s="7"/>
      <c r="AL122" s="18" t="s">
        <v>99</v>
      </c>
      <c r="AM122" s="21" t="s">
        <v>100</v>
      </c>
      <c r="AN122" s="21" t="s">
        <v>101</v>
      </c>
      <c r="AO122" s="21" t="s">
        <v>102</v>
      </c>
      <c r="AP122" s="21" t="s">
        <v>103</v>
      </c>
      <c r="AQ122" s="21" t="s">
        <v>83</v>
      </c>
    </row>
    <row r="123" spans="2:44" ht="12" customHeight="1" x14ac:dyDescent="0.2">
      <c r="B123" s="609"/>
      <c r="C123" s="610"/>
      <c r="D123" s="194"/>
      <c r="E123" s="495"/>
      <c r="F123" s="362"/>
      <c r="G123" s="378"/>
      <c r="H123" s="485"/>
      <c r="I123" s="33" t="s">
        <v>77</v>
      </c>
      <c r="J123" s="295" t="s">
        <v>216</v>
      </c>
      <c r="K123" s="295"/>
      <c r="L123" s="295"/>
      <c r="M123" s="295"/>
      <c r="N123" s="295"/>
      <c r="O123" s="295"/>
      <c r="P123" s="295"/>
      <c r="Q123" s="296"/>
      <c r="R123" s="25"/>
      <c r="S123" s="25"/>
      <c r="T123" s="25"/>
      <c r="U123" s="25"/>
      <c r="V123" s="25"/>
      <c r="W123" s="25"/>
      <c r="X123" s="25"/>
      <c r="Y123" s="25"/>
      <c r="Z123" s="25"/>
      <c r="AA123" s="25"/>
      <c r="AB123" s="25"/>
      <c r="AC123" s="436"/>
      <c r="AE123" s="1" t="str">
        <f t="shared" si="0"/>
        <v>□</v>
      </c>
      <c r="AI123" s="7"/>
      <c r="AL123" s="18"/>
      <c r="AM123" s="22" t="s">
        <v>63</v>
      </c>
      <c r="AN123" s="22" t="s">
        <v>64</v>
      </c>
      <c r="AO123" s="22" t="s">
        <v>65</v>
      </c>
      <c r="AP123" s="22" t="s">
        <v>84</v>
      </c>
      <c r="AQ123" s="22" t="s">
        <v>66</v>
      </c>
    </row>
    <row r="124" spans="2:44" ht="12" customHeight="1" x14ac:dyDescent="0.2">
      <c r="B124" s="609"/>
      <c r="C124" s="610"/>
      <c r="D124" s="194"/>
      <c r="E124" s="496"/>
      <c r="F124" s="486"/>
      <c r="G124" s="487"/>
      <c r="H124" s="488"/>
      <c r="I124" s="34" t="s">
        <v>77</v>
      </c>
      <c r="J124" s="314" t="s">
        <v>217</v>
      </c>
      <c r="K124" s="314"/>
      <c r="L124" s="314"/>
      <c r="M124" s="314"/>
      <c r="N124" s="314"/>
      <c r="O124" s="314"/>
      <c r="P124" s="314"/>
      <c r="Q124" s="442"/>
      <c r="R124" s="35"/>
      <c r="S124" s="35"/>
      <c r="T124" s="35"/>
      <c r="U124" s="35"/>
      <c r="V124" s="35"/>
      <c r="W124" s="35"/>
      <c r="X124" s="35"/>
      <c r="Y124" s="35"/>
      <c r="Z124" s="35"/>
      <c r="AA124" s="35"/>
      <c r="AB124" s="35"/>
      <c r="AC124" s="441"/>
      <c r="AE124" s="1" t="str">
        <f t="shared" si="0"/>
        <v>□</v>
      </c>
    </row>
    <row r="125" spans="2:44" ht="12" customHeight="1" x14ac:dyDescent="0.2">
      <c r="B125" s="609"/>
      <c r="C125" s="610"/>
      <c r="D125" s="194"/>
      <c r="E125" s="421" t="s">
        <v>38</v>
      </c>
      <c r="F125" s="328" t="s">
        <v>39</v>
      </c>
      <c r="G125" s="385"/>
      <c r="H125" s="484"/>
      <c r="I125" s="29" t="s">
        <v>67</v>
      </c>
      <c r="J125" s="331" t="s">
        <v>218</v>
      </c>
      <c r="K125" s="331"/>
      <c r="L125" s="331"/>
      <c r="M125" s="331"/>
      <c r="N125" s="331"/>
      <c r="O125" s="331"/>
      <c r="P125" s="331"/>
      <c r="Q125" s="491"/>
      <c r="R125" s="42"/>
      <c r="S125" s="42"/>
      <c r="T125" s="42"/>
      <c r="U125" s="42"/>
      <c r="V125" s="42"/>
      <c r="W125" s="42"/>
      <c r="X125" s="42"/>
      <c r="Y125" s="42"/>
      <c r="Z125" s="42"/>
      <c r="AA125" s="42"/>
      <c r="AB125" s="42"/>
      <c r="AC125" s="440"/>
      <c r="AE125" s="21" t="str">
        <f t="shared" si="0"/>
        <v>□</v>
      </c>
      <c r="AH125" s="22" t="str">
        <f>IF(AE125&amp;AE126&amp;AE127="■□□","◎無し",IF(AE125&amp;AE126&amp;AE127="□■□","●適合",IF(AE125&amp;AE126&amp;AE127="□□■","◆未達",IF(AE125&amp;AE126&amp;AE127="□□□","■未答","▼矛盾"))))</f>
        <v>■未答</v>
      </c>
      <c r="AI125" s="7"/>
      <c r="AL125" s="18" t="s">
        <v>99</v>
      </c>
      <c r="AM125" s="21" t="s">
        <v>100</v>
      </c>
      <c r="AN125" s="21" t="s">
        <v>101</v>
      </c>
      <c r="AO125" s="21" t="s">
        <v>102</v>
      </c>
      <c r="AP125" s="21" t="s">
        <v>103</v>
      </c>
      <c r="AQ125" s="21" t="s">
        <v>83</v>
      </c>
    </row>
    <row r="126" spans="2:44" ht="12" customHeight="1" x14ac:dyDescent="0.2">
      <c r="B126" s="609"/>
      <c r="C126" s="610"/>
      <c r="D126" s="194"/>
      <c r="E126" s="482"/>
      <c r="F126" s="362"/>
      <c r="G126" s="378"/>
      <c r="H126" s="485"/>
      <c r="I126" s="33" t="s">
        <v>77</v>
      </c>
      <c r="J126" s="295" t="s">
        <v>216</v>
      </c>
      <c r="K126" s="295"/>
      <c r="L126" s="295"/>
      <c r="M126" s="295"/>
      <c r="N126" s="295"/>
      <c r="O126" s="295"/>
      <c r="P126" s="295"/>
      <c r="Q126" s="296"/>
      <c r="R126" s="25"/>
      <c r="S126" s="25"/>
      <c r="T126" s="25"/>
      <c r="U126" s="25"/>
      <c r="V126" s="25"/>
      <c r="W126" s="25"/>
      <c r="X126" s="25"/>
      <c r="Y126" s="25"/>
      <c r="Z126" s="25"/>
      <c r="AA126" s="25"/>
      <c r="AB126" s="25"/>
      <c r="AC126" s="436"/>
      <c r="AE126" s="1" t="str">
        <f t="shared" si="0"/>
        <v>□</v>
      </c>
      <c r="AL126" s="18"/>
      <c r="AM126" s="22" t="s">
        <v>63</v>
      </c>
      <c r="AN126" s="22" t="s">
        <v>64</v>
      </c>
      <c r="AO126" s="22" t="s">
        <v>65</v>
      </c>
      <c r="AP126" s="22" t="s">
        <v>84</v>
      </c>
      <c r="AQ126" s="22" t="s">
        <v>66</v>
      </c>
    </row>
    <row r="127" spans="2:44" ht="12" customHeight="1" x14ac:dyDescent="0.2">
      <c r="B127" s="609"/>
      <c r="C127" s="610"/>
      <c r="D127" s="194"/>
      <c r="E127" s="483"/>
      <c r="F127" s="486"/>
      <c r="G127" s="487"/>
      <c r="H127" s="488"/>
      <c r="I127" s="34" t="s">
        <v>77</v>
      </c>
      <c r="J127" s="314" t="s">
        <v>217</v>
      </c>
      <c r="K127" s="314"/>
      <c r="L127" s="314"/>
      <c r="M127" s="314"/>
      <c r="N127" s="314"/>
      <c r="O127" s="314"/>
      <c r="P127" s="314"/>
      <c r="Q127" s="442"/>
      <c r="R127" s="35"/>
      <c r="S127" s="35"/>
      <c r="T127" s="35"/>
      <c r="U127" s="35"/>
      <c r="V127" s="35"/>
      <c r="W127" s="35"/>
      <c r="X127" s="35"/>
      <c r="Y127" s="35"/>
      <c r="Z127" s="35"/>
      <c r="AA127" s="35"/>
      <c r="AB127" s="35"/>
      <c r="AC127" s="441"/>
      <c r="AE127" s="1" t="str">
        <f t="shared" si="0"/>
        <v>□</v>
      </c>
    </row>
    <row r="128" spans="2:44" ht="26.15" customHeight="1" x14ac:dyDescent="0.2">
      <c r="B128" s="609"/>
      <c r="C128" s="610"/>
      <c r="D128" s="194"/>
      <c r="E128" s="421" t="s">
        <v>219</v>
      </c>
      <c r="F128" s="328" t="s">
        <v>220</v>
      </c>
      <c r="G128" s="385"/>
      <c r="H128" s="484"/>
      <c r="I128" s="33" t="s">
        <v>77</v>
      </c>
      <c r="J128" s="497" t="s">
        <v>221</v>
      </c>
      <c r="K128" s="497"/>
      <c r="L128" s="497"/>
      <c r="M128" s="497"/>
      <c r="N128" s="497"/>
      <c r="O128" s="497"/>
      <c r="P128" s="497"/>
      <c r="Q128" s="498"/>
      <c r="R128" s="51"/>
      <c r="S128" s="42"/>
      <c r="T128" s="42"/>
      <c r="U128" s="42"/>
      <c r="V128" s="42"/>
      <c r="W128" s="42"/>
      <c r="X128" s="42"/>
      <c r="Y128" s="42"/>
      <c r="Z128" s="42"/>
      <c r="AA128" s="42"/>
      <c r="AB128" s="42"/>
      <c r="AC128" s="440"/>
      <c r="AE128" s="21" t="str">
        <f t="shared" si="0"/>
        <v>□</v>
      </c>
      <c r="AH128" s="22" t="str">
        <f>IF(AE128&amp;AE129&amp;AE130&amp;AE131="■□□□","◎無し",IF(AE128&amp;AE129&amp;AE130&amp;AE131="□■□□","●適済",IF(AE128&amp;AE129&amp;AE130&amp;AE131="□□■□","●適合",IF(AE128&amp;AE129&amp;AE130&amp;AE131="□□□■","◆未達",IF(AE128&amp;AE129&amp;AE130&amp;AE131="□□□□","■未答","▼矛盾")))))</f>
        <v>■未答</v>
      </c>
      <c r="AI128" s="7"/>
      <c r="AL128" s="18" t="s">
        <v>87</v>
      </c>
      <c r="AM128" s="27" t="s">
        <v>89</v>
      </c>
      <c r="AN128" s="27" t="s">
        <v>88</v>
      </c>
      <c r="AO128" s="27" t="s">
        <v>90</v>
      </c>
      <c r="AP128" s="27" t="s">
        <v>91</v>
      </c>
      <c r="AQ128" s="27" t="s">
        <v>92</v>
      </c>
      <c r="AR128" s="27" t="s">
        <v>83</v>
      </c>
    </row>
    <row r="129" spans="2:44" ht="12" customHeight="1" x14ac:dyDescent="0.2">
      <c r="B129" s="609"/>
      <c r="C129" s="610"/>
      <c r="D129" s="194"/>
      <c r="E129" s="482"/>
      <c r="F129" s="362"/>
      <c r="G129" s="378"/>
      <c r="H129" s="485"/>
      <c r="I129" s="33" t="s">
        <v>77</v>
      </c>
      <c r="J129" s="295" t="s">
        <v>216</v>
      </c>
      <c r="K129" s="295"/>
      <c r="L129" s="295"/>
      <c r="M129" s="295"/>
      <c r="N129" s="295"/>
      <c r="O129" s="295"/>
      <c r="P129" s="295"/>
      <c r="Q129" s="296"/>
      <c r="R129" s="152"/>
      <c r="S129" s="25"/>
      <c r="T129" s="25"/>
      <c r="U129" s="25"/>
      <c r="V129" s="25"/>
      <c r="W129" s="25"/>
      <c r="X129" s="25"/>
      <c r="Y129" s="25"/>
      <c r="Z129" s="25"/>
      <c r="AA129" s="25"/>
      <c r="AB129" s="25"/>
      <c r="AC129" s="436"/>
      <c r="AE129" s="1" t="str">
        <f t="shared" si="0"/>
        <v>□</v>
      </c>
      <c r="AL129" s="18"/>
      <c r="AM129" s="22" t="s">
        <v>63</v>
      </c>
      <c r="AN129" s="22" t="s">
        <v>222</v>
      </c>
      <c r="AO129" s="22" t="s">
        <v>64</v>
      </c>
      <c r="AP129" s="22" t="s">
        <v>65</v>
      </c>
      <c r="AQ129" s="22" t="s">
        <v>84</v>
      </c>
      <c r="AR129" s="22" t="s">
        <v>66</v>
      </c>
    </row>
    <row r="130" spans="2:44" ht="12" customHeight="1" x14ac:dyDescent="0.2">
      <c r="B130" s="609"/>
      <c r="C130" s="610"/>
      <c r="D130" s="194"/>
      <c r="E130" s="482"/>
      <c r="F130" s="362"/>
      <c r="G130" s="378"/>
      <c r="H130" s="485"/>
      <c r="I130" s="33" t="s">
        <v>77</v>
      </c>
      <c r="J130" s="295" t="s">
        <v>223</v>
      </c>
      <c r="K130" s="295"/>
      <c r="L130" s="295"/>
      <c r="M130" s="295"/>
      <c r="N130" s="295"/>
      <c r="O130" s="295"/>
      <c r="P130" s="295"/>
      <c r="Q130" s="296"/>
      <c r="R130" s="152"/>
      <c r="S130" s="25"/>
      <c r="T130" s="25"/>
      <c r="U130" s="25"/>
      <c r="V130" s="25"/>
      <c r="W130" s="25"/>
      <c r="X130" s="25"/>
      <c r="Y130" s="25"/>
      <c r="Z130" s="25"/>
      <c r="AA130" s="25"/>
      <c r="AB130" s="25"/>
      <c r="AC130" s="436"/>
      <c r="AE130" s="1" t="str">
        <f t="shared" si="0"/>
        <v>□</v>
      </c>
    </row>
    <row r="131" spans="2:44" ht="12" customHeight="1" x14ac:dyDescent="0.2">
      <c r="B131" s="609"/>
      <c r="C131" s="610"/>
      <c r="D131" s="194"/>
      <c r="E131" s="483"/>
      <c r="F131" s="486"/>
      <c r="G131" s="487"/>
      <c r="H131" s="488"/>
      <c r="I131" s="34" t="s">
        <v>77</v>
      </c>
      <c r="J131" s="314" t="s">
        <v>217</v>
      </c>
      <c r="K131" s="314"/>
      <c r="L131" s="314"/>
      <c r="M131" s="314"/>
      <c r="N131" s="314"/>
      <c r="O131" s="314"/>
      <c r="P131" s="314"/>
      <c r="Q131" s="442"/>
      <c r="R131" s="96"/>
      <c r="S131" s="35"/>
      <c r="T131" s="35"/>
      <c r="U131" s="35"/>
      <c r="V131" s="35"/>
      <c r="W131" s="35"/>
      <c r="X131" s="35"/>
      <c r="Y131" s="35"/>
      <c r="Z131" s="35"/>
      <c r="AA131" s="35"/>
      <c r="AB131" s="35"/>
      <c r="AC131" s="441"/>
      <c r="AE131" s="1" t="str">
        <f t="shared" si="0"/>
        <v>□</v>
      </c>
    </row>
    <row r="132" spans="2:44" ht="12" customHeight="1" x14ac:dyDescent="0.2">
      <c r="B132" s="609"/>
      <c r="C132" s="610"/>
      <c r="D132" s="194"/>
      <c r="E132" s="421" t="s">
        <v>224</v>
      </c>
      <c r="F132" s="328" t="s">
        <v>225</v>
      </c>
      <c r="G132" s="385"/>
      <c r="H132" s="484"/>
      <c r="I132" s="29" t="s">
        <v>67</v>
      </c>
      <c r="J132" s="331" t="s">
        <v>226</v>
      </c>
      <c r="K132" s="331"/>
      <c r="L132" s="331"/>
      <c r="M132" s="331"/>
      <c r="N132" s="331"/>
      <c r="O132" s="331"/>
      <c r="P132" s="331"/>
      <c r="Q132" s="491"/>
      <c r="R132" s="51"/>
      <c r="S132" s="42"/>
      <c r="T132" s="42"/>
      <c r="U132" s="42"/>
      <c r="V132" s="42"/>
      <c r="W132" s="42"/>
      <c r="X132" s="42"/>
      <c r="Y132" s="42"/>
      <c r="Z132" s="42"/>
      <c r="AA132" s="42"/>
      <c r="AB132" s="42"/>
      <c r="AC132" s="440"/>
      <c r="AE132" s="21" t="str">
        <f t="shared" si="0"/>
        <v>□</v>
      </c>
      <c r="AH132" s="22" t="str">
        <f>IF(AE132&amp;AE133&amp;AE134&amp;AE135="■□□□","◎無し",IF(AE132&amp;AE133&amp;AE134&amp;AE135="□■□□","●適済",IF(AE132&amp;AE133&amp;AE134&amp;AE135="□□■□","●適合",IF(AE132&amp;AE133&amp;AE134&amp;AE135="□□□■","◆未達",IF(AE132&amp;AE133&amp;AE134&amp;AE135="□□□□","■未答","▼矛盾")))))</f>
        <v>■未答</v>
      </c>
      <c r="AI132" s="7"/>
      <c r="AL132" s="18" t="s">
        <v>87</v>
      </c>
      <c r="AM132" s="27" t="s">
        <v>89</v>
      </c>
      <c r="AN132" s="27" t="s">
        <v>88</v>
      </c>
      <c r="AO132" s="27" t="s">
        <v>90</v>
      </c>
      <c r="AP132" s="27" t="s">
        <v>91</v>
      </c>
      <c r="AQ132" s="27" t="s">
        <v>92</v>
      </c>
      <c r="AR132" s="27" t="s">
        <v>83</v>
      </c>
    </row>
    <row r="133" spans="2:44" ht="12" customHeight="1" x14ac:dyDescent="0.2">
      <c r="B133" s="609"/>
      <c r="C133" s="610"/>
      <c r="D133" s="194"/>
      <c r="E133" s="482"/>
      <c r="F133" s="362"/>
      <c r="G133" s="378"/>
      <c r="H133" s="485"/>
      <c r="I133" s="33" t="s">
        <v>77</v>
      </c>
      <c r="J133" s="295" t="s">
        <v>216</v>
      </c>
      <c r="K133" s="295"/>
      <c r="L133" s="295"/>
      <c r="M133" s="295"/>
      <c r="N133" s="295"/>
      <c r="O133" s="295"/>
      <c r="P133" s="295"/>
      <c r="Q133" s="296"/>
      <c r="R133" s="152"/>
      <c r="S133" s="25"/>
      <c r="T133" s="25"/>
      <c r="U133" s="25"/>
      <c r="V133" s="25"/>
      <c r="W133" s="25"/>
      <c r="X133" s="25"/>
      <c r="Y133" s="25"/>
      <c r="Z133" s="25"/>
      <c r="AA133" s="25"/>
      <c r="AB133" s="25"/>
      <c r="AC133" s="436"/>
      <c r="AE133" s="1" t="str">
        <f t="shared" si="0"/>
        <v>□</v>
      </c>
      <c r="AL133" s="18"/>
      <c r="AM133" s="22" t="s">
        <v>63</v>
      </c>
      <c r="AN133" s="22" t="s">
        <v>222</v>
      </c>
      <c r="AO133" s="22" t="s">
        <v>64</v>
      </c>
      <c r="AP133" s="22" t="s">
        <v>65</v>
      </c>
      <c r="AQ133" s="22" t="s">
        <v>84</v>
      </c>
      <c r="AR133" s="22" t="s">
        <v>66</v>
      </c>
    </row>
    <row r="134" spans="2:44" ht="12" customHeight="1" x14ac:dyDescent="0.2">
      <c r="B134" s="609"/>
      <c r="C134" s="610"/>
      <c r="D134" s="194"/>
      <c r="E134" s="482"/>
      <c r="F134" s="362"/>
      <c r="G134" s="378"/>
      <c r="H134" s="485"/>
      <c r="I134" s="33" t="s">
        <v>77</v>
      </c>
      <c r="J134" s="295" t="s">
        <v>223</v>
      </c>
      <c r="K134" s="295"/>
      <c r="L134" s="295"/>
      <c r="M134" s="295"/>
      <c r="N134" s="295"/>
      <c r="O134" s="295"/>
      <c r="P134" s="295"/>
      <c r="Q134" s="296"/>
      <c r="R134" s="152"/>
      <c r="S134" s="25"/>
      <c r="T134" s="25"/>
      <c r="U134" s="25"/>
      <c r="V134" s="25"/>
      <c r="W134" s="25"/>
      <c r="X134" s="25"/>
      <c r="Y134" s="25"/>
      <c r="Z134" s="25"/>
      <c r="AA134" s="25"/>
      <c r="AB134" s="25"/>
      <c r="AC134" s="436"/>
      <c r="AE134" s="1" t="str">
        <f t="shared" si="0"/>
        <v>□</v>
      </c>
    </row>
    <row r="135" spans="2:44" ht="12" customHeight="1" x14ac:dyDescent="0.2">
      <c r="B135" s="609"/>
      <c r="C135" s="610"/>
      <c r="D135" s="194"/>
      <c r="E135" s="482"/>
      <c r="F135" s="362"/>
      <c r="G135" s="378"/>
      <c r="H135" s="485"/>
      <c r="I135" s="34" t="s">
        <v>77</v>
      </c>
      <c r="J135" s="314" t="s">
        <v>217</v>
      </c>
      <c r="K135" s="314"/>
      <c r="L135" s="314"/>
      <c r="M135" s="314"/>
      <c r="N135" s="314"/>
      <c r="O135" s="314"/>
      <c r="P135" s="314"/>
      <c r="Q135" s="442"/>
      <c r="R135" s="96"/>
      <c r="S135" s="35"/>
      <c r="T135" s="35"/>
      <c r="U135" s="35"/>
      <c r="V135" s="35"/>
      <c r="W135" s="35"/>
      <c r="X135" s="35"/>
      <c r="Y135" s="35"/>
      <c r="Z135" s="35"/>
      <c r="AA135" s="35"/>
      <c r="AB135" s="35"/>
      <c r="AC135" s="441"/>
      <c r="AE135" s="1" t="str">
        <f t="shared" si="0"/>
        <v>□</v>
      </c>
    </row>
    <row r="136" spans="2:44" ht="3.75" customHeight="1" x14ac:dyDescent="0.2">
      <c r="B136" s="609"/>
      <c r="C136" s="610"/>
      <c r="D136" s="422" t="s">
        <v>40</v>
      </c>
      <c r="E136" s="426"/>
      <c r="F136" s="426"/>
      <c r="G136" s="426"/>
      <c r="H136" s="427"/>
      <c r="I136" s="56"/>
      <c r="J136" s="103"/>
      <c r="K136" s="103"/>
      <c r="L136" s="103"/>
      <c r="M136" s="103"/>
      <c r="N136" s="103"/>
      <c r="O136" s="103"/>
      <c r="P136" s="103"/>
      <c r="Q136" s="106"/>
      <c r="R136" s="51"/>
      <c r="S136" s="42"/>
      <c r="T136" s="42"/>
      <c r="U136" s="42"/>
      <c r="V136" s="42"/>
      <c r="W136" s="42"/>
      <c r="X136" s="42"/>
      <c r="Y136" s="42"/>
      <c r="Z136" s="42"/>
      <c r="AA136" s="42"/>
      <c r="AB136" s="42"/>
      <c r="AC136" s="440"/>
    </row>
    <row r="137" spans="2:44" ht="18" customHeight="1" x14ac:dyDescent="0.2">
      <c r="B137" s="609"/>
      <c r="C137" s="610"/>
      <c r="D137" s="413"/>
      <c r="E137" s="414"/>
      <c r="F137" s="414"/>
      <c r="G137" s="414"/>
      <c r="H137" s="415"/>
      <c r="I137" s="26" t="s">
        <v>77</v>
      </c>
      <c r="J137" s="18" t="s">
        <v>202</v>
      </c>
      <c r="K137" s="18"/>
      <c r="L137" s="18"/>
      <c r="M137" s="18"/>
      <c r="N137" s="18"/>
      <c r="O137" s="230"/>
      <c r="P137" s="230"/>
      <c r="Q137" s="231"/>
      <c r="R137" s="281"/>
      <c r="S137" s="282"/>
      <c r="T137" s="282"/>
      <c r="U137" s="282"/>
      <c r="V137" s="282"/>
      <c r="W137" s="282"/>
      <c r="X137" s="282"/>
      <c r="Y137" s="282"/>
      <c r="Z137" s="282"/>
      <c r="AA137" s="282"/>
      <c r="AB137" s="283"/>
      <c r="AC137" s="436"/>
      <c r="AE137" s="21" t="str">
        <f>+I137</f>
        <v>□</v>
      </c>
      <c r="AH137" s="22" t="str">
        <f>IF(AE137&amp;AE138&amp;AE139="■□□","●適合",IF(AE137&amp;AE138&amp;AE139="□■□","◆未達",IF(AE137&amp;AE138&amp;AE139="□□■","◆未達",IF(AE137&amp;AE138&amp;AE139="□□□","■未答","▼矛盾"))))</f>
        <v>■未答</v>
      </c>
      <c r="AI137" s="7"/>
      <c r="AL137" s="18" t="s">
        <v>99</v>
      </c>
      <c r="AM137" s="21" t="s">
        <v>100</v>
      </c>
      <c r="AN137" s="21" t="s">
        <v>101</v>
      </c>
      <c r="AO137" s="21" t="s">
        <v>102</v>
      </c>
      <c r="AP137" s="21" t="s">
        <v>103</v>
      </c>
      <c r="AQ137" s="21" t="s">
        <v>83</v>
      </c>
    </row>
    <row r="138" spans="2:44" ht="18" customHeight="1" x14ac:dyDescent="0.2">
      <c r="B138" s="609"/>
      <c r="C138" s="610"/>
      <c r="D138" s="413"/>
      <c r="E138" s="414"/>
      <c r="F138" s="414"/>
      <c r="G138" s="414"/>
      <c r="H138" s="415"/>
      <c r="I138" s="26" t="s">
        <v>77</v>
      </c>
      <c r="J138" s="18" t="s">
        <v>203</v>
      </c>
      <c r="K138" s="18"/>
      <c r="L138" s="18"/>
      <c r="M138" s="18"/>
      <c r="N138" s="18"/>
      <c r="O138" s="230"/>
      <c r="P138" s="230"/>
      <c r="Q138" s="231"/>
      <c r="R138" s="281"/>
      <c r="S138" s="282"/>
      <c r="T138" s="282"/>
      <c r="U138" s="282"/>
      <c r="V138" s="282"/>
      <c r="W138" s="282"/>
      <c r="X138" s="282"/>
      <c r="Y138" s="282"/>
      <c r="Z138" s="282"/>
      <c r="AA138" s="282"/>
      <c r="AB138" s="283"/>
      <c r="AC138" s="436"/>
      <c r="AE138" s="1" t="str">
        <f>+I138</f>
        <v>□</v>
      </c>
      <c r="AL138" s="18"/>
      <c r="AM138" s="22" t="s">
        <v>64</v>
      </c>
      <c r="AN138" s="22" t="s">
        <v>65</v>
      </c>
      <c r="AO138" s="22" t="s">
        <v>65</v>
      </c>
      <c r="AP138" s="22" t="s">
        <v>84</v>
      </c>
      <c r="AQ138" s="22" t="s">
        <v>66</v>
      </c>
    </row>
    <row r="139" spans="2:44" ht="18" customHeight="1" x14ac:dyDescent="0.2">
      <c r="B139" s="609"/>
      <c r="C139" s="610"/>
      <c r="D139" s="413"/>
      <c r="E139" s="414"/>
      <c r="F139" s="414"/>
      <c r="G139" s="414"/>
      <c r="H139" s="415"/>
      <c r="I139" s="26" t="s">
        <v>77</v>
      </c>
      <c r="J139" s="18" t="s">
        <v>204</v>
      </c>
      <c r="K139" s="18"/>
      <c r="L139" s="18"/>
      <c r="M139" s="18"/>
      <c r="N139" s="18"/>
      <c r="O139" s="230"/>
      <c r="P139" s="230"/>
      <c r="Q139" s="231"/>
      <c r="R139" s="281"/>
      <c r="S139" s="282"/>
      <c r="T139" s="282"/>
      <c r="U139" s="282"/>
      <c r="V139" s="282"/>
      <c r="W139" s="282"/>
      <c r="X139" s="282"/>
      <c r="Y139" s="282"/>
      <c r="Z139" s="282"/>
      <c r="AA139" s="282"/>
      <c r="AB139" s="283"/>
      <c r="AC139" s="436"/>
      <c r="AE139" s="1" t="str">
        <f>+I139</f>
        <v>□</v>
      </c>
    </row>
    <row r="140" spans="2:44" ht="6.75" customHeight="1" x14ac:dyDescent="0.2">
      <c r="B140" s="609"/>
      <c r="C140" s="610"/>
      <c r="D140" s="413"/>
      <c r="E140" s="414"/>
      <c r="F140" s="414"/>
      <c r="G140" s="414"/>
      <c r="H140" s="415"/>
      <c r="I140" s="19"/>
      <c r="J140" s="18"/>
      <c r="K140" s="18"/>
      <c r="L140" s="18"/>
      <c r="M140" s="18"/>
      <c r="N140" s="18"/>
      <c r="O140" s="18"/>
      <c r="P140" s="18"/>
      <c r="Q140" s="53"/>
      <c r="R140" s="24"/>
      <c r="S140" s="192"/>
      <c r="T140" s="192"/>
      <c r="U140" s="192"/>
      <c r="V140" s="192"/>
      <c r="W140" s="192"/>
      <c r="X140" s="192"/>
      <c r="Y140" s="192"/>
      <c r="Z140" s="192"/>
      <c r="AA140" s="192"/>
      <c r="AB140" s="192"/>
      <c r="AC140" s="441"/>
    </row>
    <row r="141" spans="2:44" ht="13" customHeight="1" x14ac:dyDescent="0.2">
      <c r="B141" s="609"/>
      <c r="C141" s="610"/>
      <c r="D141" s="483"/>
      <c r="E141" s="91" t="s">
        <v>205</v>
      </c>
      <c r="F141" s="477" t="s">
        <v>206</v>
      </c>
      <c r="G141" s="478"/>
      <c r="H141" s="479"/>
      <c r="I141" s="92"/>
      <c r="J141" s="30"/>
      <c r="K141" s="30"/>
      <c r="L141" s="30"/>
      <c r="M141" s="30"/>
      <c r="N141" s="30"/>
      <c r="O141" s="30"/>
      <c r="P141" s="30"/>
      <c r="Q141" s="31"/>
      <c r="R141" s="51"/>
      <c r="S141" s="42"/>
      <c r="T141" s="42"/>
      <c r="U141" s="42"/>
      <c r="V141" s="42"/>
      <c r="W141" s="42"/>
      <c r="X141" s="42"/>
      <c r="Y141" s="42"/>
      <c r="Z141" s="42"/>
      <c r="AA141" s="42"/>
      <c r="AB141" s="97"/>
      <c r="AC141" s="440"/>
    </row>
    <row r="142" spans="2:44" ht="13" customHeight="1" x14ac:dyDescent="0.2">
      <c r="B142" s="609"/>
      <c r="C142" s="610"/>
      <c r="D142" s="418"/>
      <c r="E142" s="93" t="s">
        <v>207</v>
      </c>
      <c r="F142" s="477" t="s">
        <v>208</v>
      </c>
      <c r="G142" s="480"/>
      <c r="H142" s="481"/>
      <c r="I142" s="190"/>
      <c r="J142" s="18"/>
      <c r="K142" s="18"/>
      <c r="L142" s="18"/>
      <c r="M142" s="18"/>
      <c r="N142" s="18"/>
      <c r="O142" s="18"/>
      <c r="P142" s="18"/>
      <c r="Q142" s="53"/>
      <c r="R142" s="152"/>
      <c r="S142" s="25"/>
      <c r="T142" s="25"/>
      <c r="U142" s="25"/>
      <c r="V142" s="25"/>
      <c r="W142" s="25"/>
      <c r="X142" s="25"/>
      <c r="Y142" s="25"/>
      <c r="Z142" s="25"/>
      <c r="AA142" s="25"/>
      <c r="AB142" s="44"/>
      <c r="AC142" s="436"/>
    </row>
    <row r="143" spans="2:44" ht="18" customHeight="1" x14ac:dyDescent="0.2">
      <c r="B143" s="609"/>
      <c r="C143" s="610"/>
      <c r="D143" s="418"/>
      <c r="E143" s="421" t="s">
        <v>228</v>
      </c>
      <c r="F143" s="328" t="s">
        <v>229</v>
      </c>
      <c r="G143" s="385"/>
      <c r="H143" s="484"/>
      <c r="I143" s="89" t="s">
        <v>77</v>
      </c>
      <c r="J143" s="18" t="s">
        <v>308</v>
      </c>
      <c r="K143" s="18"/>
      <c r="L143" s="18"/>
      <c r="M143" s="18"/>
      <c r="N143" s="18"/>
      <c r="O143" s="18"/>
      <c r="P143" s="18"/>
      <c r="Q143" s="53"/>
      <c r="R143" s="89" t="s">
        <v>77</v>
      </c>
      <c r="S143" s="18" t="s">
        <v>351</v>
      </c>
      <c r="T143" s="25"/>
      <c r="U143" s="25"/>
      <c r="V143" s="25"/>
      <c r="W143" s="25"/>
      <c r="X143" s="25"/>
      <c r="Y143" s="25"/>
      <c r="Z143" s="25"/>
      <c r="AA143" s="25"/>
      <c r="AB143" s="44"/>
      <c r="AC143" s="436"/>
      <c r="AE143" s="1" t="str">
        <f>I143</f>
        <v>□</v>
      </c>
      <c r="AF143" s="1" t="str">
        <f>R143</f>
        <v>□</v>
      </c>
      <c r="AH143" s="22" t="str">
        <f>IF(AE143&amp;AE146&amp;AE147="■□□","◎無し",IF(AE143&amp;AE146&amp;AE147="□■□","●適合",IF(AE143&amp;AE146&amp;AE147="□□■","◆未達",IF(AE143&amp;AE146&amp;AE147="□□□","■未答","▼矛盾"))))</f>
        <v>■未答</v>
      </c>
      <c r="AI143" s="7"/>
      <c r="AJ143" s="21" t="str">
        <f>IF(AF143&amp;AF144&amp;AF145="■□□","◎無し",IF(AF143&amp;AF144&amp;AF145="□■□","●適合",IF(AF143&amp;AF144&amp;AF145="□□■","●適合",IF(AF143&amp;AF144&amp;AF145="□■■","●適合",IF(AF143&amp;AF144&amp;AF145="□□□","■未答","▼矛盾")))))</f>
        <v>■未答</v>
      </c>
      <c r="AL143" s="18" t="s">
        <v>99</v>
      </c>
      <c r="AM143" s="21" t="s">
        <v>100</v>
      </c>
      <c r="AN143" s="21" t="s">
        <v>101</v>
      </c>
      <c r="AO143" s="21" t="s">
        <v>102</v>
      </c>
      <c r="AP143" s="21" t="s">
        <v>103</v>
      </c>
      <c r="AQ143" s="21" t="s">
        <v>83</v>
      </c>
      <c r="AR143" s="145"/>
    </row>
    <row r="144" spans="2:44" ht="18" customHeight="1" x14ac:dyDescent="0.2">
      <c r="B144" s="609"/>
      <c r="C144" s="610"/>
      <c r="D144" s="418"/>
      <c r="E144" s="482"/>
      <c r="F144" s="362"/>
      <c r="G144" s="378"/>
      <c r="H144" s="485"/>
      <c r="I144" s="232"/>
      <c r="J144" s="230"/>
      <c r="K144" s="18"/>
      <c r="L144" s="18"/>
      <c r="M144" s="18"/>
      <c r="N144" s="18"/>
      <c r="O144" s="18"/>
      <c r="P144" s="18"/>
      <c r="Q144" s="53"/>
      <c r="R144" s="89" t="s">
        <v>77</v>
      </c>
      <c r="S144" s="18" t="s">
        <v>353</v>
      </c>
      <c r="T144" s="25"/>
      <c r="U144" s="25"/>
      <c r="V144" s="25"/>
      <c r="W144" s="25"/>
      <c r="X144" s="25"/>
      <c r="Y144" s="25"/>
      <c r="Z144" s="25"/>
      <c r="AA144" s="25"/>
      <c r="AB144" s="44"/>
      <c r="AC144" s="436"/>
      <c r="AF144" s="1" t="str">
        <f>R144</f>
        <v>□</v>
      </c>
      <c r="AH144" s="7"/>
      <c r="AI144" s="7"/>
      <c r="AL144" s="18"/>
      <c r="AM144" s="22" t="s">
        <v>63</v>
      </c>
      <c r="AN144" s="22" t="s">
        <v>64</v>
      </c>
      <c r="AO144" s="22" t="s">
        <v>65</v>
      </c>
      <c r="AP144" s="22" t="s">
        <v>84</v>
      </c>
      <c r="AQ144" s="22" t="s">
        <v>66</v>
      </c>
      <c r="AR144" s="146"/>
    </row>
    <row r="145" spans="2:44" ht="18" customHeight="1" x14ac:dyDescent="0.2">
      <c r="B145" s="609"/>
      <c r="C145" s="610"/>
      <c r="D145" s="418"/>
      <c r="E145" s="482"/>
      <c r="F145" s="362"/>
      <c r="G145" s="378"/>
      <c r="H145" s="485"/>
      <c r="I145" s="232"/>
      <c r="J145" s="230"/>
      <c r="K145" s="18"/>
      <c r="L145" s="18"/>
      <c r="M145" s="18"/>
      <c r="N145" s="18"/>
      <c r="O145" s="18"/>
      <c r="P145" s="18"/>
      <c r="Q145" s="53"/>
      <c r="R145" s="89" t="s">
        <v>77</v>
      </c>
      <c r="S145" s="18" t="s">
        <v>352</v>
      </c>
      <c r="T145" s="25"/>
      <c r="U145" s="25"/>
      <c r="V145" s="25"/>
      <c r="W145" s="25"/>
      <c r="X145" s="25"/>
      <c r="Y145" s="25"/>
      <c r="Z145" s="25"/>
      <c r="AA145" s="25"/>
      <c r="AB145" s="44"/>
      <c r="AC145" s="436"/>
      <c r="AF145" s="1" t="str">
        <f>R145</f>
        <v>□</v>
      </c>
      <c r="AH145" s="7"/>
      <c r="AI145" s="7"/>
      <c r="AL145" s="18" t="s">
        <v>99</v>
      </c>
      <c r="AM145" s="21" t="s">
        <v>100</v>
      </c>
      <c r="AN145" s="21" t="s">
        <v>101</v>
      </c>
      <c r="AO145" s="21" t="s">
        <v>102</v>
      </c>
      <c r="AP145" s="21" t="s">
        <v>368</v>
      </c>
      <c r="AQ145" s="21" t="s">
        <v>103</v>
      </c>
      <c r="AR145" s="21" t="s">
        <v>83</v>
      </c>
    </row>
    <row r="146" spans="2:44" ht="18" customHeight="1" x14ac:dyDescent="0.15">
      <c r="B146" s="609"/>
      <c r="C146" s="610"/>
      <c r="D146" s="418"/>
      <c r="E146" s="482"/>
      <c r="F146" s="362"/>
      <c r="G146" s="378"/>
      <c r="H146" s="485"/>
      <c r="I146" s="19"/>
      <c r="J146" s="18"/>
      <c r="K146" s="18"/>
      <c r="L146" s="18"/>
      <c r="M146" s="18"/>
      <c r="N146" s="18"/>
      <c r="O146" s="18"/>
      <c r="P146" s="18"/>
      <c r="Q146" s="53"/>
      <c r="R146" s="499" t="s">
        <v>98</v>
      </c>
      <c r="S146" s="500"/>
      <c r="T146" s="500"/>
      <c r="U146" s="500"/>
      <c r="V146" s="500"/>
      <c r="W146" s="500"/>
      <c r="X146" s="500"/>
      <c r="Y146" s="500"/>
      <c r="Z146" s="500"/>
      <c r="AA146" s="500"/>
      <c r="AB146" s="501"/>
      <c r="AC146" s="436"/>
      <c r="AE146" s="1" t="str">
        <f>+I147</f>
        <v>□</v>
      </c>
      <c r="AL146" s="18"/>
      <c r="AM146" s="22" t="s">
        <v>63</v>
      </c>
      <c r="AN146" s="22" t="s">
        <v>64</v>
      </c>
      <c r="AO146" s="22" t="s">
        <v>64</v>
      </c>
      <c r="AP146" s="22" t="s">
        <v>64</v>
      </c>
      <c r="AQ146" s="22" t="s">
        <v>84</v>
      </c>
      <c r="AR146" s="22" t="s">
        <v>66</v>
      </c>
    </row>
    <row r="147" spans="2:44" ht="22" customHeight="1" x14ac:dyDescent="0.2">
      <c r="B147" s="609"/>
      <c r="C147" s="610"/>
      <c r="D147" s="418"/>
      <c r="E147" s="482"/>
      <c r="F147" s="486"/>
      <c r="G147" s="487"/>
      <c r="H147" s="488"/>
      <c r="I147" s="33" t="s">
        <v>77</v>
      </c>
      <c r="J147" s="18" t="s">
        <v>156</v>
      </c>
      <c r="K147" s="18"/>
      <c r="L147" s="18"/>
      <c r="M147" s="18"/>
      <c r="N147" s="18"/>
      <c r="O147" s="18"/>
      <c r="P147" s="18"/>
      <c r="Q147" s="53"/>
      <c r="R147" s="489" t="s">
        <v>230</v>
      </c>
      <c r="S147" s="298"/>
      <c r="T147" s="298"/>
      <c r="U147" s="298"/>
      <c r="V147" s="298"/>
      <c r="W147" s="298"/>
      <c r="X147" s="298"/>
      <c r="Y147" s="294"/>
      <c r="Z147" s="294"/>
      <c r="AA147" s="25" t="s">
        <v>106</v>
      </c>
      <c r="AB147" s="44"/>
      <c r="AC147" s="436"/>
      <c r="AE147" s="1" t="str">
        <f>+I148</f>
        <v>□</v>
      </c>
      <c r="AH147" s="60" t="s">
        <v>231</v>
      </c>
      <c r="AJ147" s="22" t="str">
        <f>IF(Y147&gt;0,IF(Y147&lt;300,"③床1100",IF(Y147&lt;650,"②腰800",IF(Y147&gt;=1100,"基準なし","①床1100"))),"■未答")</f>
        <v>■未答</v>
      </c>
    </row>
    <row r="148" spans="2:44" ht="20.149999999999999" customHeight="1" x14ac:dyDescent="0.2">
      <c r="B148" s="609"/>
      <c r="C148" s="610"/>
      <c r="D148" s="418"/>
      <c r="E148" s="482"/>
      <c r="F148" s="328" t="s">
        <v>232</v>
      </c>
      <c r="G148" s="385"/>
      <c r="H148" s="484"/>
      <c r="I148" s="33" t="s">
        <v>77</v>
      </c>
      <c r="J148" s="18" t="s">
        <v>233</v>
      </c>
      <c r="K148" s="18"/>
      <c r="L148" s="18"/>
      <c r="M148" s="18"/>
      <c r="N148" s="18"/>
      <c r="O148" s="18"/>
      <c r="P148" s="18"/>
      <c r="Q148" s="53"/>
      <c r="R148" s="489" t="s">
        <v>234</v>
      </c>
      <c r="S148" s="298"/>
      <c r="T148" s="298"/>
      <c r="U148" s="298"/>
      <c r="V148" s="298"/>
      <c r="W148" s="298"/>
      <c r="X148" s="298"/>
      <c r="Y148" s="294"/>
      <c r="Z148" s="294"/>
      <c r="AA148" s="25" t="s">
        <v>106</v>
      </c>
      <c r="AB148" s="44"/>
      <c r="AC148" s="436"/>
      <c r="AH148" s="60" t="s">
        <v>235</v>
      </c>
      <c r="AJ148" s="22" t="str">
        <f>IF(Y148&gt;0,IF(Y147&lt;300,"◎不問",IF(Y147&lt;650,IF(Y148&lt;800,"◆未達","●適合"),IF(Y147&gt;=1100,"基準なし","◎不問"))),"■未答")</f>
        <v>■未答</v>
      </c>
    </row>
    <row r="149" spans="2:44" ht="20.149999999999999" customHeight="1" x14ac:dyDescent="0.2">
      <c r="B149" s="609"/>
      <c r="C149" s="610"/>
      <c r="D149" s="418"/>
      <c r="E149" s="482"/>
      <c r="F149" s="486"/>
      <c r="G149" s="487"/>
      <c r="H149" s="488"/>
      <c r="I149" s="190"/>
      <c r="J149" s="18"/>
      <c r="K149" s="18"/>
      <c r="L149" s="18"/>
      <c r="M149" s="18"/>
      <c r="N149" s="18"/>
      <c r="O149" s="18"/>
      <c r="P149" s="18"/>
      <c r="Q149" s="53"/>
      <c r="R149" s="489" t="s">
        <v>236</v>
      </c>
      <c r="S149" s="298"/>
      <c r="T149" s="298"/>
      <c r="U149" s="298"/>
      <c r="V149" s="298"/>
      <c r="W149" s="298"/>
      <c r="X149" s="298"/>
      <c r="Y149" s="294"/>
      <c r="Z149" s="294"/>
      <c r="AA149" s="25" t="s">
        <v>106</v>
      </c>
      <c r="AB149" s="44"/>
      <c r="AC149" s="436"/>
      <c r="AH149" s="60" t="s">
        <v>237</v>
      </c>
      <c r="AJ149" s="22" t="str">
        <f>IF(Y147&gt;0,IF(Y147&gt;=300,IF(Y147&lt;650,"◎不問",IF(Y147&lt;1100,IF(Y149&lt;1100,"◆未達","●適合"),"基準なし")),IF(Y149&lt;1100,"◆未達","●適合")),"■未答")</f>
        <v>■未答</v>
      </c>
    </row>
    <row r="150" spans="2:44" ht="20.149999999999999" customHeight="1" x14ac:dyDescent="0.2">
      <c r="B150" s="609"/>
      <c r="C150" s="610"/>
      <c r="D150" s="418"/>
      <c r="E150" s="482"/>
      <c r="F150" s="328" t="s">
        <v>238</v>
      </c>
      <c r="G150" s="385"/>
      <c r="H150" s="484"/>
      <c r="I150" s="23"/>
      <c r="J150" s="18"/>
      <c r="K150" s="18"/>
      <c r="L150" s="18"/>
      <c r="M150" s="18"/>
      <c r="N150" s="18"/>
      <c r="O150" s="18"/>
      <c r="P150" s="18"/>
      <c r="Q150" s="53"/>
      <c r="R150" s="152"/>
      <c r="S150" s="25"/>
      <c r="T150" s="25"/>
      <c r="U150" s="25"/>
      <c r="V150" s="25"/>
      <c r="W150" s="25"/>
      <c r="X150" s="25"/>
      <c r="Y150" s="502"/>
      <c r="Z150" s="502"/>
      <c r="AA150" s="25"/>
      <c r="AB150" s="44"/>
      <c r="AC150" s="436"/>
      <c r="AH150" s="60" t="s">
        <v>239</v>
      </c>
      <c r="AJ150" s="22" t="str">
        <f>IF(Y147&gt;0,IF(Y149&gt;0,IF(Y147+Y148-Y149=0,"●相互OK","▼矛盾"),"■まだ片方"),"■未答")</f>
        <v>■未答</v>
      </c>
    </row>
    <row r="151" spans="2:44" ht="20.149999999999999" customHeight="1" x14ac:dyDescent="0.2">
      <c r="B151" s="611"/>
      <c r="C151" s="612"/>
      <c r="D151" s="418"/>
      <c r="E151" s="483"/>
      <c r="F151" s="486"/>
      <c r="G151" s="487"/>
      <c r="H151" s="488"/>
      <c r="I151" s="98"/>
      <c r="J151" s="47"/>
      <c r="K151" s="47"/>
      <c r="L151" s="47"/>
      <c r="M151" s="47"/>
      <c r="N151" s="47"/>
      <c r="O151" s="47"/>
      <c r="P151" s="47"/>
      <c r="Q151" s="48"/>
      <c r="R151" s="35"/>
      <c r="S151" s="35"/>
      <c r="T151" s="35"/>
      <c r="U151" s="35"/>
      <c r="V151" s="35"/>
      <c r="W151" s="35"/>
      <c r="X151" s="35"/>
      <c r="Y151" s="35"/>
      <c r="Z151" s="35"/>
      <c r="AA151" s="35"/>
      <c r="AB151" s="50"/>
      <c r="AC151" s="441"/>
    </row>
    <row r="152" spans="2:44" ht="22" customHeight="1" x14ac:dyDescent="0.2">
      <c r="B152" s="613" t="s">
        <v>251</v>
      </c>
      <c r="C152" s="614"/>
      <c r="D152" s="418"/>
      <c r="E152" s="421" t="s">
        <v>240</v>
      </c>
      <c r="F152" s="328" t="s">
        <v>241</v>
      </c>
      <c r="G152" s="385"/>
      <c r="H152" s="484"/>
      <c r="I152" s="89" t="s">
        <v>77</v>
      </c>
      <c r="J152" s="18" t="s">
        <v>308</v>
      </c>
      <c r="K152" s="18"/>
      <c r="L152" s="18"/>
      <c r="M152" s="18"/>
      <c r="N152" s="18"/>
      <c r="O152" s="18"/>
      <c r="P152" s="18"/>
      <c r="Q152" s="53"/>
      <c r="R152" s="89" t="s">
        <v>77</v>
      </c>
      <c r="S152" s="18" t="s">
        <v>354</v>
      </c>
      <c r="T152" s="25"/>
      <c r="U152" s="25"/>
      <c r="V152" s="25"/>
      <c r="W152" s="25"/>
      <c r="X152" s="25"/>
      <c r="Y152" s="25"/>
      <c r="Z152" s="25"/>
      <c r="AA152" s="25"/>
      <c r="AB152" s="44"/>
      <c r="AC152" s="445"/>
      <c r="AD152" s="99"/>
      <c r="AE152" s="1" t="str">
        <f>I152</f>
        <v>□</v>
      </c>
      <c r="AF152" s="1" t="str">
        <f>R152</f>
        <v>□</v>
      </c>
      <c r="AG152" s="99"/>
      <c r="AH152" s="22" t="str">
        <f>IF(AE152&amp;AE155&amp;AE156="■□□","◎無し",IF(AE152&amp;AE155&amp;AE156="□■□","●適合",IF(AE152&amp;AE155&amp;AE156="□□■","◆未達",IF(AE152&amp;AE155&amp;AE156="□□□","■未答","▼矛盾"))))</f>
        <v>■未答</v>
      </c>
      <c r="AI152" s="7"/>
      <c r="AJ152" s="21" t="str">
        <f>IF(AF152&amp;AF153&amp;AF154="■□□","◎無し",IF(AF152&amp;AF153&amp;AF154="□■□","●適合",IF(AF152&amp;AF153&amp;AF154="□□■","●適合",IF(AF152&amp;AF153&amp;AF154="□■■","●適合",IF(AF152&amp;AF153&amp;AF154="□□□","■未答","▼矛盾")))))</f>
        <v>■未答</v>
      </c>
      <c r="AL152" s="18" t="s">
        <v>99</v>
      </c>
      <c r="AM152" s="21" t="s">
        <v>100</v>
      </c>
      <c r="AN152" s="21" t="s">
        <v>101</v>
      </c>
      <c r="AO152" s="21" t="s">
        <v>102</v>
      </c>
      <c r="AP152" s="21" t="s">
        <v>103</v>
      </c>
      <c r="AQ152" s="21" t="s">
        <v>83</v>
      </c>
    </row>
    <row r="153" spans="2:44" ht="22" customHeight="1" x14ac:dyDescent="0.2">
      <c r="B153" s="609"/>
      <c r="C153" s="610"/>
      <c r="D153" s="418"/>
      <c r="E153" s="482"/>
      <c r="F153" s="362"/>
      <c r="G153" s="378"/>
      <c r="H153" s="485"/>
      <c r="I153" s="232"/>
      <c r="J153" s="230"/>
      <c r="K153" s="18"/>
      <c r="L153" s="18"/>
      <c r="M153" s="18"/>
      <c r="N153" s="18"/>
      <c r="O153" s="18"/>
      <c r="P153" s="18"/>
      <c r="Q153" s="53"/>
      <c r="R153" s="89" t="s">
        <v>77</v>
      </c>
      <c r="S153" s="18" t="s">
        <v>353</v>
      </c>
      <c r="T153" s="25"/>
      <c r="U153" s="25"/>
      <c r="V153" s="25"/>
      <c r="W153" s="25"/>
      <c r="X153" s="25"/>
      <c r="Y153" s="25"/>
      <c r="Z153" s="25"/>
      <c r="AA153" s="25"/>
      <c r="AB153" s="44"/>
      <c r="AC153" s="445"/>
      <c r="AD153" s="99"/>
      <c r="AF153" s="1" t="str">
        <f>R153</f>
        <v>□</v>
      </c>
      <c r="AG153" s="99"/>
      <c r="AH153" s="7"/>
      <c r="AI153" s="7"/>
      <c r="AL153" s="18"/>
      <c r="AM153" s="22" t="s">
        <v>63</v>
      </c>
      <c r="AN153" s="22" t="s">
        <v>64</v>
      </c>
      <c r="AO153" s="22" t="s">
        <v>65</v>
      </c>
      <c r="AP153" s="22" t="s">
        <v>84</v>
      </c>
      <c r="AQ153" s="22" t="s">
        <v>66</v>
      </c>
    </row>
    <row r="154" spans="2:44" ht="22" customHeight="1" x14ac:dyDescent="0.2">
      <c r="B154" s="609"/>
      <c r="C154" s="610"/>
      <c r="D154" s="418"/>
      <c r="E154" s="482"/>
      <c r="F154" s="362"/>
      <c r="G154" s="378"/>
      <c r="H154" s="485"/>
      <c r="I154" s="232"/>
      <c r="J154" s="230"/>
      <c r="K154" s="18"/>
      <c r="L154" s="18"/>
      <c r="M154" s="18"/>
      <c r="N154" s="18"/>
      <c r="O154" s="18"/>
      <c r="P154" s="18"/>
      <c r="Q154" s="53"/>
      <c r="R154" s="89" t="s">
        <v>77</v>
      </c>
      <c r="S154" s="18" t="s">
        <v>352</v>
      </c>
      <c r="T154" s="25"/>
      <c r="U154" s="25"/>
      <c r="V154" s="25"/>
      <c r="W154" s="25"/>
      <c r="X154" s="25"/>
      <c r="Y154" s="25"/>
      <c r="Z154" s="25"/>
      <c r="AA154" s="25"/>
      <c r="AB154" s="44"/>
      <c r="AC154" s="445"/>
      <c r="AD154" s="99"/>
      <c r="AF154" s="1" t="str">
        <f>R154</f>
        <v>□</v>
      </c>
      <c r="AG154" s="99"/>
      <c r="AH154" s="7"/>
      <c r="AI154" s="7"/>
      <c r="AL154" s="18" t="s">
        <v>99</v>
      </c>
      <c r="AM154" s="21" t="s">
        <v>100</v>
      </c>
      <c r="AN154" s="21" t="s">
        <v>101</v>
      </c>
      <c r="AO154" s="21" t="s">
        <v>102</v>
      </c>
      <c r="AP154" s="21" t="s">
        <v>368</v>
      </c>
      <c r="AQ154" s="21" t="s">
        <v>103</v>
      </c>
      <c r="AR154" s="21" t="s">
        <v>83</v>
      </c>
    </row>
    <row r="155" spans="2:44" ht="22" customHeight="1" x14ac:dyDescent="0.15">
      <c r="B155" s="609"/>
      <c r="C155" s="610"/>
      <c r="D155" s="418"/>
      <c r="E155" s="482"/>
      <c r="F155" s="362"/>
      <c r="G155" s="378"/>
      <c r="H155" s="485"/>
      <c r="I155" s="19"/>
      <c r="J155" s="18"/>
      <c r="K155" s="18"/>
      <c r="L155" s="18"/>
      <c r="M155" s="18"/>
      <c r="N155" s="18"/>
      <c r="O155" s="18"/>
      <c r="P155" s="18"/>
      <c r="Q155" s="53"/>
      <c r="R155" s="499" t="s">
        <v>98</v>
      </c>
      <c r="S155" s="500"/>
      <c r="T155" s="500"/>
      <c r="U155" s="500"/>
      <c r="V155" s="500"/>
      <c r="W155" s="500"/>
      <c r="X155" s="500"/>
      <c r="Y155" s="500"/>
      <c r="Z155" s="500"/>
      <c r="AA155" s="500"/>
      <c r="AB155" s="501"/>
      <c r="AC155" s="445"/>
      <c r="AD155" s="99"/>
      <c r="AE155" s="1" t="str">
        <f>I156</f>
        <v>□</v>
      </c>
      <c r="AF155" s="99"/>
      <c r="AG155" s="99"/>
      <c r="AL155" s="18"/>
      <c r="AM155" s="22" t="s">
        <v>63</v>
      </c>
      <c r="AN155" s="22" t="s">
        <v>64</v>
      </c>
      <c r="AO155" s="22" t="s">
        <v>64</v>
      </c>
      <c r="AP155" s="22" t="s">
        <v>64</v>
      </c>
      <c r="AQ155" s="22" t="s">
        <v>84</v>
      </c>
      <c r="AR155" s="22" t="s">
        <v>66</v>
      </c>
    </row>
    <row r="156" spans="2:44" ht="22" customHeight="1" x14ac:dyDescent="0.2">
      <c r="B156" s="609"/>
      <c r="C156" s="610"/>
      <c r="D156" s="418"/>
      <c r="E156" s="482"/>
      <c r="F156" s="486"/>
      <c r="G156" s="487"/>
      <c r="H156" s="488"/>
      <c r="I156" s="33" t="s">
        <v>77</v>
      </c>
      <c r="J156" s="18" t="s">
        <v>156</v>
      </c>
      <c r="K156" s="18"/>
      <c r="L156" s="18"/>
      <c r="M156" s="18"/>
      <c r="N156" s="18"/>
      <c r="O156" s="18"/>
      <c r="P156" s="18"/>
      <c r="Q156" s="53"/>
      <c r="R156" s="489" t="s">
        <v>242</v>
      </c>
      <c r="S156" s="298"/>
      <c r="T156" s="298"/>
      <c r="U156" s="298"/>
      <c r="V156" s="298"/>
      <c r="W156" s="298"/>
      <c r="X156" s="298"/>
      <c r="Y156" s="294"/>
      <c r="Z156" s="294"/>
      <c r="AA156" s="25" t="s">
        <v>106</v>
      </c>
      <c r="AB156" s="44"/>
      <c r="AC156" s="445"/>
      <c r="AD156" s="99"/>
      <c r="AE156" s="1" t="str">
        <f>I157</f>
        <v>□</v>
      </c>
      <c r="AF156" s="99"/>
      <c r="AG156" s="99"/>
      <c r="AH156" s="60" t="s">
        <v>243</v>
      </c>
      <c r="AJ156" s="22" t="str">
        <f>IF(Y156&gt;0,IF(Y156&lt;300,"③床1100",IF(Y156&lt;650,"②腰800",IF(Y156&gt;=800,"基準なし","①床から"))),"■未答")</f>
        <v>■未答</v>
      </c>
    </row>
    <row r="157" spans="2:44" ht="20.149999999999999" customHeight="1" x14ac:dyDescent="0.2">
      <c r="B157" s="609"/>
      <c r="C157" s="610"/>
      <c r="D157" s="418"/>
      <c r="E157" s="482"/>
      <c r="F157" s="328" t="s">
        <v>244</v>
      </c>
      <c r="G157" s="385"/>
      <c r="H157" s="484"/>
      <c r="I157" s="33" t="s">
        <v>77</v>
      </c>
      <c r="J157" s="18" t="s">
        <v>233</v>
      </c>
      <c r="K157" s="18"/>
      <c r="L157" s="18"/>
      <c r="M157" s="18"/>
      <c r="N157" s="18"/>
      <c r="O157" s="18"/>
      <c r="P157" s="18"/>
      <c r="Q157" s="53"/>
      <c r="R157" s="489" t="s">
        <v>245</v>
      </c>
      <c r="S157" s="298"/>
      <c r="T157" s="298"/>
      <c r="U157" s="298"/>
      <c r="V157" s="298"/>
      <c r="W157" s="298"/>
      <c r="X157" s="298"/>
      <c r="Y157" s="294"/>
      <c r="Z157" s="294"/>
      <c r="AA157" s="25" t="s">
        <v>106</v>
      </c>
      <c r="AB157" s="44"/>
      <c r="AC157" s="445"/>
      <c r="AD157" s="99"/>
      <c r="AE157" s="99"/>
      <c r="AF157" s="99"/>
      <c r="AG157" s="99"/>
      <c r="AH157" s="60" t="s">
        <v>246</v>
      </c>
      <c r="AJ157" s="22" t="str">
        <f>IF(Y157&gt;0,IF(Y156&lt;300,"◎不問",IF(Y156&lt;650,IF(Y157&lt;800,"◆未達","●適合"),IF(Y156&gt;=800,"基準なし","◎不問"))),"■未答")</f>
        <v>■未答</v>
      </c>
    </row>
    <row r="158" spans="2:44" ht="20.149999999999999" customHeight="1" x14ac:dyDescent="0.2">
      <c r="B158" s="609"/>
      <c r="C158" s="610"/>
      <c r="D158" s="418"/>
      <c r="E158" s="482"/>
      <c r="F158" s="486"/>
      <c r="G158" s="487"/>
      <c r="H158" s="488"/>
      <c r="I158" s="190"/>
      <c r="J158" s="18"/>
      <c r="K158" s="18"/>
      <c r="L158" s="18"/>
      <c r="M158" s="18"/>
      <c r="N158" s="18"/>
      <c r="O158" s="18"/>
      <c r="P158" s="18"/>
      <c r="Q158" s="53"/>
      <c r="R158" s="297" t="s">
        <v>247</v>
      </c>
      <c r="S158" s="288"/>
      <c r="T158" s="288"/>
      <c r="U158" s="288"/>
      <c r="V158" s="288"/>
      <c r="W158" s="288"/>
      <c r="X158" s="288"/>
      <c r="Y158" s="294"/>
      <c r="Z158" s="294"/>
      <c r="AA158" s="25" t="s">
        <v>106</v>
      </c>
      <c r="AB158" s="44"/>
      <c r="AC158" s="445"/>
      <c r="AD158" s="99"/>
      <c r="AE158" s="99"/>
      <c r="AF158" s="99"/>
      <c r="AG158" s="99"/>
      <c r="AH158" s="60" t="s">
        <v>248</v>
      </c>
      <c r="AJ158" s="22" t="str">
        <f>IF(Y156&gt;0,IF(Y156&gt;=300,IF(Y156&lt;650,"◎不問",IF(Y156&lt;800,IF(Y158&lt;800,"◆未達","●適合"),"基準なし")),IF(Y158&lt;1100,"◆未達","●適合")),"■未答")</f>
        <v>■未答</v>
      </c>
    </row>
    <row r="159" spans="2:44" ht="20.149999999999999" customHeight="1" x14ac:dyDescent="0.2">
      <c r="B159" s="609"/>
      <c r="C159" s="610"/>
      <c r="D159" s="418"/>
      <c r="E159" s="482"/>
      <c r="F159" s="328" t="s">
        <v>249</v>
      </c>
      <c r="G159" s="385"/>
      <c r="H159" s="484"/>
      <c r="I159" s="23"/>
      <c r="J159" s="18"/>
      <c r="K159" s="18"/>
      <c r="L159" s="18"/>
      <c r="M159" s="18"/>
      <c r="N159" s="18"/>
      <c r="O159" s="18"/>
      <c r="P159" s="18"/>
      <c r="Q159" s="53"/>
      <c r="R159" s="297" t="s">
        <v>250</v>
      </c>
      <c r="S159" s="288"/>
      <c r="T159" s="288"/>
      <c r="U159" s="288"/>
      <c r="V159" s="288"/>
      <c r="W159" s="288"/>
      <c r="X159" s="288"/>
      <c r="Y159" s="294"/>
      <c r="Z159" s="294"/>
      <c r="AA159" s="25" t="s">
        <v>106</v>
      </c>
      <c r="AB159" s="44"/>
      <c r="AC159" s="445"/>
      <c r="AD159" s="99"/>
      <c r="AE159" s="99"/>
      <c r="AF159" s="99"/>
      <c r="AG159" s="99"/>
      <c r="AH159" s="60" t="s">
        <v>473</v>
      </c>
      <c r="AJ159" s="22" t="str">
        <f>IF(Y156&gt;0,IF(Y156&gt;=300,IF(Y156&lt;650,"◎不問",IF(Y156&lt;800,IF(Y159&lt;1100,"◆未達","●適合"),"基準なし")),IF(Y159&lt;1100,"◆未達","●適合")),"■未答")</f>
        <v>■未答</v>
      </c>
    </row>
    <row r="160" spans="2:44" ht="20.149999999999999" customHeight="1" x14ac:dyDescent="0.2">
      <c r="B160" s="609"/>
      <c r="C160" s="610"/>
      <c r="D160" s="418"/>
      <c r="E160" s="483"/>
      <c r="F160" s="486"/>
      <c r="G160" s="487"/>
      <c r="H160" s="488"/>
      <c r="I160" s="98"/>
      <c r="J160" s="47"/>
      <c r="K160" s="47"/>
      <c r="L160" s="47"/>
      <c r="M160" s="47"/>
      <c r="N160" s="47"/>
      <c r="O160" s="47"/>
      <c r="P160" s="47"/>
      <c r="Q160" s="48"/>
      <c r="R160" s="35"/>
      <c r="S160" s="35"/>
      <c r="T160" s="35"/>
      <c r="U160" s="35"/>
      <c r="V160" s="35"/>
      <c r="W160" s="35"/>
      <c r="X160" s="35"/>
      <c r="Y160" s="35"/>
      <c r="Z160" s="35"/>
      <c r="AA160" s="35"/>
      <c r="AB160" s="50"/>
      <c r="AC160" s="445"/>
      <c r="AD160" s="99"/>
      <c r="AE160" s="99"/>
      <c r="AF160" s="99"/>
      <c r="AG160" s="99"/>
    </row>
    <row r="161" spans="2:44" ht="24" customHeight="1" x14ac:dyDescent="0.2">
      <c r="B161" s="609"/>
      <c r="C161" s="610"/>
      <c r="D161" s="418"/>
      <c r="E161" s="421" t="s">
        <v>252</v>
      </c>
      <c r="F161" s="328" t="s">
        <v>253</v>
      </c>
      <c r="G161" s="385"/>
      <c r="H161" s="484"/>
      <c r="I161" s="89" t="s">
        <v>77</v>
      </c>
      <c r="J161" s="18" t="s">
        <v>308</v>
      </c>
      <c r="K161" s="18"/>
      <c r="L161" s="18"/>
      <c r="M161" s="18"/>
      <c r="N161" s="18"/>
      <c r="O161" s="18"/>
      <c r="P161" s="18"/>
      <c r="Q161" s="53"/>
      <c r="R161" s="89" t="s">
        <v>77</v>
      </c>
      <c r="S161" s="18" t="s">
        <v>355</v>
      </c>
      <c r="T161" s="25"/>
      <c r="U161" s="25"/>
      <c r="V161" s="25"/>
      <c r="W161" s="25"/>
      <c r="X161" s="25"/>
      <c r="Y161" s="25"/>
      <c r="Z161" s="25"/>
      <c r="AA161" s="25"/>
      <c r="AB161" s="44"/>
      <c r="AC161" s="445"/>
      <c r="AE161" s="1" t="str">
        <f>I161</f>
        <v>□</v>
      </c>
      <c r="AF161" s="1" t="str">
        <f>R161</f>
        <v>□</v>
      </c>
      <c r="AH161" s="22" t="str">
        <f>IF(AE161&amp;AE164&amp;AE165="■□□","◎無し",IF(AE161&amp;AE164&amp;AE165="□■□","●適合",IF(AE161&amp;AE164&amp;AE165="□□■","◆未達",IF(AE161&amp;AE164&amp;AE165="□□□","■未答","▼矛盾"))))</f>
        <v>■未答</v>
      </c>
      <c r="AI161" s="7"/>
      <c r="AJ161" s="21" t="str">
        <f>IF(AF161&amp;AF162&amp;AF163="■□□","◎無し",IF(AF161&amp;AF162&amp;AF163="□■□","●適合",IF(AF161&amp;AF162&amp;AF163="□□■","●適合",IF(AF161&amp;AF162&amp;AF163="□■■","●適合",IF(AF161&amp;AF162&amp;AF163="□□□","■未答","▼矛盾")))))</f>
        <v>■未答</v>
      </c>
      <c r="AL161" s="18" t="s">
        <v>99</v>
      </c>
      <c r="AM161" s="21" t="s">
        <v>100</v>
      </c>
      <c r="AN161" s="21" t="s">
        <v>101</v>
      </c>
      <c r="AO161" s="21" t="s">
        <v>102</v>
      </c>
      <c r="AP161" s="21" t="s">
        <v>103</v>
      </c>
      <c r="AQ161" s="21" t="s">
        <v>83</v>
      </c>
    </row>
    <row r="162" spans="2:44" ht="24" customHeight="1" x14ac:dyDescent="0.2">
      <c r="B162" s="609"/>
      <c r="C162" s="610"/>
      <c r="D162" s="418"/>
      <c r="E162" s="482"/>
      <c r="F162" s="362"/>
      <c r="G162" s="378"/>
      <c r="H162" s="485"/>
      <c r="I162" s="232"/>
      <c r="J162" s="230"/>
      <c r="K162" s="18"/>
      <c r="L162" s="18"/>
      <c r="M162" s="18"/>
      <c r="N162" s="18"/>
      <c r="O162" s="18"/>
      <c r="P162" s="18"/>
      <c r="Q162" s="53"/>
      <c r="R162" s="89" t="s">
        <v>77</v>
      </c>
      <c r="S162" s="18" t="s">
        <v>353</v>
      </c>
      <c r="T162" s="25"/>
      <c r="U162" s="25"/>
      <c r="V162" s="25"/>
      <c r="W162" s="25"/>
      <c r="X162" s="25"/>
      <c r="Y162" s="25"/>
      <c r="Z162" s="25"/>
      <c r="AA162" s="25"/>
      <c r="AB162" s="44"/>
      <c r="AC162" s="445"/>
      <c r="AF162" s="1" t="str">
        <f>R162</f>
        <v>□</v>
      </c>
      <c r="AH162" s="7"/>
      <c r="AI162" s="7"/>
      <c r="AL162" s="18"/>
      <c r="AM162" s="22" t="s">
        <v>63</v>
      </c>
      <c r="AN162" s="22" t="s">
        <v>64</v>
      </c>
      <c r="AO162" s="22" t="s">
        <v>65</v>
      </c>
      <c r="AP162" s="22" t="s">
        <v>84</v>
      </c>
      <c r="AQ162" s="22" t="s">
        <v>66</v>
      </c>
    </row>
    <row r="163" spans="2:44" ht="24" customHeight="1" x14ac:dyDescent="0.2">
      <c r="B163" s="609"/>
      <c r="C163" s="610"/>
      <c r="D163" s="418"/>
      <c r="E163" s="482"/>
      <c r="F163" s="362"/>
      <c r="G163" s="378"/>
      <c r="H163" s="485"/>
      <c r="I163" s="232"/>
      <c r="J163" s="230"/>
      <c r="K163" s="18"/>
      <c r="L163" s="18"/>
      <c r="M163" s="18"/>
      <c r="N163" s="18"/>
      <c r="O163" s="18"/>
      <c r="P163" s="18"/>
      <c r="Q163" s="53"/>
      <c r="R163" s="89" t="s">
        <v>77</v>
      </c>
      <c r="S163" s="18" t="s">
        <v>352</v>
      </c>
      <c r="T163" s="25"/>
      <c r="U163" s="25"/>
      <c r="V163" s="25"/>
      <c r="W163" s="25"/>
      <c r="X163" s="25"/>
      <c r="Y163" s="25"/>
      <c r="Z163" s="25"/>
      <c r="AA163" s="25"/>
      <c r="AB163" s="44"/>
      <c r="AC163" s="445"/>
      <c r="AF163" s="1" t="str">
        <f>R163</f>
        <v>□</v>
      </c>
      <c r="AH163" s="7"/>
      <c r="AI163" s="7"/>
      <c r="AL163" s="18" t="s">
        <v>99</v>
      </c>
      <c r="AM163" s="21" t="s">
        <v>100</v>
      </c>
      <c r="AN163" s="21" t="s">
        <v>101</v>
      </c>
      <c r="AO163" s="21" t="s">
        <v>102</v>
      </c>
      <c r="AP163" s="21" t="s">
        <v>368</v>
      </c>
      <c r="AQ163" s="21" t="s">
        <v>103</v>
      </c>
      <c r="AR163" s="21" t="s">
        <v>83</v>
      </c>
    </row>
    <row r="164" spans="2:44" ht="24" customHeight="1" x14ac:dyDescent="0.15">
      <c r="B164" s="609"/>
      <c r="C164" s="610"/>
      <c r="D164" s="418"/>
      <c r="E164" s="482"/>
      <c r="F164" s="362"/>
      <c r="G164" s="378"/>
      <c r="H164" s="485"/>
      <c r="I164" s="19"/>
      <c r="J164" s="18"/>
      <c r="K164" s="18"/>
      <c r="L164" s="18"/>
      <c r="M164" s="18"/>
      <c r="N164" s="18"/>
      <c r="O164" s="18"/>
      <c r="P164" s="18"/>
      <c r="Q164" s="53"/>
      <c r="R164" s="499" t="s">
        <v>98</v>
      </c>
      <c r="S164" s="500"/>
      <c r="T164" s="500"/>
      <c r="U164" s="500"/>
      <c r="V164" s="500"/>
      <c r="W164" s="500"/>
      <c r="X164" s="500"/>
      <c r="Y164" s="500"/>
      <c r="Z164" s="500"/>
      <c r="AA164" s="500"/>
      <c r="AB164" s="501"/>
      <c r="AC164" s="445"/>
      <c r="AE164" s="1" t="str">
        <f>I165</f>
        <v>□</v>
      </c>
      <c r="AL164" s="18"/>
      <c r="AM164" s="22" t="s">
        <v>63</v>
      </c>
      <c r="AN164" s="22" t="s">
        <v>64</v>
      </c>
      <c r="AO164" s="22" t="s">
        <v>64</v>
      </c>
      <c r="AP164" s="22" t="s">
        <v>64</v>
      </c>
      <c r="AQ164" s="22" t="s">
        <v>84</v>
      </c>
      <c r="AR164" s="22" t="s">
        <v>66</v>
      </c>
    </row>
    <row r="165" spans="2:44" ht="24" customHeight="1" x14ac:dyDescent="0.2">
      <c r="B165" s="609"/>
      <c r="C165" s="610"/>
      <c r="D165" s="418"/>
      <c r="E165" s="482"/>
      <c r="F165" s="486"/>
      <c r="G165" s="487"/>
      <c r="H165" s="488"/>
      <c r="I165" s="33" t="s">
        <v>77</v>
      </c>
      <c r="J165" s="18" t="s">
        <v>156</v>
      </c>
      <c r="K165" s="18"/>
      <c r="L165" s="18"/>
      <c r="M165" s="18"/>
      <c r="N165" s="18"/>
      <c r="O165" s="18"/>
      <c r="P165" s="18"/>
      <c r="Q165" s="53"/>
      <c r="R165" s="297" t="s">
        <v>230</v>
      </c>
      <c r="S165" s="288"/>
      <c r="T165" s="288"/>
      <c r="U165" s="288"/>
      <c r="V165" s="288"/>
      <c r="W165" s="288"/>
      <c r="X165" s="288"/>
      <c r="Y165" s="294"/>
      <c r="Z165" s="294"/>
      <c r="AA165" s="25" t="s">
        <v>106</v>
      </c>
      <c r="AB165" s="44"/>
      <c r="AC165" s="445"/>
      <c r="AE165" s="1" t="str">
        <f>I166</f>
        <v>□</v>
      </c>
      <c r="AH165" s="60" t="s">
        <v>254</v>
      </c>
      <c r="AJ165" s="22" t="str">
        <f>IF(Y165&gt;0,IF(Y165&lt;650,"②擁800",IF(Y165&gt;800,"基準なし","①床踏800")),"■未答")</f>
        <v>■未答</v>
      </c>
    </row>
    <row r="166" spans="2:44" ht="24" customHeight="1" x14ac:dyDescent="0.2">
      <c r="B166" s="609"/>
      <c r="C166" s="610"/>
      <c r="D166" s="418"/>
      <c r="E166" s="482"/>
      <c r="F166" s="328" t="s">
        <v>41</v>
      </c>
      <c r="G166" s="385"/>
      <c r="H166" s="484"/>
      <c r="I166" s="33" t="s">
        <v>77</v>
      </c>
      <c r="J166" s="18" t="s">
        <v>233</v>
      </c>
      <c r="K166" s="18"/>
      <c r="L166" s="18"/>
      <c r="M166" s="18"/>
      <c r="N166" s="18"/>
      <c r="O166" s="18"/>
      <c r="P166" s="18"/>
      <c r="Q166" s="53"/>
      <c r="R166" s="297" t="s">
        <v>234</v>
      </c>
      <c r="S166" s="288"/>
      <c r="T166" s="288"/>
      <c r="U166" s="288"/>
      <c r="V166" s="288"/>
      <c r="W166" s="288"/>
      <c r="X166" s="288"/>
      <c r="Y166" s="294"/>
      <c r="Z166" s="294"/>
      <c r="AA166" s="25" t="s">
        <v>106</v>
      </c>
      <c r="AB166" s="44"/>
      <c r="AC166" s="445"/>
      <c r="AH166" s="60" t="s">
        <v>255</v>
      </c>
      <c r="AJ166" s="22" t="str">
        <f>IF(Y166&gt;0,IF(Y166&lt;800,"◆未達","●適合"),"■未答")</f>
        <v>■未答</v>
      </c>
    </row>
    <row r="167" spans="2:44" ht="24" customHeight="1" x14ac:dyDescent="0.2">
      <c r="B167" s="609"/>
      <c r="C167" s="610"/>
      <c r="D167" s="418"/>
      <c r="E167" s="483"/>
      <c r="F167" s="486"/>
      <c r="G167" s="487"/>
      <c r="H167" s="488"/>
      <c r="I167" s="47"/>
      <c r="J167" s="47"/>
      <c r="K167" s="47"/>
      <c r="L167" s="47"/>
      <c r="M167" s="47"/>
      <c r="N167" s="47"/>
      <c r="O167" s="47"/>
      <c r="P167" s="47"/>
      <c r="Q167" s="48"/>
      <c r="R167" s="152" t="s">
        <v>236</v>
      </c>
      <c r="S167" s="25"/>
      <c r="T167" s="25"/>
      <c r="U167" s="25"/>
      <c r="V167" s="25"/>
      <c r="W167" s="25"/>
      <c r="X167" s="25"/>
      <c r="Y167" s="294"/>
      <c r="Z167" s="294"/>
      <c r="AA167" s="25" t="s">
        <v>106</v>
      </c>
      <c r="AB167" s="50"/>
      <c r="AC167" s="445"/>
      <c r="AH167" s="60" t="s">
        <v>237</v>
      </c>
      <c r="AJ167" s="22" t="str">
        <f>IF(Y167&gt;0,IF(Y167&lt;800,"◆未達","●適合"),"■未答")</f>
        <v>■未答</v>
      </c>
    </row>
    <row r="168" spans="2:44" ht="24" customHeight="1" x14ac:dyDescent="0.2">
      <c r="B168" s="609"/>
      <c r="C168" s="610"/>
      <c r="D168" s="422" t="s">
        <v>42</v>
      </c>
      <c r="E168" s="426"/>
      <c r="F168" s="426"/>
      <c r="G168" s="426"/>
      <c r="H168" s="427"/>
      <c r="I168" s="29" t="s">
        <v>67</v>
      </c>
      <c r="J168" s="30" t="s">
        <v>97</v>
      </c>
      <c r="K168" s="30"/>
      <c r="L168" s="30"/>
      <c r="M168" s="30"/>
      <c r="N168" s="30"/>
      <c r="O168" s="30"/>
      <c r="P168" s="30"/>
      <c r="Q168" s="31"/>
      <c r="R168" s="42"/>
      <c r="S168" s="42"/>
      <c r="T168" s="42"/>
      <c r="U168" s="42"/>
      <c r="V168" s="42"/>
      <c r="W168" s="42"/>
      <c r="X168" s="42"/>
      <c r="Y168" s="42"/>
      <c r="Z168" s="42"/>
      <c r="AA168" s="42"/>
      <c r="AB168" s="42"/>
      <c r="AC168" s="440"/>
      <c r="AE168" s="1" t="str">
        <f t="shared" ref="AE168:AE170" si="1">+I168</f>
        <v>□</v>
      </c>
      <c r="AH168" s="22" t="str">
        <f>IF(AE168&amp;AE169&amp;AE170="■□□","◎無し",IF(AE168&amp;AE169&amp;AE170="□■□","●適合",IF(AE168&amp;AE169&amp;AE170="□□■","◆未達",IF(AE168&amp;AE169&amp;AE170="□□□","■未答","▼矛盾"))))</f>
        <v>■未答</v>
      </c>
      <c r="AI168" s="7"/>
      <c r="AJ168" s="1" t="str">
        <f>IF(W169&gt;110,"&gt;110","")</f>
        <v/>
      </c>
      <c r="AL168" s="18" t="s">
        <v>99</v>
      </c>
      <c r="AM168" s="21" t="s">
        <v>100</v>
      </c>
      <c r="AN168" s="21" t="s">
        <v>101</v>
      </c>
      <c r="AO168" s="21" t="s">
        <v>102</v>
      </c>
      <c r="AP168" s="21" t="s">
        <v>103</v>
      </c>
      <c r="AQ168" s="21" t="s">
        <v>83</v>
      </c>
    </row>
    <row r="169" spans="2:44" ht="29.25" customHeight="1" x14ac:dyDescent="0.2">
      <c r="B169" s="609"/>
      <c r="C169" s="610"/>
      <c r="D169" s="413"/>
      <c r="E169" s="414"/>
      <c r="F169" s="414"/>
      <c r="G169" s="414"/>
      <c r="H169" s="415"/>
      <c r="I169" s="33" t="s">
        <v>77</v>
      </c>
      <c r="J169" s="18" t="s">
        <v>156</v>
      </c>
      <c r="K169" s="18"/>
      <c r="L169" s="18"/>
      <c r="M169" s="18"/>
      <c r="N169" s="18"/>
      <c r="O169" s="18"/>
      <c r="P169" s="18"/>
      <c r="Q169" s="53"/>
      <c r="R169" s="297" t="s">
        <v>256</v>
      </c>
      <c r="S169" s="288"/>
      <c r="T169" s="288"/>
      <c r="U169" s="288"/>
      <c r="V169" s="288"/>
      <c r="W169" s="288"/>
      <c r="X169" s="288"/>
      <c r="Y169" s="294"/>
      <c r="Z169" s="294"/>
      <c r="AA169" s="25" t="s">
        <v>106</v>
      </c>
      <c r="AB169" s="25"/>
      <c r="AC169" s="436"/>
      <c r="AE169" s="1" t="str">
        <f t="shared" si="1"/>
        <v>□</v>
      </c>
      <c r="AH169" s="60" t="s">
        <v>257</v>
      </c>
      <c r="AJ169" s="22" t="str">
        <f>IF(Y169&gt;0,IF(Y169&gt;110,"◆未達","●適合"),"■未答")</f>
        <v>■未答</v>
      </c>
      <c r="AL169" s="18"/>
      <c r="AM169" s="22" t="s">
        <v>63</v>
      </c>
      <c r="AN169" s="22" t="s">
        <v>64</v>
      </c>
      <c r="AO169" s="22" t="s">
        <v>65</v>
      </c>
      <c r="AP169" s="22" t="s">
        <v>84</v>
      </c>
      <c r="AQ169" s="22" t="s">
        <v>66</v>
      </c>
    </row>
    <row r="170" spans="2:44" ht="24" customHeight="1" thickBot="1" x14ac:dyDescent="0.25">
      <c r="B170" s="615"/>
      <c r="C170" s="616"/>
      <c r="D170" s="462"/>
      <c r="E170" s="463"/>
      <c r="F170" s="463"/>
      <c r="G170" s="463"/>
      <c r="H170" s="464"/>
      <c r="I170" s="100" t="s">
        <v>77</v>
      </c>
      <c r="J170" s="78" t="s">
        <v>233</v>
      </c>
      <c r="K170" s="78"/>
      <c r="L170" s="78"/>
      <c r="M170" s="78"/>
      <c r="N170" s="78"/>
      <c r="O170" s="78"/>
      <c r="P170" s="78"/>
      <c r="Q170" s="79"/>
      <c r="R170" s="81"/>
      <c r="S170" s="81"/>
      <c r="T170" s="81"/>
      <c r="U170" s="81"/>
      <c r="V170" s="81"/>
      <c r="W170" s="81"/>
      <c r="X170" s="81"/>
      <c r="Y170" s="81"/>
      <c r="Z170" s="81"/>
      <c r="AA170" s="81"/>
      <c r="AB170" s="81"/>
      <c r="AC170" s="456"/>
      <c r="AE170" s="1" t="str">
        <f t="shared" si="1"/>
        <v>□</v>
      </c>
    </row>
    <row r="171" spans="2:44" ht="16" customHeight="1" x14ac:dyDescent="0.2">
      <c r="B171" s="503" t="s">
        <v>258</v>
      </c>
      <c r="C171" s="504"/>
      <c r="D171" s="410" t="s">
        <v>259</v>
      </c>
      <c r="E171" s="411"/>
      <c r="F171" s="411"/>
      <c r="G171" s="411"/>
      <c r="H171" s="412"/>
      <c r="I171" s="82" t="s">
        <v>67</v>
      </c>
      <c r="J171" s="341" t="s">
        <v>356</v>
      </c>
      <c r="K171" s="341"/>
      <c r="L171" s="341"/>
      <c r="M171" s="341"/>
      <c r="N171" s="341"/>
      <c r="O171" s="341"/>
      <c r="P171" s="341"/>
      <c r="Q171" s="509"/>
      <c r="R171" s="15"/>
      <c r="S171" s="16"/>
      <c r="T171" s="16"/>
      <c r="U171" s="16"/>
      <c r="V171" s="16"/>
      <c r="W171" s="16"/>
      <c r="X171" s="16"/>
      <c r="Y171" s="16"/>
      <c r="Z171" s="16"/>
      <c r="AA171" s="16"/>
      <c r="AB171" s="16"/>
      <c r="AC171" s="460"/>
      <c r="AE171" s="1" t="str">
        <f t="shared" ref="AE171:AE178" si="2">+I171</f>
        <v>□</v>
      </c>
      <c r="AH171" s="22" t="str">
        <f>IF(AE171&amp;AE172&amp;AE173="■□□","◎無し",IF(AE171&amp;AE172&amp;AE173="□■□","●適合",IF(AE171&amp;AE172&amp;AE173="□□■","◆未達",IF(AE171&amp;AE172&amp;AE173="□□□","■未答","▼矛盾"))))</f>
        <v>■未答</v>
      </c>
      <c r="AI171" s="7"/>
      <c r="AL171" s="18" t="s">
        <v>99</v>
      </c>
      <c r="AM171" s="21" t="s">
        <v>100</v>
      </c>
      <c r="AN171" s="21" t="s">
        <v>101</v>
      </c>
      <c r="AO171" s="21" t="s">
        <v>102</v>
      </c>
      <c r="AP171" s="21" t="s">
        <v>103</v>
      </c>
      <c r="AQ171" s="21" t="s">
        <v>83</v>
      </c>
    </row>
    <row r="172" spans="2:44" ht="16" customHeight="1" x14ac:dyDescent="0.2">
      <c r="B172" s="505"/>
      <c r="C172" s="506"/>
      <c r="D172" s="413"/>
      <c r="E172" s="414"/>
      <c r="F172" s="414"/>
      <c r="G172" s="414"/>
      <c r="H172" s="415"/>
      <c r="I172" s="33" t="s">
        <v>77</v>
      </c>
      <c r="J172" s="295" t="s">
        <v>387</v>
      </c>
      <c r="K172" s="295"/>
      <c r="L172" s="295"/>
      <c r="M172" s="295"/>
      <c r="N172" s="295"/>
      <c r="O172" s="295"/>
      <c r="P172" s="295"/>
      <c r="Q172" s="296"/>
      <c r="R172" s="152"/>
      <c r="S172" s="25"/>
      <c r="T172" s="25"/>
      <c r="U172" s="25"/>
      <c r="V172" s="25"/>
      <c r="W172" s="25"/>
      <c r="X172" s="25"/>
      <c r="Y172" s="25"/>
      <c r="Z172" s="25"/>
      <c r="AA172" s="25"/>
      <c r="AB172" s="25"/>
      <c r="AC172" s="436"/>
      <c r="AE172" s="1" t="str">
        <f t="shared" si="2"/>
        <v>□</v>
      </c>
      <c r="AL172" s="18"/>
      <c r="AM172" s="22" t="s">
        <v>63</v>
      </c>
      <c r="AN172" s="22" t="s">
        <v>64</v>
      </c>
      <c r="AO172" s="22" t="s">
        <v>65</v>
      </c>
      <c r="AP172" s="22" t="s">
        <v>84</v>
      </c>
      <c r="AQ172" s="22" t="s">
        <v>66</v>
      </c>
    </row>
    <row r="173" spans="2:44" ht="16" customHeight="1" thickBot="1" x14ac:dyDescent="0.25">
      <c r="B173" s="507"/>
      <c r="C173" s="508"/>
      <c r="D173" s="462"/>
      <c r="E173" s="463"/>
      <c r="F173" s="463"/>
      <c r="G173" s="463"/>
      <c r="H173" s="464"/>
      <c r="I173" s="100" t="s">
        <v>77</v>
      </c>
      <c r="J173" s="391" t="s">
        <v>260</v>
      </c>
      <c r="K173" s="391"/>
      <c r="L173" s="391"/>
      <c r="M173" s="391"/>
      <c r="N173" s="391"/>
      <c r="O173" s="391"/>
      <c r="P173" s="391"/>
      <c r="Q173" s="510"/>
      <c r="R173" s="80"/>
      <c r="S173" s="81"/>
      <c r="T173" s="81"/>
      <c r="U173" s="81"/>
      <c r="V173" s="81"/>
      <c r="W173" s="81"/>
      <c r="X173" s="81"/>
      <c r="Y173" s="81"/>
      <c r="Z173" s="81"/>
      <c r="AA173" s="81"/>
      <c r="AB173" s="81"/>
      <c r="AC173" s="456"/>
      <c r="AE173" s="1" t="str">
        <f t="shared" si="2"/>
        <v>□</v>
      </c>
    </row>
    <row r="174" spans="2:44" ht="17.25" customHeight="1" x14ac:dyDescent="0.2">
      <c r="B174" s="594" t="s">
        <v>261</v>
      </c>
      <c r="C174" s="595"/>
      <c r="D174" s="344" t="s">
        <v>262</v>
      </c>
      <c r="E174" s="345"/>
      <c r="F174" s="345"/>
      <c r="G174" s="345"/>
      <c r="H174" s="529"/>
      <c r="I174" s="228" t="s">
        <v>67</v>
      </c>
      <c r="J174" s="331" t="s">
        <v>464</v>
      </c>
      <c r="K174" s="331"/>
      <c r="L174" s="331"/>
      <c r="M174" s="331"/>
      <c r="N174" s="331"/>
      <c r="O174" s="331"/>
      <c r="P174" s="331"/>
      <c r="Q174" s="491"/>
      <c r="R174" s="15"/>
      <c r="S174" s="16"/>
      <c r="T174" s="16"/>
      <c r="U174" s="16"/>
      <c r="V174" s="16"/>
      <c r="W174" s="16"/>
      <c r="X174" s="16"/>
      <c r="Y174" s="16"/>
      <c r="Z174" s="16"/>
      <c r="AA174" s="16"/>
      <c r="AB174" s="16"/>
      <c r="AC174" s="212"/>
      <c r="AE174" s="1" t="str">
        <f t="shared" si="2"/>
        <v>□</v>
      </c>
      <c r="AH174" s="22" t="str">
        <f>IF(AE174&amp;AE175&amp;AE176="■□□","◎無し",IF(AE174&amp;AE175&amp;AE176="□■□","●適合",IF(AE174&amp;AE175&amp;AE176="□□■","◆未達",IF(AE174&amp;AE175&amp;AE176="□□□","■未答","▼矛盾"))))</f>
        <v>■未答</v>
      </c>
      <c r="AL174" s="18" t="s">
        <v>99</v>
      </c>
      <c r="AM174" s="21" t="s">
        <v>100</v>
      </c>
      <c r="AN174" s="21" t="s">
        <v>101</v>
      </c>
      <c r="AO174" s="21" t="s">
        <v>102</v>
      </c>
      <c r="AP174" s="21" t="s">
        <v>103</v>
      </c>
      <c r="AQ174" s="21" t="s">
        <v>83</v>
      </c>
    </row>
    <row r="175" spans="2:44" ht="17.25" customHeight="1" x14ac:dyDescent="0.2">
      <c r="B175" s="596"/>
      <c r="C175" s="597"/>
      <c r="D175" s="362"/>
      <c r="E175" s="378"/>
      <c r="F175" s="378"/>
      <c r="G175" s="378"/>
      <c r="H175" s="485"/>
      <c r="I175" s="229" t="s">
        <v>67</v>
      </c>
      <c r="J175" s="295" t="s">
        <v>362</v>
      </c>
      <c r="K175" s="295"/>
      <c r="L175" s="28"/>
      <c r="M175" s="295"/>
      <c r="N175" s="295"/>
      <c r="O175" s="295"/>
      <c r="P175" s="18"/>
      <c r="Q175" s="53"/>
      <c r="R175" s="20" t="s">
        <v>77</v>
      </c>
      <c r="S175" s="288" t="s">
        <v>265</v>
      </c>
      <c r="T175" s="288"/>
      <c r="U175" s="288"/>
      <c r="V175" s="288"/>
      <c r="W175" s="288"/>
      <c r="X175" s="288"/>
      <c r="Y175" s="288"/>
      <c r="Z175" s="288"/>
      <c r="AA175" s="288"/>
      <c r="AB175" s="299"/>
      <c r="AC175" s="436"/>
      <c r="AE175" s="1" t="str">
        <f t="shared" si="2"/>
        <v>□</v>
      </c>
      <c r="AH175" s="135"/>
      <c r="AI175" s="7"/>
      <c r="AL175" s="18"/>
      <c r="AM175" s="22" t="s">
        <v>63</v>
      </c>
      <c r="AN175" s="22" t="s">
        <v>64</v>
      </c>
      <c r="AO175" s="22" t="s">
        <v>65</v>
      </c>
      <c r="AP175" s="22" t="s">
        <v>84</v>
      </c>
      <c r="AQ175" s="22" t="s">
        <v>66</v>
      </c>
    </row>
    <row r="176" spans="2:44" ht="17.25" customHeight="1" x14ac:dyDescent="0.2">
      <c r="B176" s="596"/>
      <c r="C176" s="597"/>
      <c r="D176" s="362"/>
      <c r="E176" s="378"/>
      <c r="F176" s="378"/>
      <c r="G176" s="378"/>
      <c r="H176" s="485"/>
      <c r="I176" s="142" t="s">
        <v>77</v>
      </c>
      <c r="J176" s="47" t="s">
        <v>357</v>
      </c>
      <c r="K176" s="47"/>
      <c r="L176" s="47"/>
      <c r="M176" s="47"/>
      <c r="N176" s="47"/>
      <c r="O176" s="47"/>
      <c r="P176" s="47"/>
      <c r="Q176" s="48"/>
      <c r="R176" s="96"/>
      <c r="S176" s="35"/>
      <c r="T176" s="35"/>
      <c r="U176" s="35"/>
      <c r="V176" s="35"/>
      <c r="W176" s="35"/>
      <c r="X176" s="35"/>
      <c r="Y176" s="35"/>
      <c r="Z176" s="35"/>
      <c r="AA176" s="35"/>
      <c r="AB176" s="101"/>
      <c r="AC176" s="441"/>
      <c r="AE176" s="1" t="str">
        <f t="shared" si="2"/>
        <v>□</v>
      </c>
    </row>
    <row r="177" spans="2:43" ht="17.149999999999999" customHeight="1" x14ac:dyDescent="0.2">
      <c r="B177" s="596"/>
      <c r="C177" s="597"/>
      <c r="D177" s="185"/>
      <c r="E177" s="422" t="s">
        <v>266</v>
      </c>
      <c r="F177" s="426"/>
      <c r="G177" s="426"/>
      <c r="H177" s="427"/>
      <c r="I177" s="29" t="s">
        <v>77</v>
      </c>
      <c r="J177" s="30" t="s">
        <v>160</v>
      </c>
      <c r="K177" s="30"/>
      <c r="L177" s="30"/>
      <c r="M177" s="30"/>
      <c r="N177" s="30"/>
      <c r="O177" s="30"/>
      <c r="P177" s="30"/>
      <c r="Q177" s="31"/>
      <c r="R177" s="51"/>
      <c r="S177" s="42"/>
      <c r="T177" s="42"/>
      <c r="U177" s="42"/>
      <c r="V177" s="42"/>
      <c r="W177" s="42"/>
      <c r="X177" s="42"/>
      <c r="Y177" s="42"/>
      <c r="Z177" s="42"/>
      <c r="AA177" s="42"/>
      <c r="AB177" s="43" t="s">
        <v>267</v>
      </c>
      <c r="AC177" s="440"/>
      <c r="AE177" s="1" t="str">
        <f t="shared" si="2"/>
        <v>□</v>
      </c>
      <c r="AH177" s="22" t="str">
        <f>IF(AE177&amp;AE178="■□","●適合",IF(AE177&amp;AE178="□■","◆未達",IF(AE177&amp;AE178="□□","■未答","▼矛盾")))</f>
        <v>■未答</v>
      </c>
      <c r="AI177" s="7"/>
      <c r="AL177" s="18" t="s">
        <v>79</v>
      </c>
      <c r="AM177" s="21" t="s">
        <v>80</v>
      </c>
      <c r="AN177" s="21" t="s">
        <v>81</v>
      </c>
      <c r="AO177" s="21" t="s">
        <v>82</v>
      </c>
      <c r="AP177" s="21" t="s">
        <v>83</v>
      </c>
    </row>
    <row r="178" spans="2:43" ht="17.149999999999999" customHeight="1" x14ac:dyDescent="0.2">
      <c r="B178" s="596"/>
      <c r="C178" s="597"/>
      <c r="D178" s="185"/>
      <c r="E178" s="413"/>
      <c r="F178" s="414"/>
      <c r="G178" s="414"/>
      <c r="H178" s="415"/>
      <c r="I178" s="33" t="s">
        <v>77</v>
      </c>
      <c r="J178" s="18" t="s">
        <v>162</v>
      </c>
      <c r="K178" s="18"/>
      <c r="L178" s="18"/>
      <c r="M178" s="18"/>
      <c r="N178" s="18"/>
      <c r="O178" s="18"/>
      <c r="P178" s="18"/>
      <c r="Q178" s="53"/>
      <c r="R178" s="297" t="s">
        <v>268</v>
      </c>
      <c r="S178" s="288"/>
      <c r="T178" s="288"/>
      <c r="U178" s="288"/>
      <c r="V178" s="288"/>
      <c r="W178" s="288"/>
      <c r="X178" s="294"/>
      <c r="Y178" s="294"/>
      <c r="Z178" s="294"/>
      <c r="AA178" s="25" t="s">
        <v>106</v>
      </c>
      <c r="AB178" s="25"/>
      <c r="AC178" s="436"/>
      <c r="AE178" s="1" t="str">
        <f t="shared" si="2"/>
        <v>□</v>
      </c>
      <c r="AH178" s="60" t="s">
        <v>269</v>
      </c>
      <c r="AJ178" s="22" t="str">
        <f>IF(X178&gt;0,IF(X178&lt;1300,"◆未達","●適合"),"■未答")</f>
        <v>■未答</v>
      </c>
      <c r="AM178" s="22" t="s">
        <v>64</v>
      </c>
      <c r="AN178" s="22" t="s">
        <v>65</v>
      </c>
      <c r="AO178" s="22" t="s">
        <v>84</v>
      </c>
      <c r="AP178" s="22" t="s">
        <v>66</v>
      </c>
    </row>
    <row r="179" spans="2:43" ht="17.149999999999999" customHeight="1" x14ac:dyDescent="0.2">
      <c r="B179" s="596"/>
      <c r="C179" s="597"/>
      <c r="D179" s="185"/>
      <c r="E179" s="428"/>
      <c r="F179" s="429"/>
      <c r="G179" s="429"/>
      <c r="H179" s="430"/>
      <c r="I179" s="54"/>
      <c r="J179" s="47"/>
      <c r="K179" s="47"/>
      <c r="L179" s="47"/>
      <c r="M179" s="47"/>
      <c r="N179" s="47"/>
      <c r="O179" s="47"/>
      <c r="P179" s="47"/>
      <c r="Q179" s="48"/>
      <c r="R179" s="96"/>
      <c r="S179" s="35"/>
      <c r="T179" s="35"/>
      <c r="U179" s="35"/>
      <c r="V179" s="35"/>
      <c r="W179" s="35"/>
      <c r="X179" s="35"/>
      <c r="Y179" s="35"/>
      <c r="Z179" s="35"/>
      <c r="AA179" s="35"/>
      <c r="AB179" s="35"/>
      <c r="AC179" s="441"/>
    </row>
    <row r="180" spans="2:43" ht="20.149999999999999" customHeight="1" x14ac:dyDescent="0.2">
      <c r="B180" s="596"/>
      <c r="C180" s="597"/>
      <c r="D180" s="185"/>
      <c r="E180" s="422" t="s">
        <v>270</v>
      </c>
      <c r="F180" s="426"/>
      <c r="G180" s="426"/>
      <c r="H180" s="427"/>
      <c r="I180" s="29" t="s">
        <v>77</v>
      </c>
      <c r="J180" s="30" t="s">
        <v>160</v>
      </c>
      <c r="K180" s="30"/>
      <c r="L180" s="30"/>
      <c r="M180" s="30"/>
      <c r="N180" s="30"/>
      <c r="O180" s="30"/>
      <c r="P180" s="30"/>
      <c r="Q180" s="31"/>
      <c r="R180" s="511" t="s">
        <v>271</v>
      </c>
      <c r="S180" s="512"/>
      <c r="T180" s="512"/>
      <c r="U180" s="512"/>
      <c r="V180" s="512"/>
      <c r="W180" s="512"/>
      <c r="X180" s="513"/>
      <c r="Y180" s="513"/>
      <c r="Z180" s="513"/>
      <c r="AA180" s="42" t="s">
        <v>106</v>
      </c>
      <c r="AB180" s="42"/>
      <c r="AC180" s="440"/>
      <c r="AE180" s="1" t="str">
        <f>+I180</f>
        <v>□</v>
      </c>
      <c r="AH180" s="22" t="str">
        <f>IF(AE180&amp;AE181="■□","●適合",IF(AE180&amp;AE181="□■","◆未達",IF(AE180&amp;AE181="□□","■未答","▼矛盾")))</f>
        <v>■未答</v>
      </c>
      <c r="AI180" s="7"/>
      <c r="AL180" s="18" t="s">
        <v>79</v>
      </c>
      <c r="AM180" s="21" t="s">
        <v>80</v>
      </c>
      <c r="AN180" s="21" t="s">
        <v>81</v>
      </c>
      <c r="AO180" s="21" t="s">
        <v>82</v>
      </c>
      <c r="AP180" s="21" t="s">
        <v>83</v>
      </c>
    </row>
    <row r="181" spans="2:43" ht="20.149999999999999" customHeight="1" x14ac:dyDescent="0.2">
      <c r="B181" s="596"/>
      <c r="C181" s="597"/>
      <c r="D181" s="185"/>
      <c r="E181" s="413"/>
      <c r="F181" s="414"/>
      <c r="G181" s="414"/>
      <c r="H181" s="415"/>
      <c r="I181" s="33" t="s">
        <v>77</v>
      </c>
      <c r="J181" s="18" t="s">
        <v>162</v>
      </c>
      <c r="K181" s="18"/>
      <c r="L181" s="18"/>
      <c r="M181" s="18"/>
      <c r="N181" s="18"/>
      <c r="O181" s="18"/>
      <c r="P181" s="18"/>
      <c r="Q181" s="53"/>
      <c r="R181" s="152"/>
      <c r="S181" s="25"/>
      <c r="T181" s="25"/>
      <c r="U181" s="25"/>
      <c r="V181" s="25"/>
      <c r="W181" s="25"/>
      <c r="X181" s="25"/>
      <c r="Y181" s="25"/>
      <c r="Z181" s="25"/>
      <c r="AA181" s="25"/>
      <c r="AB181" s="25"/>
      <c r="AC181" s="436"/>
      <c r="AE181" s="1" t="str">
        <f>+I181</f>
        <v>□</v>
      </c>
      <c r="AH181" s="60" t="s">
        <v>272</v>
      </c>
      <c r="AJ181" s="22" t="str">
        <f>IF(X180&gt;0,IF(X180&lt;500,"◆未達","●適合"),"■未答")</f>
        <v>■未答</v>
      </c>
      <c r="AM181" s="22" t="s">
        <v>64</v>
      </c>
      <c r="AN181" s="22" t="s">
        <v>65</v>
      </c>
      <c r="AO181" s="22" t="s">
        <v>84</v>
      </c>
      <c r="AP181" s="22" t="s">
        <v>66</v>
      </c>
    </row>
    <row r="182" spans="2:43" ht="20.149999999999999" customHeight="1" x14ac:dyDescent="0.2">
      <c r="B182" s="596"/>
      <c r="C182" s="597"/>
      <c r="D182" s="185"/>
      <c r="E182" s="428"/>
      <c r="F182" s="429"/>
      <c r="G182" s="429"/>
      <c r="H182" s="430"/>
      <c r="I182" s="54"/>
      <c r="J182" s="47"/>
      <c r="K182" s="47"/>
      <c r="L182" s="47"/>
      <c r="M182" s="47"/>
      <c r="N182" s="47"/>
      <c r="O182" s="47"/>
      <c r="P182" s="47"/>
      <c r="Q182" s="48"/>
      <c r="R182" s="96"/>
      <c r="S182" s="35"/>
      <c r="T182" s="35"/>
      <c r="U182" s="35"/>
      <c r="V182" s="35"/>
      <c r="W182" s="35"/>
      <c r="X182" s="35"/>
      <c r="Y182" s="35"/>
      <c r="Z182" s="35"/>
      <c r="AA182" s="35"/>
      <c r="AB182" s="35"/>
      <c r="AC182" s="441"/>
    </row>
    <row r="183" spans="2:43" ht="17.149999999999999" customHeight="1" x14ac:dyDescent="0.2">
      <c r="B183" s="596"/>
      <c r="C183" s="597"/>
      <c r="D183" s="422" t="s">
        <v>273</v>
      </c>
      <c r="E183" s="426"/>
      <c r="F183" s="426"/>
      <c r="G183" s="426"/>
      <c r="H183" s="427"/>
      <c r="I183" s="29" t="s">
        <v>77</v>
      </c>
      <c r="J183" s="30" t="s">
        <v>160</v>
      </c>
      <c r="K183" s="30"/>
      <c r="L183" s="30"/>
      <c r="M183" s="30"/>
      <c r="N183" s="30"/>
      <c r="O183" s="30"/>
      <c r="P183" s="30"/>
      <c r="Q183" s="31"/>
      <c r="R183" s="511" t="s">
        <v>274</v>
      </c>
      <c r="S183" s="512"/>
      <c r="T183" s="512"/>
      <c r="U183" s="512"/>
      <c r="V183" s="512"/>
      <c r="W183" s="512"/>
      <c r="X183" s="513"/>
      <c r="Y183" s="513"/>
      <c r="Z183" s="513"/>
      <c r="AA183" s="42" t="s">
        <v>112</v>
      </c>
      <c r="AB183" s="42"/>
      <c r="AC183" s="440"/>
      <c r="AE183" s="1" t="str">
        <f>+I183</f>
        <v>□</v>
      </c>
      <c r="AH183" s="22" t="str">
        <f>IF(AE183&amp;AE184="■□","●適合",IF(AE183&amp;AE184="□■","◆未達",IF(AE183&amp;AE184="□□","■未答","▼矛盾")))</f>
        <v>■未答</v>
      </c>
      <c r="AI183" s="7"/>
      <c r="AL183" s="18" t="s">
        <v>79</v>
      </c>
      <c r="AM183" s="21" t="s">
        <v>80</v>
      </c>
      <c r="AN183" s="21" t="s">
        <v>81</v>
      </c>
      <c r="AO183" s="21" t="s">
        <v>82</v>
      </c>
      <c r="AP183" s="21" t="s">
        <v>83</v>
      </c>
    </row>
    <row r="184" spans="2:43" ht="17.149999999999999" customHeight="1" thickBot="1" x14ac:dyDescent="0.25">
      <c r="B184" s="598"/>
      <c r="C184" s="599"/>
      <c r="D184" s="462"/>
      <c r="E184" s="463"/>
      <c r="F184" s="463"/>
      <c r="G184" s="463"/>
      <c r="H184" s="464"/>
      <c r="I184" s="100" t="s">
        <v>77</v>
      </c>
      <c r="J184" s="18" t="s">
        <v>162</v>
      </c>
      <c r="K184" s="78"/>
      <c r="L184" s="78"/>
      <c r="M184" s="78"/>
      <c r="N184" s="78"/>
      <c r="O184" s="78"/>
      <c r="P184" s="78"/>
      <c r="Q184" s="79"/>
      <c r="R184" s="80"/>
      <c r="S184" s="81"/>
      <c r="T184" s="81"/>
      <c r="U184" s="81"/>
      <c r="V184" s="81"/>
      <c r="W184" s="81"/>
      <c r="X184" s="81"/>
      <c r="Y184" s="81"/>
      <c r="Z184" s="81"/>
      <c r="AA184" s="81"/>
      <c r="AB184" s="81"/>
      <c r="AC184" s="456"/>
      <c r="AE184" s="1" t="str">
        <f>+I184</f>
        <v>□</v>
      </c>
      <c r="AH184" s="60" t="s">
        <v>272</v>
      </c>
      <c r="AJ184" s="22" t="str">
        <f>IF(X183&gt;0,IF(X183&lt;9,"◆未達","●適合"),"■未答")</f>
        <v>■未答</v>
      </c>
      <c r="AM184" s="22" t="s">
        <v>64</v>
      </c>
      <c r="AN184" s="22" t="s">
        <v>65</v>
      </c>
      <c r="AO184" s="22" t="s">
        <v>84</v>
      </c>
      <c r="AP184" s="22" t="s">
        <v>66</v>
      </c>
    </row>
    <row r="185" spans="2:43" ht="24" customHeight="1" thickBot="1" x14ac:dyDescent="0.25">
      <c r="B185" s="514" t="s">
        <v>361</v>
      </c>
      <c r="C185" s="515"/>
      <c r="D185" s="515"/>
      <c r="E185" s="515"/>
      <c r="F185" s="515"/>
      <c r="G185" s="515"/>
      <c r="H185" s="515"/>
      <c r="I185" s="168"/>
      <c r="J185" s="168"/>
      <c r="K185" s="168"/>
      <c r="L185" s="168"/>
      <c r="M185" s="168"/>
      <c r="N185" s="168"/>
      <c r="O185" s="168"/>
      <c r="P185" s="168"/>
      <c r="Q185" s="168"/>
      <c r="R185" s="169"/>
      <c r="S185" s="169"/>
      <c r="T185" s="169"/>
      <c r="U185" s="169"/>
      <c r="V185" s="169"/>
      <c r="W185" s="169"/>
      <c r="X185" s="169"/>
      <c r="Y185" s="169"/>
      <c r="Z185" s="169"/>
      <c r="AA185" s="169"/>
      <c r="AB185" s="169"/>
      <c r="AC185" s="170"/>
    </row>
    <row r="186" spans="2:43" ht="24" customHeight="1" x14ac:dyDescent="0.2">
      <c r="B186" s="540" t="s">
        <v>275</v>
      </c>
      <c r="C186" s="345"/>
      <c r="D186" s="410" t="s">
        <v>43</v>
      </c>
      <c r="E186" s="411"/>
      <c r="F186" s="411"/>
      <c r="G186" s="411"/>
      <c r="H186" s="412"/>
      <c r="I186" s="29" t="s">
        <v>67</v>
      </c>
      <c r="J186" s="13" t="s">
        <v>276</v>
      </c>
      <c r="K186" s="13"/>
      <c r="L186" s="13"/>
      <c r="M186" s="13"/>
      <c r="N186" s="13"/>
      <c r="O186" s="13"/>
      <c r="P186" s="13"/>
      <c r="Q186" s="14"/>
      <c r="R186" s="15"/>
      <c r="S186" s="16"/>
      <c r="T186" s="16"/>
      <c r="U186" s="16"/>
      <c r="V186" s="16"/>
      <c r="W186" s="16"/>
      <c r="X186" s="16"/>
      <c r="Y186" s="16"/>
      <c r="Z186" s="16"/>
      <c r="AA186" s="16"/>
      <c r="AB186" s="16"/>
      <c r="AC186" s="212"/>
      <c r="AE186" s="21" t="str">
        <f>+I186</f>
        <v>□</v>
      </c>
      <c r="AH186" s="22" t="str">
        <f>IF(AE186&amp;AE187&amp;AF187="■□□","◎無し",IF(AE186&amp;AE187&amp;AF187="□■□","●適合",IF(AE186&amp;AE187&amp;AF187="□□■","◆未達",IF(AE186&amp;AE187&amp;AF187="□□□","■未答","▼矛盾"))))</f>
        <v>■未答</v>
      </c>
      <c r="AI186" s="7"/>
      <c r="AL186" s="18" t="s">
        <v>99</v>
      </c>
      <c r="AM186" s="21" t="s">
        <v>100</v>
      </c>
      <c r="AN186" s="21" t="s">
        <v>101</v>
      </c>
      <c r="AO186" s="21" t="s">
        <v>102</v>
      </c>
      <c r="AP186" s="21" t="s">
        <v>103</v>
      </c>
      <c r="AQ186" s="21" t="s">
        <v>83</v>
      </c>
    </row>
    <row r="187" spans="2:43" ht="24" customHeight="1" x14ac:dyDescent="0.2">
      <c r="B187" s="377"/>
      <c r="C187" s="378"/>
      <c r="D187" s="428"/>
      <c r="E187" s="429"/>
      <c r="F187" s="429"/>
      <c r="G187" s="429"/>
      <c r="H187" s="430"/>
      <c r="I187" s="89" t="s">
        <v>67</v>
      </c>
      <c r="J187" s="314" t="s">
        <v>263</v>
      </c>
      <c r="K187" s="314"/>
      <c r="L187" s="90" t="s">
        <v>77</v>
      </c>
      <c r="M187" s="314" t="s">
        <v>264</v>
      </c>
      <c r="N187" s="314"/>
      <c r="O187" s="314"/>
      <c r="P187" s="189"/>
      <c r="Q187" s="193"/>
      <c r="R187" s="96"/>
      <c r="S187" s="35"/>
      <c r="T187" s="35"/>
      <c r="U187" s="35"/>
      <c r="V187" s="35"/>
      <c r="W187" s="35"/>
      <c r="X187" s="35"/>
      <c r="Y187" s="35"/>
      <c r="Z187" s="35"/>
      <c r="AA187" s="35"/>
      <c r="AB187" s="35"/>
      <c r="AC187" s="213"/>
      <c r="AE187" s="1" t="str">
        <f>+I187</f>
        <v>□</v>
      </c>
      <c r="AF187" s="1" t="str">
        <f>+L187</f>
        <v>□</v>
      </c>
      <c r="AL187" s="18"/>
      <c r="AM187" s="22" t="s">
        <v>63</v>
      </c>
      <c r="AN187" s="22" t="s">
        <v>64</v>
      </c>
      <c r="AO187" s="22" t="s">
        <v>65</v>
      </c>
      <c r="AP187" s="22" t="s">
        <v>84</v>
      </c>
      <c r="AQ187" s="22" t="s">
        <v>66</v>
      </c>
    </row>
    <row r="188" spans="2:43" ht="17.149999999999999" customHeight="1" x14ac:dyDescent="0.2">
      <c r="B188" s="377"/>
      <c r="C188" s="378"/>
      <c r="D188" s="422" t="s">
        <v>44</v>
      </c>
      <c r="E188" s="426"/>
      <c r="F188" s="426"/>
      <c r="G188" s="426"/>
      <c r="H188" s="427"/>
      <c r="I188" s="102"/>
      <c r="J188" s="103"/>
      <c r="K188" s="103"/>
      <c r="L188" s="102"/>
      <c r="M188" s="103"/>
      <c r="N188" s="104" t="s">
        <v>77</v>
      </c>
      <c r="O188" s="331" t="s">
        <v>277</v>
      </c>
      <c r="P188" s="331"/>
      <c r="Q188" s="491"/>
      <c r="R188" s="51"/>
      <c r="S188" s="42"/>
      <c r="T188" s="42"/>
      <c r="U188" s="42"/>
      <c r="V188" s="42"/>
      <c r="W188" s="42"/>
      <c r="X188" s="42"/>
      <c r="Y188" s="42"/>
      <c r="Z188" s="42"/>
      <c r="AA188" s="42"/>
      <c r="AB188" s="42"/>
      <c r="AC188" s="440"/>
      <c r="AE188" s="21" t="str">
        <f>+N188</f>
        <v>□</v>
      </c>
      <c r="AH188" s="22" t="str">
        <f>IF(AE188&amp;AE189&amp;AE190="■□□","◎無し",IF(AE188&amp;AE189&amp;AE190="□■□","●適合",IF(AE188&amp;AE189&amp;AE190="□□■","◆未達",IF(AE188&amp;AE189&amp;AE190="□□□","■未答","▼矛盾"))))</f>
        <v>■未答</v>
      </c>
    </row>
    <row r="189" spans="2:43" ht="17.149999999999999" customHeight="1" x14ac:dyDescent="0.2">
      <c r="B189" s="377"/>
      <c r="C189" s="378"/>
      <c r="D189" s="413"/>
      <c r="E189" s="414"/>
      <c r="F189" s="414"/>
      <c r="G189" s="414"/>
      <c r="H189" s="415"/>
      <c r="I189" s="89" t="s">
        <v>67</v>
      </c>
      <c r="J189" s="295" t="s">
        <v>278</v>
      </c>
      <c r="K189" s="295"/>
      <c r="L189" s="295"/>
      <c r="M189" s="295"/>
      <c r="N189" s="295"/>
      <c r="O189" s="295"/>
      <c r="P189" s="295"/>
      <c r="Q189" s="296"/>
      <c r="R189" s="152"/>
      <c r="S189" s="25"/>
      <c r="T189" s="25"/>
      <c r="U189" s="25"/>
      <c r="V189" s="25"/>
      <c r="W189" s="25"/>
      <c r="X189" s="25"/>
      <c r="Y189" s="25"/>
      <c r="Z189" s="25"/>
      <c r="AA189" s="25"/>
      <c r="AB189" s="25"/>
      <c r="AC189" s="436"/>
      <c r="AE189" s="1" t="str">
        <f>+I189</f>
        <v>□</v>
      </c>
      <c r="AI189" s="7"/>
      <c r="AL189" s="18" t="s">
        <v>99</v>
      </c>
      <c r="AM189" s="21" t="s">
        <v>100</v>
      </c>
      <c r="AN189" s="21" t="s">
        <v>101</v>
      </c>
      <c r="AO189" s="21" t="s">
        <v>102</v>
      </c>
      <c r="AP189" s="21" t="s">
        <v>103</v>
      </c>
      <c r="AQ189" s="21" t="s">
        <v>83</v>
      </c>
    </row>
    <row r="190" spans="2:43" ht="17.149999999999999" customHeight="1" x14ac:dyDescent="0.2">
      <c r="B190" s="377"/>
      <c r="C190" s="378"/>
      <c r="D190" s="428"/>
      <c r="E190" s="429"/>
      <c r="F190" s="429"/>
      <c r="G190" s="429"/>
      <c r="H190" s="430"/>
      <c r="I190" s="90" t="s">
        <v>67</v>
      </c>
      <c r="J190" s="314" t="s">
        <v>279</v>
      </c>
      <c r="K190" s="314"/>
      <c r="L190" s="314"/>
      <c r="M190" s="314"/>
      <c r="N190" s="314"/>
      <c r="O190" s="314"/>
      <c r="P190" s="314"/>
      <c r="Q190" s="442"/>
      <c r="R190" s="96"/>
      <c r="S190" s="35"/>
      <c r="T190" s="35"/>
      <c r="U190" s="35"/>
      <c r="V190" s="35"/>
      <c r="W190" s="35"/>
      <c r="X190" s="35"/>
      <c r="Y190" s="35"/>
      <c r="Z190" s="35"/>
      <c r="AA190" s="35"/>
      <c r="AB190" s="35"/>
      <c r="AC190" s="441"/>
      <c r="AE190" s="1" t="str">
        <f>+I190</f>
        <v>□</v>
      </c>
      <c r="AL190" s="18"/>
      <c r="AM190" s="22" t="s">
        <v>63</v>
      </c>
      <c r="AN190" s="22" t="s">
        <v>64</v>
      </c>
      <c r="AO190" s="22" t="s">
        <v>65</v>
      </c>
      <c r="AP190" s="22" t="s">
        <v>84</v>
      </c>
      <c r="AQ190" s="22" t="s">
        <v>66</v>
      </c>
    </row>
    <row r="191" spans="2:43" ht="17" customHeight="1" x14ac:dyDescent="0.2">
      <c r="B191" s="377"/>
      <c r="C191" s="378"/>
      <c r="D191" s="422" t="s">
        <v>45</v>
      </c>
      <c r="E191" s="426"/>
      <c r="F191" s="426"/>
      <c r="G191" s="426"/>
      <c r="H191" s="427"/>
      <c r="I191" s="102"/>
      <c r="J191" s="103"/>
      <c r="K191" s="103"/>
      <c r="L191" s="102"/>
      <c r="M191" s="103"/>
      <c r="N191" s="104" t="s">
        <v>77</v>
      </c>
      <c r="O191" s="331" t="s">
        <v>335</v>
      </c>
      <c r="P191" s="331"/>
      <c r="Q191" s="491"/>
      <c r="R191" s="105" t="s">
        <v>77</v>
      </c>
      <c r="S191" s="512" t="s">
        <v>280</v>
      </c>
      <c r="T191" s="512"/>
      <c r="U191" s="512"/>
      <c r="V191" s="512"/>
      <c r="W191" s="512"/>
      <c r="X191" s="512"/>
      <c r="Y191" s="512"/>
      <c r="Z191" s="512"/>
      <c r="AA191" s="512"/>
      <c r="AB191" s="517"/>
      <c r="AC191" s="440"/>
      <c r="AE191" s="21" t="str">
        <f>+N191</f>
        <v>□</v>
      </c>
      <c r="AH191" s="22" t="str">
        <f>IF(AE191&amp;AE192&amp;AE193="■□□","◎無し",IF(AE191&amp;AE192&amp;AE193="□■□","●適合",IF(AE191&amp;AE192&amp;AE193="□□■","◆未達",IF(AE191&amp;AE192&amp;AE193="□□□","■未答","▼矛盾"))))</f>
        <v>■未答</v>
      </c>
    </row>
    <row r="192" spans="2:43" ht="17.149999999999999" customHeight="1" x14ac:dyDescent="0.2">
      <c r="B192" s="377"/>
      <c r="C192" s="378"/>
      <c r="D192" s="413"/>
      <c r="E192" s="414"/>
      <c r="F192" s="414"/>
      <c r="G192" s="414"/>
      <c r="H192" s="415"/>
      <c r="I192" s="89" t="s">
        <v>67</v>
      </c>
      <c r="J192" s="295" t="s">
        <v>281</v>
      </c>
      <c r="K192" s="295"/>
      <c r="L192" s="295"/>
      <c r="M192" s="295"/>
      <c r="N192" s="295"/>
      <c r="O192" s="295"/>
      <c r="P192" s="295"/>
      <c r="Q192" s="296"/>
      <c r="R192" s="20" t="s">
        <v>77</v>
      </c>
      <c r="S192" s="288" t="s">
        <v>282</v>
      </c>
      <c r="T192" s="288"/>
      <c r="U192" s="288"/>
      <c r="V192" s="288"/>
      <c r="W192" s="288"/>
      <c r="X192" s="288"/>
      <c r="Y192" s="288"/>
      <c r="Z192" s="288"/>
      <c r="AA192" s="288"/>
      <c r="AB192" s="299"/>
      <c r="AC192" s="436"/>
      <c r="AE192" s="1" t="str">
        <f>+I192</f>
        <v>□</v>
      </c>
      <c r="AI192" s="7"/>
      <c r="AL192" s="18" t="s">
        <v>99</v>
      </c>
      <c r="AM192" s="21" t="s">
        <v>100</v>
      </c>
      <c r="AN192" s="21" t="s">
        <v>101</v>
      </c>
      <c r="AO192" s="21" t="s">
        <v>102</v>
      </c>
      <c r="AP192" s="21" t="s">
        <v>103</v>
      </c>
      <c r="AQ192" s="21" t="s">
        <v>83</v>
      </c>
    </row>
    <row r="193" spans="2:43" ht="17.149999999999999" customHeight="1" x14ac:dyDescent="0.2">
      <c r="B193" s="377"/>
      <c r="C193" s="378"/>
      <c r="D193" s="413"/>
      <c r="E193" s="414"/>
      <c r="F193" s="414"/>
      <c r="G193" s="414"/>
      <c r="H193" s="415"/>
      <c r="I193" s="90" t="s">
        <v>67</v>
      </c>
      <c r="J193" s="314" t="s">
        <v>283</v>
      </c>
      <c r="K193" s="314"/>
      <c r="L193" s="314"/>
      <c r="M193" s="314"/>
      <c r="N193" s="314"/>
      <c r="O193" s="314"/>
      <c r="P193" s="314"/>
      <c r="Q193" s="442"/>
      <c r="R193" s="96"/>
      <c r="S193" s="35"/>
      <c r="T193" s="35"/>
      <c r="U193" s="35"/>
      <c r="V193" s="35"/>
      <c r="W193" s="35"/>
      <c r="X193" s="35"/>
      <c r="Y193" s="35"/>
      <c r="Z193" s="35"/>
      <c r="AA193" s="35"/>
      <c r="AB193" s="50"/>
      <c r="AC193" s="436"/>
      <c r="AE193" s="1" t="str">
        <f>+I193</f>
        <v>□</v>
      </c>
      <c r="AL193" s="18"/>
      <c r="AM193" s="22" t="s">
        <v>63</v>
      </c>
      <c r="AN193" s="22" t="s">
        <v>64</v>
      </c>
      <c r="AO193" s="22" t="s">
        <v>65</v>
      </c>
      <c r="AP193" s="22" t="s">
        <v>84</v>
      </c>
      <c r="AQ193" s="22" t="s">
        <v>66</v>
      </c>
    </row>
    <row r="194" spans="2:43" ht="21.75" customHeight="1" x14ac:dyDescent="0.2">
      <c r="B194" s="377"/>
      <c r="C194" s="378"/>
      <c r="D194" s="194"/>
      <c r="E194" s="422" t="s">
        <v>46</v>
      </c>
      <c r="F194" s="426"/>
      <c r="G194" s="426"/>
      <c r="H194" s="427"/>
      <c r="I194" s="30"/>
      <c r="J194" s="30"/>
      <c r="K194" s="30"/>
      <c r="L194" s="30"/>
      <c r="M194" s="30"/>
      <c r="N194" s="102"/>
      <c r="O194" s="103"/>
      <c r="P194" s="103"/>
      <c r="Q194" s="106"/>
      <c r="R194" s="51"/>
      <c r="S194" s="42"/>
      <c r="T194" s="107"/>
      <c r="U194" s="42"/>
      <c r="V194" s="42"/>
      <c r="W194" s="42"/>
      <c r="X194" s="108"/>
      <c r="Y194" s="108"/>
      <c r="Z194" s="108"/>
      <c r="AA194" s="42"/>
      <c r="AB194" s="43" t="s">
        <v>98</v>
      </c>
      <c r="AC194" s="436"/>
    </row>
    <row r="195" spans="2:43" ht="17.149999999999999" customHeight="1" x14ac:dyDescent="0.2">
      <c r="B195" s="377"/>
      <c r="C195" s="378"/>
      <c r="D195" s="194"/>
      <c r="E195" s="413"/>
      <c r="F195" s="414"/>
      <c r="G195" s="414"/>
      <c r="H195" s="415"/>
      <c r="I195" s="18"/>
      <c r="J195" s="18"/>
      <c r="K195" s="18"/>
      <c r="L195" s="18"/>
      <c r="M195" s="18"/>
      <c r="N195" s="89" t="s">
        <v>77</v>
      </c>
      <c r="O195" s="295" t="s">
        <v>277</v>
      </c>
      <c r="P195" s="295"/>
      <c r="Q195" s="296"/>
      <c r="R195" s="152"/>
      <c r="S195" s="25"/>
      <c r="T195" s="518" t="s">
        <v>284</v>
      </c>
      <c r="U195" s="518"/>
      <c r="V195" s="518"/>
      <c r="W195" s="518"/>
      <c r="X195" s="294"/>
      <c r="Y195" s="294"/>
      <c r="Z195" s="294"/>
      <c r="AA195" s="25" t="s">
        <v>106</v>
      </c>
      <c r="AB195" s="44"/>
      <c r="AC195" s="436"/>
      <c r="AE195" s="21" t="str">
        <f>+N195</f>
        <v>□</v>
      </c>
      <c r="AH195" s="22" t="str">
        <f>IF(AE195&amp;AE196&amp;AE197="■□□","◎無し",IF(AE195&amp;AE196&amp;AE197="□■□","●適合",IF(AE195&amp;AE196&amp;AE197="□□■","◆未達",IF(AE195&amp;AE196&amp;AE197="□□□","■未答","▼矛盾"))))</f>
        <v>■未答</v>
      </c>
      <c r="AI195" s="7"/>
      <c r="AL195" s="18" t="s">
        <v>99</v>
      </c>
      <c r="AM195" s="21" t="s">
        <v>100</v>
      </c>
      <c r="AN195" s="21" t="s">
        <v>101</v>
      </c>
      <c r="AO195" s="21" t="s">
        <v>102</v>
      </c>
      <c r="AP195" s="21" t="s">
        <v>103</v>
      </c>
      <c r="AQ195" s="21" t="s">
        <v>83</v>
      </c>
    </row>
    <row r="196" spans="2:43" ht="17.149999999999999" customHeight="1" x14ac:dyDescent="0.2">
      <c r="B196" s="377"/>
      <c r="C196" s="378"/>
      <c r="D196" s="194"/>
      <c r="E196" s="413"/>
      <c r="F196" s="414"/>
      <c r="G196" s="414"/>
      <c r="H196" s="415"/>
      <c r="I196" s="33" t="s">
        <v>77</v>
      </c>
      <c r="J196" s="295" t="s">
        <v>160</v>
      </c>
      <c r="K196" s="295"/>
      <c r="L196" s="295"/>
      <c r="M196" s="295"/>
      <c r="N196" s="295"/>
      <c r="O196" s="295"/>
      <c r="P196" s="295"/>
      <c r="Q196" s="296"/>
      <c r="R196" s="20" t="s">
        <v>77</v>
      </c>
      <c r="S196" s="288" t="s">
        <v>285</v>
      </c>
      <c r="T196" s="288"/>
      <c r="U196" s="288"/>
      <c r="V196" s="288"/>
      <c r="W196" s="288"/>
      <c r="X196" s="288"/>
      <c r="Y196" s="288"/>
      <c r="Z196" s="288"/>
      <c r="AA196" s="288"/>
      <c r="AB196" s="299"/>
      <c r="AC196" s="436"/>
      <c r="AE196" s="1" t="str">
        <f>+I196</f>
        <v>□</v>
      </c>
      <c r="AH196" s="60" t="s">
        <v>166</v>
      </c>
      <c r="AJ196" s="109" t="str">
        <f>IF(X195&gt;0,IF(X195&gt;80,12,8),"(未答)")</f>
        <v>(未答)</v>
      </c>
      <c r="AL196" s="18"/>
      <c r="AM196" s="22" t="s">
        <v>63</v>
      </c>
      <c r="AN196" s="22" t="s">
        <v>64</v>
      </c>
      <c r="AO196" s="22" t="s">
        <v>65</v>
      </c>
      <c r="AP196" s="22" t="s">
        <v>84</v>
      </c>
      <c r="AQ196" s="22" t="s">
        <v>66</v>
      </c>
    </row>
    <row r="197" spans="2:43" ht="17.149999999999999" customHeight="1" x14ac:dyDescent="0.2">
      <c r="B197" s="377"/>
      <c r="C197" s="378"/>
      <c r="D197" s="194"/>
      <c r="E197" s="413"/>
      <c r="F197" s="414"/>
      <c r="G197" s="414"/>
      <c r="H197" s="415"/>
      <c r="I197" s="33" t="s">
        <v>77</v>
      </c>
      <c r="J197" s="295" t="s">
        <v>162</v>
      </c>
      <c r="K197" s="295"/>
      <c r="L197" s="295"/>
      <c r="M197" s="295"/>
      <c r="N197" s="295"/>
      <c r="O197" s="295"/>
      <c r="P197" s="295"/>
      <c r="Q197" s="296"/>
      <c r="R197" s="20" t="s">
        <v>77</v>
      </c>
      <c r="S197" s="288" t="s">
        <v>286</v>
      </c>
      <c r="T197" s="288"/>
      <c r="U197" s="288"/>
      <c r="V197" s="288"/>
      <c r="W197" s="288"/>
      <c r="X197" s="288"/>
      <c r="Y197" s="288"/>
      <c r="Z197" s="288"/>
      <c r="AA197" s="288"/>
      <c r="AB197" s="299"/>
      <c r="AC197" s="436"/>
      <c r="AE197" s="1" t="str">
        <f>+I197</f>
        <v>□</v>
      </c>
      <c r="AH197" s="60" t="s">
        <v>287</v>
      </c>
      <c r="AJ197" s="22" t="str">
        <f>IF(Z198&gt;0,IF(Z198&lt;AJ196,"◆未達","●適合"),"■未答")</f>
        <v>■未答</v>
      </c>
    </row>
    <row r="198" spans="2:43" ht="17.149999999999999" customHeight="1" x14ac:dyDescent="0.2">
      <c r="B198" s="377"/>
      <c r="C198" s="378"/>
      <c r="D198" s="194"/>
      <c r="E198" s="428"/>
      <c r="F198" s="429"/>
      <c r="G198" s="429"/>
      <c r="H198" s="430"/>
      <c r="I198" s="47"/>
      <c r="J198" s="47"/>
      <c r="K198" s="47"/>
      <c r="L198" s="47"/>
      <c r="M198" s="47"/>
      <c r="N198" s="47"/>
      <c r="O198" s="47"/>
      <c r="P198" s="47"/>
      <c r="Q198" s="48"/>
      <c r="R198" s="96"/>
      <c r="S198" s="35"/>
      <c r="T198" s="35" t="s">
        <v>288</v>
      </c>
      <c r="U198" s="35"/>
      <c r="V198" s="35"/>
      <c r="W198" s="35"/>
      <c r="X198" s="49"/>
      <c r="Y198" s="35" t="s">
        <v>210</v>
      </c>
      <c r="Z198" s="461"/>
      <c r="AA198" s="461"/>
      <c r="AB198" s="50"/>
      <c r="AC198" s="436"/>
    </row>
    <row r="199" spans="2:43" ht="22" customHeight="1" x14ac:dyDescent="0.2">
      <c r="B199" s="377"/>
      <c r="C199" s="378"/>
      <c r="D199" s="184"/>
      <c r="E199" s="422" t="s">
        <v>289</v>
      </c>
      <c r="F199" s="426"/>
      <c r="G199" s="426"/>
      <c r="H199" s="427"/>
      <c r="I199" s="102"/>
      <c r="J199" s="103"/>
      <c r="K199" s="103"/>
      <c r="L199" s="102"/>
      <c r="M199" s="103"/>
      <c r="N199" s="104" t="s">
        <v>77</v>
      </c>
      <c r="O199" s="331" t="s">
        <v>277</v>
      </c>
      <c r="P199" s="331"/>
      <c r="Q199" s="491"/>
      <c r="R199" s="51"/>
      <c r="S199" s="42"/>
      <c r="T199" s="42"/>
      <c r="U199" s="42"/>
      <c r="V199" s="42"/>
      <c r="W199" s="42"/>
      <c r="X199" s="42"/>
      <c r="Y199" s="42"/>
      <c r="Z199" s="42"/>
      <c r="AA199" s="42"/>
      <c r="AB199" s="43" t="s">
        <v>98</v>
      </c>
      <c r="AC199" s="436"/>
      <c r="AE199" s="21" t="str">
        <f>+N199</f>
        <v>□</v>
      </c>
      <c r="AH199" s="22" t="str">
        <f>IF(AE199&amp;AE200&amp;AF200="■□□","◎無し",IF(AE199&amp;AE200&amp;AF200="□■□","●適合",IF(AE199&amp;AE200&amp;AF200="□□■","◆未達",IF(AE199&amp;AE200&amp;AF200="□□□","■未答","▼矛盾"))))</f>
        <v>■未答</v>
      </c>
      <c r="AI199" s="7"/>
      <c r="AL199" s="18" t="s">
        <v>99</v>
      </c>
      <c r="AM199" s="21" t="s">
        <v>100</v>
      </c>
      <c r="AN199" s="21" t="s">
        <v>101</v>
      </c>
      <c r="AO199" s="21" t="s">
        <v>102</v>
      </c>
      <c r="AP199" s="21" t="s">
        <v>103</v>
      </c>
      <c r="AQ199" s="21" t="s">
        <v>83</v>
      </c>
    </row>
    <row r="200" spans="2:43" ht="22" customHeight="1" x14ac:dyDescent="0.2">
      <c r="B200" s="377"/>
      <c r="C200" s="378"/>
      <c r="D200" s="184"/>
      <c r="E200" s="413"/>
      <c r="F200" s="429"/>
      <c r="G200" s="429"/>
      <c r="H200" s="430"/>
      <c r="I200" s="90" t="s">
        <v>67</v>
      </c>
      <c r="J200" s="314" t="s">
        <v>263</v>
      </c>
      <c r="K200" s="314"/>
      <c r="L200" s="90" t="s">
        <v>77</v>
      </c>
      <c r="M200" s="314" t="s">
        <v>264</v>
      </c>
      <c r="N200" s="314"/>
      <c r="O200" s="314"/>
      <c r="P200" s="47"/>
      <c r="Q200" s="48"/>
      <c r="R200" s="152"/>
      <c r="S200" s="25"/>
      <c r="T200" s="25"/>
      <c r="U200" s="25"/>
      <c r="V200" s="502"/>
      <c r="W200" s="502"/>
      <c r="X200" s="25"/>
      <c r="Y200" s="25"/>
      <c r="Z200" s="25"/>
      <c r="AA200" s="25"/>
      <c r="AB200" s="44"/>
      <c r="AC200" s="436"/>
      <c r="AE200" s="1" t="str">
        <f>+I200</f>
        <v>□</v>
      </c>
      <c r="AF200" s="1" t="str">
        <f>+L200</f>
        <v>□</v>
      </c>
      <c r="AL200" s="18"/>
      <c r="AM200" s="22" t="s">
        <v>63</v>
      </c>
      <c r="AN200" s="22" t="s">
        <v>64</v>
      </c>
      <c r="AO200" s="22" t="s">
        <v>65</v>
      </c>
      <c r="AP200" s="22" t="s">
        <v>84</v>
      </c>
      <c r="AQ200" s="22" t="s">
        <v>66</v>
      </c>
    </row>
    <row r="201" spans="2:43" ht="20.149999999999999" customHeight="1" x14ac:dyDescent="0.2">
      <c r="B201" s="377"/>
      <c r="C201" s="378"/>
      <c r="D201" s="184"/>
      <c r="E201" s="421" t="s">
        <v>290</v>
      </c>
      <c r="F201" s="426" t="s">
        <v>350</v>
      </c>
      <c r="G201" s="426"/>
      <c r="H201" s="427"/>
      <c r="I201" s="56"/>
      <c r="J201" s="103"/>
      <c r="K201" s="103"/>
      <c r="L201" s="103"/>
      <c r="M201" s="103"/>
      <c r="N201" s="104" t="s">
        <v>77</v>
      </c>
      <c r="O201" s="331" t="s">
        <v>277</v>
      </c>
      <c r="P201" s="331"/>
      <c r="Q201" s="331"/>
      <c r="R201" s="297" t="s">
        <v>171</v>
      </c>
      <c r="S201" s="288"/>
      <c r="T201" s="288"/>
      <c r="U201" s="288"/>
      <c r="V201" s="294"/>
      <c r="W201" s="294"/>
      <c r="X201" s="25" t="s">
        <v>106</v>
      </c>
      <c r="Y201" s="25"/>
      <c r="Z201" s="25"/>
      <c r="AA201" s="25"/>
      <c r="AB201" s="44"/>
      <c r="AC201" s="436"/>
      <c r="AE201" s="21" t="str">
        <f>+N201</f>
        <v>□</v>
      </c>
      <c r="AH201" s="22" t="str">
        <f>IF(AE201&amp;AE202&amp;AE203="■□□","◎無し",IF(AE201&amp;AE202&amp;AE203="□■□","●適合",IF(AE201&amp;AE202&amp;AE203="□□■","◆未達",IF(AE201&amp;AE202&amp;AE203="□□□","■未答","▼矛盾"))))</f>
        <v>■未答</v>
      </c>
    </row>
    <row r="202" spans="2:43" ht="20.149999999999999" customHeight="1" x14ac:dyDescent="0.2">
      <c r="B202" s="377"/>
      <c r="C202" s="378"/>
      <c r="D202" s="184"/>
      <c r="E202" s="482"/>
      <c r="F202" s="414"/>
      <c r="G202" s="414"/>
      <c r="H202" s="415"/>
      <c r="I202" s="33" t="s">
        <v>77</v>
      </c>
      <c r="J202" s="295" t="s">
        <v>291</v>
      </c>
      <c r="K202" s="295"/>
      <c r="L202" s="295"/>
      <c r="M202" s="295"/>
      <c r="N202" s="295"/>
      <c r="O202" s="295"/>
      <c r="P202" s="295"/>
      <c r="Q202" s="296"/>
      <c r="R202" s="297" t="s">
        <v>175</v>
      </c>
      <c r="S202" s="288"/>
      <c r="T202" s="288"/>
      <c r="U202" s="288"/>
      <c r="V202" s="294"/>
      <c r="W202" s="294"/>
      <c r="X202" s="25" t="s">
        <v>106</v>
      </c>
      <c r="Y202" s="25"/>
      <c r="Z202" s="25"/>
      <c r="AA202" s="25"/>
      <c r="AB202" s="44"/>
      <c r="AC202" s="436"/>
      <c r="AE202" s="1" t="str">
        <f>+I202</f>
        <v>□</v>
      </c>
      <c r="AH202" s="60" t="s">
        <v>176</v>
      </c>
      <c r="AJ202" s="22" t="str">
        <f>IF(V202&gt;0,IF(V202&lt;195,"◆195未満","●適合"),"■未答")</f>
        <v>■未答</v>
      </c>
    </row>
    <row r="203" spans="2:43" ht="20.149999999999999" customHeight="1" x14ac:dyDescent="0.2">
      <c r="B203" s="377"/>
      <c r="C203" s="378"/>
      <c r="D203" s="184"/>
      <c r="E203" s="482"/>
      <c r="F203" s="429"/>
      <c r="G203" s="429"/>
      <c r="H203" s="430"/>
      <c r="I203" s="33" t="s">
        <v>77</v>
      </c>
      <c r="J203" s="295" t="s">
        <v>292</v>
      </c>
      <c r="K203" s="295"/>
      <c r="L203" s="295"/>
      <c r="M203" s="295"/>
      <c r="N203" s="295"/>
      <c r="O203" s="295"/>
      <c r="P203" s="295"/>
      <c r="Q203" s="296"/>
      <c r="R203" s="152"/>
      <c r="S203" s="467" t="s">
        <v>178</v>
      </c>
      <c r="T203" s="467"/>
      <c r="U203" s="467"/>
      <c r="V203" s="467"/>
      <c r="W203" s="467"/>
      <c r="X203" s="467"/>
      <c r="Y203" s="300">
        <f>+V201*2+V202</f>
        <v>0</v>
      </c>
      <c r="Z203" s="300"/>
      <c r="AA203" s="25" t="s">
        <v>106</v>
      </c>
      <c r="AB203" s="44"/>
      <c r="AC203" s="436"/>
      <c r="AE203" s="1" t="str">
        <f>+I203</f>
        <v>□</v>
      </c>
      <c r="AH203" s="60" t="s">
        <v>179</v>
      </c>
      <c r="AJ203" s="22" t="str">
        <f>IF(Y203&gt;0,IF(AND(Y203&gt;=550,Y203&lt;=650),"●適合","◆未達"),"■未答")</f>
        <v>■未答</v>
      </c>
    </row>
    <row r="204" spans="2:43" ht="20.149999999999999" customHeight="1" x14ac:dyDescent="0.2">
      <c r="B204" s="377"/>
      <c r="C204" s="378"/>
      <c r="D204" s="184"/>
      <c r="E204" s="482"/>
      <c r="F204" s="490" t="s">
        <v>3</v>
      </c>
      <c r="G204" s="490"/>
      <c r="H204" s="516"/>
      <c r="I204" s="18"/>
      <c r="J204" s="18"/>
      <c r="K204" s="18"/>
      <c r="L204" s="18"/>
      <c r="M204" s="18"/>
      <c r="N204" s="18"/>
      <c r="O204" s="18"/>
      <c r="P204" s="18"/>
      <c r="Q204" s="53"/>
      <c r="R204" s="443" t="s">
        <v>180</v>
      </c>
      <c r="S204" s="444"/>
      <c r="T204" s="444"/>
      <c r="U204" s="444"/>
      <c r="V204" s="461"/>
      <c r="W204" s="461"/>
      <c r="X204" s="35" t="s">
        <v>106</v>
      </c>
      <c r="Y204" s="35"/>
      <c r="Z204" s="35"/>
      <c r="AA204" s="35"/>
      <c r="AB204" s="50"/>
      <c r="AC204" s="436"/>
      <c r="AH204" s="60" t="s">
        <v>181</v>
      </c>
      <c r="AJ204" s="22" t="str">
        <f>IF(V204&gt;0,IF(V204&gt;30,"◆30超過","●適合"),"■未答")</f>
        <v>■未答</v>
      </c>
    </row>
    <row r="205" spans="2:43" ht="22" customHeight="1" x14ac:dyDescent="0.2">
      <c r="B205" s="377"/>
      <c r="C205" s="378"/>
      <c r="D205" s="184"/>
      <c r="E205" s="482"/>
      <c r="F205" s="426" t="s">
        <v>293</v>
      </c>
      <c r="G205" s="426"/>
      <c r="H205" s="427"/>
      <c r="I205" s="92"/>
      <c r="J205" s="30"/>
      <c r="K205" s="30"/>
      <c r="L205" s="30"/>
      <c r="M205" s="30"/>
      <c r="N205" s="30"/>
      <c r="O205" s="30"/>
      <c r="P205" s="30"/>
      <c r="Q205" s="30"/>
      <c r="R205" s="297" t="s">
        <v>294</v>
      </c>
      <c r="S205" s="288"/>
      <c r="T205" s="288"/>
      <c r="U205" s="288"/>
      <c r="V205" s="89" t="s">
        <v>77</v>
      </c>
      <c r="W205" s="25" t="s">
        <v>136</v>
      </c>
      <c r="X205" s="25"/>
      <c r="Y205" s="89" t="s">
        <v>77</v>
      </c>
      <c r="Z205" s="25" t="s">
        <v>295</v>
      </c>
      <c r="AA205" s="25"/>
      <c r="AB205" s="44"/>
      <c r="AC205" s="436"/>
    </row>
    <row r="206" spans="2:43" ht="22" customHeight="1" x14ac:dyDescent="0.2">
      <c r="B206" s="377"/>
      <c r="C206" s="378"/>
      <c r="D206" s="184"/>
      <c r="E206" s="482"/>
      <c r="F206" s="429"/>
      <c r="G206" s="429"/>
      <c r="H206" s="430"/>
      <c r="I206" s="190"/>
      <c r="J206" s="18"/>
      <c r="K206" s="18"/>
      <c r="L206" s="18"/>
      <c r="M206" s="18"/>
      <c r="N206" s="89" t="s">
        <v>77</v>
      </c>
      <c r="O206" s="295" t="s">
        <v>277</v>
      </c>
      <c r="P206" s="295"/>
      <c r="Q206" s="295"/>
      <c r="R206" s="297" t="s">
        <v>296</v>
      </c>
      <c r="S206" s="288"/>
      <c r="T206" s="288"/>
      <c r="U206" s="288"/>
      <c r="V206" s="89" t="s">
        <v>77</v>
      </c>
      <c r="W206" s="25" t="s">
        <v>136</v>
      </c>
      <c r="X206" s="25"/>
      <c r="Y206" s="89" t="s">
        <v>77</v>
      </c>
      <c r="Z206" s="25" t="s">
        <v>295</v>
      </c>
      <c r="AA206" s="25"/>
      <c r="AB206" s="44"/>
      <c r="AC206" s="436"/>
      <c r="AE206" s="21" t="str">
        <f>+N206</f>
        <v>□</v>
      </c>
      <c r="AH206" s="22" t="str">
        <f>IF(AE206&amp;AE207&amp;AE208="■□□","◎無し",IF(AE206&amp;AE207&amp;AE208="□■□","●適合",IF(AE206&amp;AE207&amp;AE208="□□■","◆未達",IF(AE206&amp;AE207&amp;AE208="□□□","■未答","▼矛盾"))))</f>
        <v>■未答</v>
      </c>
      <c r="AI206" s="7"/>
      <c r="AL206" s="18" t="s">
        <v>99</v>
      </c>
      <c r="AM206" s="21" t="s">
        <v>100</v>
      </c>
      <c r="AN206" s="21" t="s">
        <v>101</v>
      </c>
      <c r="AO206" s="21" t="s">
        <v>102</v>
      </c>
      <c r="AP206" s="21" t="s">
        <v>103</v>
      </c>
      <c r="AQ206" s="21" t="s">
        <v>83</v>
      </c>
    </row>
    <row r="207" spans="2:43" ht="20.149999999999999" customHeight="1" x14ac:dyDescent="0.2">
      <c r="B207" s="377"/>
      <c r="C207" s="378"/>
      <c r="D207" s="184"/>
      <c r="E207" s="482"/>
      <c r="F207" s="426" t="s">
        <v>48</v>
      </c>
      <c r="G207" s="426"/>
      <c r="H207" s="427"/>
      <c r="I207" s="110" t="s">
        <v>77</v>
      </c>
      <c r="J207" s="295" t="s">
        <v>297</v>
      </c>
      <c r="K207" s="295"/>
      <c r="L207" s="295"/>
      <c r="M207" s="295"/>
      <c r="N207" s="295"/>
      <c r="O207" s="295"/>
      <c r="P207" s="295"/>
      <c r="Q207" s="296"/>
      <c r="R207" s="297" t="s">
        <v>390</v>
      </c>
      <c r="S207" s="288"/>
      <c r="T207" s="288"/>
      <c r="U207" s="288"/>
      <c r="V207" s="89" t="s">
        <v>77</v>
      </c>
      <c r="W207" s="298" t="s">
        <v>212</v>
      </c>
      <c r="X207" s="298"/>
      <c r="Y207" s="89" t="s">
        <v>77</v>
      </c>
      <c r="Z207" s="299" t="s">
        <v>213</v>
      </c>
      <c r="AA207" s="288"/>
      <c r="AB207" s="197"/>
      <c r="AC207" s="436"/>
      <c r="AE207" s="1" t="str">
        <f>+I207</f>
        <v>□</v>
      </c>
      <c r="AH207" s="60" t="s">
        <v>137</v>
      </c>
      <c r="AJ207" s="22" t="str">
        <f>IF(V207&amp;Y207="■□","◎過分",IF(V207&amp;Y207="□■","●適合",IF(V207&amp;Y207="□□","■未答","▼矛盾")))</f>
        <v>■未答</v>
      </c>
      <c r="AL207" s="18"/>
      <c r="AM207" s="22" t="s">
        <v>63</v>
      </c>
      <c r="AN207" s="22" t="s">
        <v>64</v>
      </c>
      <c r="AO207" s="22" t="s">
        <v>65</v>
      </c>
      <c r="AP207" s="22" t="s">
        <v>84</v>
      </c>
      <c r="AQ207" s="22" t="s">
        <v>66</v>
      </c>
    </row>
    <row r="208" spans="2:43" ht="20.149999999999999" customHeight="1" x14ac:dyDescent="0.2">
      <c r="B208" s="377"/>
      <c r="C208" s="378"/>
      <c r="D208" s="184"/>
      <c r="E208" s="482"/>
      <c r="F208" s="414"/>
      <c r="G208" s="414"/>
      <c r="H208" s="415"/>
      <c r="I208" s="110" t="s">
        <v>77</v>
      </c>
      <c r="J208" s="295" t="s">
        <v>298</v>
      </c>
      <c r="K208" s="295"/>
      <c r="L208" s="295"/>
      <c r="M208" s="295"/>
      <c r="N208" s="295"/>
      <c r="O208" s="295"/>
      <c r="P208" s="295"/>
      <c r="Q208" s="296"/>
      <c r="R208" s="297" t="s">
        <v>214</v>
      </c>
      <c r="S208" s="288"/>
      <c r="T208" s="288"/>
      <c r="U208" s="288"/>
      <c r="V208" s="288"/>
      <c r="W208" s="288"/>
      <c r="X208" s="294"/>
      <c r="Y208" s="294"/>
      <c r="Z208" s="294"/>
      <c r="AA208" s="25" t="s">
        <v>106</v>
      </c>
      <c r="AB208" s="44"/>
      <c r="AC208" s="436"/>
      <c r="AE208" s="1" t="str">
        <f>+I208</f>
        <v>□</v>
      </c>
      <c r="AH208" s="60" t="s">
        <v>215</v>
      </c>
      <c r="AJ208" s="22" t="str">
        <f>IF(X208&gt;0,IF(X208&lt;700,"◆低すぎ",IF(X208&gt;900,"◆高すぎ","●適合")),"■未答")</f>
        <v>■未答</v>
      </c>
    </row>
    <row r="209" spans="2:43" ht="9.75" customHeight="1" x14ac:dyDescent="0.2">
      <c r="B209" s="377"/>
      <c r="C209" s="378"/>
      <c r="D209" s="184"/>
      <c r="E209" s="482"/>
      <c r="F209" s="414"/>
      <c r="G209" s="414"/>
      <c r="H209" s="415"/>
      <c r="I209" s="23"/>
      <c r="J209" s="187"/>
      <c r="K209" s="187"/>
      <c r="L209" s="187"/>
      <c r="M209" s="187"/>
      <c r="N209" s="187"/>
      <c r="O209" s="187"/>
      <c r="P209" s="187"/>
      <c r="Q209" s="188"/>
      <c r="R209" s="222"/>
      <c r="S209" s="223"/>
      <c r="T209" s="223"/>
      <c r="U209" s="223"/>
      <c r="V209" s="223"/>
      <c r="W209" s="223"/>
      <c r="X209" s="111"/>
      <c r="Y209" s="111"/>
      <c r="Z209" s="111"/>
      <c r="AA209" s="35"/>
      <c r="AB209" s="50"/>
      <c r="AC209" s="441"/>
    </row>
    <row r="210" spans="2:43" ht="17.149999999999999" customHeight="1" x14ac:dyDescent="0.2">
      <c r="B210" s="377" t="s">
        <v>275</v>
      </c>
      <c r="C210" s="379"/>
      <c r="D210" s="422" t="s">
        <v>49</v>
      </c>
      <c r="E210" s="426"/>
      <c r="F210" s="426"/>
      <c r="G210" s="426"/>
      <c r="H210" s="427"/>
      <c r="I210" s="56"/>
      <c r="J210" s="103"/>
      <c r="K210" s="103"/>
      <c r="L210" s="103"/>
      <c r="M210" s="103"/>
      <c r="N210" s="103"/>
      <c r="O210" s="103"/>
      <c r="P210" s="103"/>
      <c r="Q210" s="106"/>
      <c r="R210" s="216"/>
      <c r="S210" s="217"/>
      <c r="T210" s="217"/>
      <c r="U210" s="217"/>
      <c r="V210" s="217"/>
      <c r="W210" s="217"/>
      <c r="X210" s="108"/>
      <c r="Y210" s="108"/>
      <c r="Z210" s="108"/>
      <c r="AA210" s="42"/>
      <c r="AB210" s="43" t="s">
        <v>98</v>
      </c>
      <c r="AC210" s="440"/>
      <c r="AE210" s="21" t="str">
        <f>+N211</f>
        <v>□</v>
      </c>
      <c r="AH210" s="22" t="str">
        <f>IF(AE210&amp;AE211&amp;AE212="■□□","◎無し",IF(AE210&amp;AE211&amp;AE212="□■□","●適合",IF(AE210&amp;AE211&amp;AE212="□□■","◆未達",IF(AE210&amp;AE211&amp;AE212="□□□","■未答","▼矛盾"))))</f>
        <v>■未答</v>
      </c>
      <c r="AI210" s="7"/>
      <c r="AL210" s="18" t="s">
        <v>99</v>
      </c>
      <c r="AM210" s="21" t="s">
        <v>100</v>
      </c>
      <c r="AN210" s="21" t="s">
        <v>101</v>
      </c>
      <c r="AO210" s="21" t="s">
        <v>102</v>
      </c>
      <c r="AP210" s="21" t="s">
        <v>103</v>
      </c>
      <c r="AQ210" s="21" t="s">
        <v>83</v>
      </c>
    </row>
    <row r="211" spans="2:43" ht="17.149999999999999" customHeight="1" x14ac:dyDescent="0.2">
      <c r="B211" s="377"/>
      <c r="C211" s="379"/>
      <c r="D211" s="413"/>
      <c r="E211" s="414"/>
      <c r="F211" s="414"/>
      <c r="G211" s="414"/>
      <c r="H211" s="415"/>
      <c r="I211" s="28"/>
      <c r="J211" s="187"/>
      <c r="K211" s="187"/>
      <c r="L211" s="28"/>
      <c r="M211" s="187"/>
      <c r="N211" s="89" t="s">
        <v>77</v>
      </c>
      <c r="O211" s="295" t="s">
        <v>277</v>
      </c>
      <c r="P211" s="295"/>
      <c r="Q211" s="296"/>
      <c r="R211" s="297" t="s">
        <v>390</v>
      </c>
      <c r="S211" s="288"/>
      <c r="T211" s="288"/>
      <c r="U211" s="288"/>
      <c r="V211" s="89" t="s">
        <v>77</v>
      </c>
      <c r="W211" s="298" t="s">
        <v>212</v>
      </c>
      <c r="X211" s="298"/>
      <c r="Y211" s="89" t="s">
        <v>77</v>
      </c>
      <c r="Z211" s="299" t="s">
        <v>213</v>
      </c>
      <c r="AA211" s="288"/>
      <c r="AB211" s="197"/>
      <c r="AC211" s="436"/>
      <c r="AE211" s="1" t="str">
        <f>+I212</f>
        <v>□</v>
      </c>
      <c r="AH211" s="60" t="s">
        <v>137</v>
      </c>
      <c r="AJ211" s="22" t="str">
        <f>IF(V211&amp;Y211="■□","◎過分",IF(V211&amp;Y211="□■","●適合",IF(V211&amp;Y211="□□","■未答","▼矛盾")))</f>
        <v>■未答</v>
      </c>
      <c r="AL211" s="18"/>
      <c r="AM211" s="22" t="s">
        <v>63</v>
      </c>
      <c r="AN211" s="22" t="s">
        <v>64</v>
      </c>
      <c r="AO211" s="22" t="s">
        <v>65</v>
      </c>
      <c r="AP211" s="22" t="s">
        <v>84</v>
      </c>
      <c r="AQ211" s="22" t="s">
        <v>66</v>
      </c>
    </row>
    <row r="212" spans="2:43" ht="17.149999999999999" customHeight="1" x14ac:dyDescent="0.2">
      <c r="B212" s="377"/>
      <c r="C212" s="379"/>
      <c r="D212" s="413"/>
      <c r="E212" s="414"/>
      <c r="F212" s="414"/>
      <c r="G212" s="414"/>
      <c r="H212" s="415"/>
      <c r="I212" s="89" t="s">
        <v>67</v>
      </c>
      <c r="J212" s="295" t="s">
        <v>299</v>
      </c>
      <c r="K212" s="295"/>
      <c r="L212" s="295"/>
      <c r="M212" s="295"/>
      <c r="N212" s="295"/>
      <c r="O212" s="295"/>
      <c r="P212" s="295"/>
      <c r="Q212" s="296"/>
      <c r="R212" s="297" t="s">
        <v>300</v>
      </c>
      <c r="S212" s="288"/>
      <c r="T212" s="288"/>
      <c r="U212" s="288"/>
      <c r="V212" s="288"/>
      <c r="W212" s="288"/>
      <c r="X212" s="294"/>
      <c r="Y212" s="294"/>
      <c r="Z212" s="294"/>
      <c r="AA212" s="25" t="s">
        <v>106</v>
      </c>
      <c r="AB212" s="44"/>
      <c r="AC212" s="436"/>
      <c r="AE212" s="1" t="str">
        <f>+I213</f>
        <v>□</v>
      </c>
      <c r="AH212" s="60" t="s">
        <v>215</v>
      </c>
      <c r="AJ212" s="22" t="str">
        <f>IF(X212&gt;0,IF(X212&lt;700,"◆低すぎ",IF(X212&gt;900,"◆高すぎ","●適合")),"■未答")</f>
        <v>■未答</v>
      </c>
    </row>
    <row r="213" spans="2:43" ht="17.149999999999999" customHeight="1" x14ac:dyDescent="0.2">
      <c r="B213" s="377"/>
      <c r="C213" s="379"/>
      <c r="D213" s="413"/>
      <c r="E213" s="429"/>
      <c r="F213" s="429"/>
      <c r="G213" s="429"/>
      <c r="H213" s="430"/>
      <c r="I213" s="90" t="s">
        <v>67</v>
      </c>
      <c r="J213" s="314" t="s">
        <v>301</v>
      </c>
      <c r="K213" s="314"/>
      <c r="L213" s="314"/>
      <c r="M213" s="314"/>
      <c r="N213" s="314"/>
      <c r="O213" s="314"/>
      <c r="P213" s="314"/>
      <c r="Q213" s="442"/>
      <c r="R213" s="96"/>
      <c r="S213" s="35"/>
      <c r="T213" s="35"/>
      <c r="U213" s="35"/>
      <c r="V213" s="35"/>
      <c r="W213" s="35"/>
      <c r="X213" s="35"/>
      <c r="Y213" s="35"/>
      <c r="Z213" s="35"/>
      <c r="AA213" s="35"/>
      <c r="AB213" s="50"/>
      <c r="AC213" s="436"/>
    </row>
    <row r="214" spans="2:43" ht="12" customHeight="1" x14ac:dyDescent="0.2">
      <c r="B214" s="377"/>
      <c r="C214" s="379"/>
      <c r="D214" s="194"/>
      <c r="E214" s="413" t="s">
        <v>50</v>
      </c>
      <c r="F214" s="414"/>
      <c r="G214" s="414"/>
      <c r="H214" s="415"/>
      <c r="I214" s="30"/>
      <c r="J214" s="30"/>
      <c r="K214" s="30"/>
      <c r="L214" s="30"/>
      <c r="M214" s="30"/>
      <c r="N214" s="30"/>
      <c r="O214" s="30"/>
      <c r="P214" s="30"/>
      <c r="Q214" s="31"/>
      <c r="R214" s="519" t="s">
        <v>302</v>
      </c>
      <c r="S214" s="520"/>
      <c r="T214" s="520"/>
      <c r="U214" s="520"/>
      <c r="V214" s="520"/>
      <c r="W214" s="520"/>
      <c r="X214" s="520"/>
      <c r="Y214" s="520"/>
      <c r="Z214" s="520"/>
      <c r="AA214" s="520"/>
      <c r="AB214" s="521"/>
      <c r="AC214" s="436"/>
      <c r="AE214" s="21" t="str">
        <f>+I215</f>
        <v>□</v>
      </c>
      <c r="AH214" s="22" t="str">
        <f>IF(AE214&amp;AE215="■□","◎避け",IF(AE214&amp;AE215="□■","●無し",IF(AE214&amp;AE215="□□","■未答","▼矛盾")))</f>
        <v>■未答</v>
      </c>
      <c r="AI214" s="7"/>
      <c r="AL214" s="18" t="s">
        <v>79</v>
      </c>
      <c r="AM214" s="21" t="s">
        <v>80</v>
      </c>
      <c r="AN214" s="21" t="s">
        <v>81</v>
      </c>
      <c r="AO214" s="21" t="s">
        <v>82</v>
      </c>
      <c r="AP214" s="21" t="s">
        <v>83</v>
      </c>
    </row>
    <row r="215" spans="2:43" ht="12" customHeight="1" x14ac:dyDescent="0.2">
      <c r="B215" s="377"/>
      <c r="C215" s="379"/>
      <c r="D215" s="194"/>
      <c r="E215" s="413"/>
      <c r="F215" s="414"/>
      <c r="G215" s="414"/>
      <c r="H215" s="415"/>
      <c r="I215" s="89" t="s">
        <v>67</v>
      </c>
      <c r="J215" s="295" t="s">
        <v>303</v>
      </c>
      <c r="K215" s="295"/>
      <c r="L215" s="295"/>
      <c r="M215" s="295"/>
      <c r="N215" s="295"/>
      <c r="O215" s="295"/>
      <c r="P215" s="295"/>
      <c r="Q215" s="296"/>
      <c r="R215" s="522"/>
      <c r="S215" s="289"/>
      <c r="T215" s="289"/>
      <c r="U215" s="289"/>
      <c r="V215" s="289"/>
      <c r="W215" s="289"/>
      <c r="X215" s="289"/>
      <c r="Y215" s="289"/>
      <c r="Z215" s="289"/>
      <c r="AA215" s="289"/>
      <c r="AB215" s="523"/>
      <c r="AC215" s="436"/>
      <c r="AE215" s="1" t="str">
        <f>+I216</f>
        <v>□</v>
      </c>
      <c r="AM215" s="22" t="s">
        <v>304</v>
      </c>
      <c r="AN215" s="22" t="s">
        <v>305</v>
      </c>
      <c r="AO215" s="22" t="s">
        <v>84</v>
      </c>
      <c r="AP215" s="22" t="s">
        <v>66</v>
      </c>
    </row>
    <row r="216" spans="2:43" ht="12" customHeight="1" x14ac:dyDescent="0.2">
      <c r="B216" s="377"/>
      <c r="C216" s="379"/>
      <c r="D216" s="194"/>
      <c r="E216" s="413"/>
      <c r="F216" s="414"/>
      <c r="G216" s="414"/>
      <c r="H216" s="415"/>
      <c r="I216" s="89" t="s">
        <v>67</v>
      </c>
      <c r="J216" s="295" t="s">
        <v>306</v>
      </c>
      <c r="K216" s="295"/>
      <c r="L216" s="295"/>
      <c r="M216" s="295"/>
      <c r="N216" s="295"/>
      <c r="O216" s="295"/>
      <c r="P216" s="295"/>
      <c r="Q216" s="296"/>
      <c r="R216" s="522"/>
      <c r="S216" s="289"/>
      <c r="T216" s="289"/>
      <c r="U216" s="289"/>
      <c r="V216" s="289"/>
      <c r="W216" s="289"/>
      <c r="X216" s="289"/>
      <c r="Y216" s="289"/>
      <c r="Z216" s="289"/>
      <c r="AA216" s="289"/>
      <c r="AB216" s="523"/>
      <c r="AC216" s="436"/>
    </row>
    <row r="217" spans="2:43" ht="26.25" customHeight="1" x14ac:dyDescent="0.2">
      <c r="B217" s="377"/>
      <c r="C217" s="379"/>
      <c r="D217" s="194"/>
      <c r="E217" s="428"/>
      <c r="F217" s="429"/>
      <c r="G217" s="429"/>
      <c r="H217" s="430"/>
      <c r="I217" s="47"/>
      <c r="J217" s="47"/>
      <c r="K217" s="47"/>
      <c r="L217" s="47"/>
      <c r="M217" s="47"/>
      <c r="N217" s="47"/>
      <c r="O217" s="47"/>
      <c r="P217" s="47"/>
      <c r="Q217" s="48"/>
      <c r="R217" s="524"/>
      <c r="S217" s="525"/>
      <c r="T217" s="525"/>
      <c r="U217" s="525"/>
      <c r="V217" s="525"/>
      <c r="W217" s="525"/>
      <c r="X217" s="525"/>
      <c r="Y217" s="525"/>
      <c r="Z217" s="525"/>
      <c r="AA217" s="525"/>
      <c r="AB217" s="526"/>
      <c r="AC217" s="436"/>
    </row>
    <row r="218" spans="2:43" ht="12" customHeight="1" x14ac:dyDescent="0.2">
      <c r="B218" s="377"/>
      <c r="C218" s="379"/>
      <c r="D218" s="194"/>
      <c r="E218" s="422" t="s">
        <v>51</v>
      </c>
      <c r="F218" s="426"/>
      <c r="G218" s="426"/>
      <c r="H218" s="427"/>
      <c r="I218" s="30"/>
      <c r="J218" s="30"/>
      <c r="K218" s="30"/>
      <c r="L218" s="30"/>
      <c r="M218" s="30"/>
      <c r="N218" s="30"/>
      <c r="O218" s="30"/>
      <c r="P218" s="30"/>
      <c r="Q218" s="31"/>
      <c r="R218" s="519" t="s">
        <v>302</v>
      </c>
      <c r="S218" s="520"/>
      <c r="T218" s="520"/>
      <c r="U218" s="520"/>
      <c r="V218" s="520"/>
      <c r="W218" s="520"/>
      <c r="X218" s="520"/>
      <c r="Y218" s="520"/>
      <c r="Z218" s="520"/>
      <c r="AA218" s="520"/>
      <c r="AB218" s="521"/>
      <c r="AC218" s="436"/>
      <c r="AE218" s="21" t="str">
        <f>+I219</f>
        <v>□</v>
      </c>
      <c r="AH218" s="22" t="str">
        <f>IF(AE218&amp;AE219="■□","◎避け",IF(AE218&amp;AE219="□■","●無し",IF(AE218&amp;AE219="□□","■未答","▼矛盾")))</f>
        <v>■未答</v>
      </c>
      <c r="AI218" s="7"/>
      <c r="AL218" s="18" t="s">
        <v>79</v>
      </c>
      <c r="AM218" s="21" t="s">
        <v>80</v>
      </c>
      <c r="AN218" s="21" t="s">
        <v>81</v>
      </c>
      <c r="AO218" s="21" t="s">
        <v>82</v>
      </c>
      <c r="AP218" s="21" t="s">
        <v>83</v>
      </c>
    </row>
    <row r="219" spans="2:43" ht="12" customHeight="1" x14ac:dyDescent="0.2">
      <c r="B219" s="377"/>
      <c r="C219" s="379"/>
      <c r="D219" s="194"/>
      <c r="E219" s="413"/>
      <c r="F219" s="414"/>
      <c r="G219" s="414"/>
      <c r="H219" s="415"/>
      <c r="I219" s="89" t="s">
        <v>67</v>
      </c>
      <c r="J219" s="295" t="s">
        <v>303</v>
      </c>
      <c r="K219" s="295"/>
      <c r="L219" s="295"/>
      <c r="M219" s="295"/>
      <c r="N219" s="295"/>
      <c r="O219" s="295"/>
      <c r="P219" s="295"/>
      <c r="Q219" s="296"/>
      <c r="R219" s="522"/>
      <c r="S219" s="289"/>
      <c r="T219" s="289"/>
      <c r="U219" s="289"/>
      <c r="V219" s="289"/>
      <c r="W219" s="289"/>
      <c r="X219" s="289"/>
      <c r="Y219" s="289"/>
      <c r="Z219" s="289"/>
      <c r="AA219" s="289"/>
      <c r="AB219" s="523"/>
      <c r="AC219" s="436"/>
      <c r="AE219" s="1" t="str">
        <f>+I220</f>
        <v>□</v>
      </c>
      <c r="AM219" s="22" t="s">
        <v>304</v>
      </c>
      <c r="AN219" s="22" t="s">
        <v>305</v>
      </c>
      <c r="AO219" s="22" t="s">
        <v>84</v>
      </c>
      <c r="AP219" s="22" t="s">
        <v>66</v>
      </c>
    </row>
    <row r="220" spans="2:43" ht="12" customHeight="1" x14ac:dyDescent="0.2">
      <c r="B220" s="377"/>
      <c r="C220" s="379"/>
      <c r="D220" s="194"/>
      <c r="E220" s="413"/>
      <c r="F220" s="414"/>
      <c r="G220" s="414"/>
      <c r="H220" s="415"/>
      <c r="I220" s="89" t="s">
        <v>67</v>
      </c>
      <c r="J220" s="295" t="s">
        <v>306</v>
      </c>
      <c r="K220" s="295"/>
      <c r="L220" s="295"/>
      <c r="M220" s="295"/>
      <c r="N220" s="295"/>
      <c r="O220" s="295"/>
      <c r="P220" s="295"/>
      <c r="Q220" s="296"/>
      <c r="R220" s="522"/>
      <c r="S220" s="289"/>
      <c r="T220" s="289"/>
      <c r="U220" s="289"/>
      <c r="V220" s="289"/>
      <c r="W220" s="289"/>
      <c r="X220" s="289"/>
      <c r="Y220" s="289"/>
      <c r="Z220" s="289"/>
      <c r="AA220" s="289"/>
      <c r="AB220" s="523"/>
      <c r="AC220" s="436"/>
    </row>
    <row r="221" spans="2:43" ht="19.5" customHeight="1" x14ac:dyDescent="0.2">
      <c r="B221" s="377"/>
      <c r="C221" s="379"/>
      <c r="D221" s="195"/>
      <c r="E221" s="428"/>
      <c r="F221" s="429"/>
      <c r="G221" s="429"/>
      <c r="H221" s="430"/>
      <c r="I221" s="47"/>
      <c r="J221" s="47"/>
      <c r="K221" s="47"/>
      <c r="L221" s="47"/>
      <c r="M221" s="47"/>
      <c r="N221" s="47"/>
      <c r="O221" s="47"/>
      <c r="P221" s="47"/>
      <c r="Q221" s="48"/>
      <c r="R221" s="524"/>
      <c r="S221" s="525"/>
      <c r="T221" s="525"/>
      <c r="U221" s="525"/>
      <c r="V221" s="525"/>
      <c r="W221" s="525"/>
      <c r="X221" s="525"/>
      <c r="Y221" s="525"/>
      <c r="Z221" s="525"/>
      <c r="AA221" s="525"/>
      <c r="AB221" s="526"/>
      <c r="AC221" s="441"/>
    </row>
    <row r="222" spans="2:43" ht="17.25" customHeight="1" x14ac:dyDescent="0.2">
      <c r="B222" s="377"/>
      <c r="C222" s="379"/>
      <c r="D222" s="413" t="s">
        <v>52</v>
      </c>
      <c r="E222" s="426"/>
      <c r="F222" s="426"/>
      <c r="G222" s="426"/>
      <c r="H222" s="427"/>
      <c r="I222" s="56"/>
      <c r="J222" s="103"/>
      <c r="K222" s="103"/>
      <c r="L222" s="103"/>
      <c r="M222" s="103"/>
      <c r="N222" s="103"/>
      <c r="O222" s="103"/>
      <c r="P222" s="103"/>
      <c r="Q222" s="106"/>
      <c r="R222" s="51"/>
      <c r="S222" s="42"/>
      <c r="T222" s="42"/>
      <c r="U222" s="42"/>
      <c r="V222" s="42"/>
      <c r="W222" s="42"/>
      <c r="X222" s="42"/>
      <c r="Y222" s="42"/>
      <c r="Z222" s="42"/>
      <c r="AA222" s="42"/>
      <c r="AB222" s="43" t="s">
        <v>98</v>
      </c>
      <c r="AC222" s="445"/>
      <c r="AE222" s="21" t="str">
        <f>+I224</f>
        <v>□</v>
      </c>
      <c r="AH222" s="22" t="str">
        <f>IF(AE222&amp;AE223&amp;AE224="■□□","◎無し",IF(AE222&amp;AE223&amp;AE224="□■□","●適合",IF(AE222&amp;AE223&amp;AE224="□□■","◆未達",IF(AE222&amp;AE223&amp;AE224="□□□","■未答","▼矛盾"))))</f>
        <v>■未答</v>
      </c>
      <c r="AI222" s="7"/>
      <c r="AL222" s="18" t="s">
        <v>99</v>
      </c>
      <c r="AM222" s="21" t="s">
        <v>100</v>
      </c>
      <c r="AN222" s="21" t="s">
        <v>101</v>
      </c>
      <c r="AO222" s="21" t="s">
        <v>102</v>
      </c>
      <c r="AP222" s="21" t="s">
        <v>103</v>
      </c>
      <c r="AQ222" s="21" t="s">
        <v>83</v>
      </c>
    </row>
    <row r="223" spans="2:43" ht="18" customHeight="1" x14ac:dyDescent="0.2">
      <c r="B223" s="377"/>
      <c r="C223" s="379"/>
      <c r="D223" s="413"/>
      <c r="E223" s="414"/>
      <c r="F223" s="414"/>
      <c r="G223" s="414"/>
      <c r="H223" s="415"/>
      <c r="I223" s="19"/>
      <c r="J223" s="187"/>
      <c r="K223" s="187"/>
      <c r="L223" s="187"/>
      <c r="M223" s="187"/>
      <c r="N223" s="187"/>
      <c r="O223" s="187"/>
      <c r="P223" s="187"/>
      <c r="Q223" s="188"/>
      <c r="R223" s="20" t="s">
        <v>77</v>
      </c>
      <c r="S223" s="288" t="s">
        <v>307</v>
      </c>
      <c r="T223" s="288"/>
      <c r="U223" s="288"/>
      <c r="V223" s="288"/>
      <c r="W223" s="288"/>
      <c r="X223" s="288"/>
      <c r="Y223" s="288"/>
      <c r="Z223" s="288"/>
      <c r="AA223" s="288"/>
      <c r="AB223" s="299"/>
      <c r="AC223" s="445"/>
      <c r="AE223" s="1" t="str">
        <f>+I226</f>
        <v>□</v>
      </c>
      <c r="AL223" s="18"/>
      <c r="AM223" s="22" t="s">
        <v>63</v>
      </c>
      <c r="AN223" s="22" t="s">
        <v>64</v>
      </c>
      <c r="AO223" s="22" t="s">
        <v>65</v>
      </c>
      <c r="AP223" s="22" t="s">
        <v>84</v>
      </c>
      <c r="AQ223" s="22" t="s">
        <v>66</v>
      </c>
    </row>
    <row r="224" spans="2:43" ht="18" customHeight="1" x14ac:dyDescent="0.2">
      <c r="B224" s="377"/>
      <c r="C224" s="379"/>
      <c r="D224" s="413"/>
      <c r="E224" s="414"/>
      <c r="F224" s="414"/>
      <c r="G224" s="414"/>
      <c r="H224" s="415"/>
      <c r="I224" s="33" t="s">
        <v>67</v>
      </c>
      <c r="J224" s="18" t="s">
        <v>308</v>
      </c>
      <c r="K224" s="18"/>
      <c r="L224" s="18"/>
      <c r="M224" s="18"/>
      <c r="N224" s="18"/>
      <c r="O224" s="18"/>
      <c r="P224" s="18"/>
      <c r="Q224" s="53"/>
      <c r="R224" s="20" t="s">
        <v>77</v>
      </c>
      <c r="S224" s="288" t="s">
        <v>309</v>
      </c>
      <c r="T224" s="288"/>
      <c r="U224" s="288"/>
      <c r="V224" s="288"/>
      <c r="W224" s="288"/>
      <c r="X224" s="288"/>
      <c r="Y224" s="288"/>
      <c r="Z224" s="288"/>
      <c r="AA224" s="288"/>
      <c r="AB224" s="299"/>
      <c r="AC224" s="445"/>
      <c r="AE224" s="1" t="str">
        <f>+I227</f>
        <v>□</v>
      </c>
    </row>
    <row r="225" spans="2:44" ht="17.25" customHeight="1" x14ac:dyDescent="0.2">
      <c r="B225" s="377"/>
      <c r="C225" s="379"/>
      <c r="D225" s="413"/>
      <c r="E225" s="414"/>
      <c r="F225" s="414"/>
      <c r="G225" s="414"/>
      <c r="H225" s="415"/>
      <c r="I225" s="19"/>
      <c r="J225" s="18"/>
      <c r="K225" s="18"/>
      <c r="L225" s="18"/>
      <c r="M225" s="18"/>
      <c r="N225" s="18"/>
      <c r="O225" s="18"/>
      <c r="P225" s="18"/>
      <c r="Q225" s="53"/>
      <c r="R225" s="24"/>
      <c r="S225" s="288"/>
      <c r="T225" s="288"/>
      <c r="U225" s="288"/>
      <c r="V225" s="288"/>
      <c r="W225" s="288"/>
      <c r="X225" s="288"/>
      <c r="Y225" s="288"/>
      <c r="Z225" s="288"/>
      <c r="AA225" s="288"/>
      <c r="AB225" s="299"/>
      <c r="AC225" s="445"/>
    </row>
    <row r="226" spans="2:44" ht="23.15" customHeight="1" x14ac:dyDescent="0.2">
      <c r="B226" s="377"/>
      <c r="C226" s="379"/>
      <c r="D226" s="194"/>
      <c r="E226" s="419" t="s">
        <v>53</v>
      </c>
      <c r="F226" s="490"/>
      <c r="G226" s="490"/>
      <c r="H226" s="516"/>
      <c r="I226" s="33" t="s">
        <v>77</v>
      </c>
      <c r="J226" s="18" t="s">
        <v>156</v>
      </c>
      <c r="K226" s="18"/>
      <c r="L226" s="18"/>
      <c r="M226" s="18"/>
      <c r="N226" s="18"/>
      <c r="O226" s="18"/>
      <c r="P226" s="18"/>
      <c r="Q226" s="53"/>
      <c r="R226" s="297" t="s">
        <v>230</v>
      </c>
      <c r="S226" s="288"/>
      <c r="T226" s="288"/>
      <c r="U226" s="288"/>
      <c r="V226" s="288"/>
      <c r="W226" s="288"/>
      <c r="X226" s="288"/>
      <c r="Y226" s="294"/>
      <c r="Z226" s="294"/>
      <c r="AA226" s="25" t="s">
        <v>106</v>
      </c>
      <c r="AB226" s="44"/>
      <c r="AC226" s="445"/>
      <c r="AH226" s="60" t="s">
        <v>231</v>
      </c>
      <c r="AJ226" s="22" t="str">
        <f>IF(Y226&gt;0,IF(Y226&lt;650,"腰1100",IF(Y226&gt;=1100,"基準なし","床1100")),"■未答")</f>
        <v>■未答</v>
      </c>
    </row>
    <row r="227" spans="2:44" ht="23.15" customHeight="1" x14ac:dyDescent="0.2">
      <c r="B227" s="377"/>
      <c r="C227" s="379"/>
      <c r="D227" s="194"/>
      <c r="E227" s="419"/>
      <c r="F227" s="490"/>
      <c r="G227" s="490"/>
      <c r="H227" s="516"/>
      <c r="I227" s="33" t="s">
        <v>77</v>
      </c>
      <c r="J227" s="18" t="s">
        <v>233</v>
      </c>
      <c r="K227" s="18"/>
      <c r="L227" s="18"/>
      <c r="M227" s="18"/>
      <c r="N227" s="18"/>
      <c r="O227" s="18"/>
      <c r="P227" s="18"/>
      <c r="Q227" s="53"/>
      <c r="R227" s="297" t="s">
        <v>234</v>
      </c>
      <c r="S227" s="288"/>
      <c r="T227" s="288"/>
      <c r="U227" s="288"/>
      <c r="V227" s="288"/>
      <c r="W227" s="288"/>
      <c r="X227" s="288"/>
      <c r="Y227" s="294"/>
      <c r="Z227" s="294"/>
      <c r="AA227" s="25" t="s">
        <v>106</v>
      </c>
      <c r="AB227" s="44"/>
      <c r="AC227" s="445"/>
      <c r="AH227" s="60" t="s">
        <v>235</v>
      </c>
      <c r="AJ227" s="22" t="str">
        <f>IF(Y227&gt;0,IF(Y226&lt;650,IF(Y227&lt;1100,"◆未達","●適合"),IF(Y226&gt;=1100,"基準なし","◎不問")),"■未答")</f>
        <v>■未答</v>
      </c>
    </row>
    <row r="228" spans="2:44" ht="23.15" customHeight="1" x14ac:dyDescent="0.2">
      <c r="B228" s="377"/>
      <c r="C228" s="379"/>
      <c r="D228" s="194"/>
      <c r="E228" s="419"/>
      <c r="F228" s="490"/>
      <c r="G228" s="490"/>
      <c r="H228" s="516"/>
      <c r="I228" s="18"/>
      <c r="J228" s="18"/>
      <c r="K228" s="18"/>
      <c r="L228" s="18"/>
      <c r="M228" s="18"/>
      <c r="N228" s="18"/>
      <c r="O228" s="18"/>
      <c r="P228" s="18"/>
      <c r="Q228" s="53"/>
      <c r="R228" s="152" t="s">
        <v>236</v>
      </c>
      <c r="S228" s="25"/>
      <c r="T228" s="25"/>
      <c r="U228" s="25"/>
      <c r="V228" s="25"/>
      <c r="W228" s="25"/>
      <c r="X228" s="25"/>
      <c r="Y228" s="294"/>
      <c r="Z228" s="294"/>
      <c r="AA228" s="25" t="s">
        <v>106</v>
      </c>
      <c r="AB228" s="44"/>
      <c r="AC228" s="445"/>
      <c r="AH228" s="60" t="s">
        <v>237</v>
      </c>
      <c r="AJ228" s="22" t="str">
        <f>IF(Y226&gt;0,IF(Y226&gt;=300,IF(Y226&lt;650,"◎不問",IF(Y226&lt;1100,IF(Y228&lt;1100,"◆未達","●適合"),"基準なし")),IF(Y228&lt;1100,"◆未達","●適合")),"■未答")</f>
        <v>■未答</v>
      </c>
    </row>
    <row r="229" spans="2:44" ht="19" customHeight="1" x14ac:dyDescent="0.2">
      <c r="B229" s="377"/>
      <c r="C229" s="379"/>
      <c r="D229" s="194"/>
      <c r="E229" s="419" t="s">
        <v>310</v>
      </c>
      <c r="F229" s="490"/>
      <c r="G229" s="490"/>
      <c r="H229" s="516"/>
      <c r="I229" s="19"/>
      <c r="J229" s="18"/>
      <c r="K229" s="18"/>
      <c r="L229" s="18"/>
      <c r="M229" s="18"/>
      <c r="N229" s="18"/>
      <c r="O229" s="18"/>
      <c r="P229" s="18"/>
      <c r="Q229" s="53"/>
      <c r="R229" s="152"/>
      <c r="S229" s="25"/>
      <c r="T229" s="25"/>
      <c r="U229" s="25"/>
      <c r="V229" s="25"/>
      <c r="W229" s="25"/>
      <c r="X229" s="25"/>
      <c r="Y229" s="25"/>
      <c r="Z229" s="25"/>
      <c r="AA229" s="25"/>
      <c r="AB229" s="25"/>
      <c r="AC229" s="445"/>
      <c r="AH229" s="60" t="s">
        <v>239</v>
      </c>
      <c r="AJ229" s="22" t="str">
        <f>IF(Y226&gt;0,IF(Y228&gt;0,IF(Y226+Y227-Y228=0,"●相互OK","▼矛盾"),"■まだ片方"),"■未答")</f>
        <v>■未答</v>
      </c>
    </row>
    <row r="230" spans="2:44" ht="19" customHeight="1" x14ac:dyDescent="0.2">
      <c r="B230" s="377"/>
      <c r="C230" s="379"/>
      <c r="D230" s="194"/>
      <c r="E230" s="419"/>
      <c r="F230" s="490"/>
      <c r="G230" s="490"/>
      <c r="H230" s="516"/>
      <c r="I230" s="19"/>
      <c r="J230" s="18"/>
      <c r="K230" s="18"/>
      <c r="L230" s="18"/>
      <c r="M230" s="18"/>
      <c r="N230" s="18"/>
      <c r="O230" s="18"/>
      <c r="P230" s="18"/>
      <c r="Q230" s="53"/>
      <c r="R230" s="297" t="s">
        <v>256</v>
      </c>
      <c r="S230" s="288"/>
      <c r="T230" s="288"/>
      <c r="U230" s="288"/>
      <c r="V230" s="288"/>
      <c r="W230" s="288"/>
      <c r="X230" s="288"/>
      <c r="Y230" s="294"/>
      <c r="Z230" s="294"/>
      <c r="AA230" s="25" t="s">
        <v>106</v>
      </c>
      <c r="AB230" s="25"/>
      <c r="AC230" s="445"/>
      <c r="AH230" s="60" t="s">
        <v>257</v>
      </c>
      <c r="AJ230" s="22" t="str">
        <f>IF(Y230&gt;0,IF(Y230&gt;110,"◆未達","●適合"),"■未答")</f>
        <v>■未答</v>
      </c>
    </row>
    <row r="231" spans="2:44" ht="19" customHeight="1" thickBot="1" x14ac:dyDescent="0.25">
      <c r="B231" s="387"/>
      <c r="C231" s="389"/>
      <c r="D231" s="209"/>
      <c r="E231" s="458"/>
      <c r="F231" s="527"/>
      <c r="G231" s="527"/>
      <c r="H231" s="528"/>
      <c r="I231" s="83"/>
      <c r="J231" s="78"/>
      <c r="K231" s="78"/>
      <c r="L231" s="78"/>
      <c r="M231" s="78"/>
      <c r="N231" s="78"/>
      <c r="O231" s="78"/>
      <c r="P231" s="78"/>
      <c r="Q231" s="79"/>
      <c r="R231" s="81"/>
      <c r="S231" s="81"/>
      <c r="T231" s="81"/>
      <c r="U231" s="81"/>
      <c r="V231" s="81"/>
      <c r="W231" s="81"/>
      <c r="X231" s="81"/>
      <c r="Y231" s="81"/>
      <c r="Z231" s="81"/>
      <c r="AA231" s="81"/>
      <c r="AB231" s="81"/>
      <c r="AC231" s="445"/>
    </row>
    <row r="232" spans="2:44" ht="17.149999999999999" customHeight="1" x14ac:dyDescent="0.2">
      <c r="B232" s="607" t="s">
        <v>311</v>
      </c>
      <c r="C232" s="608"/>
      <c r="D232" s="410" t="s">
        <v>54</v>
      </c>
      <c r="E232" s="411"/>
      <c r="F232" s="411"/>
      <c r="G232" s="411"/>
      <c r="H232" s="412"/>
      <c r="I232" s="29" t="s">
        <v>67</v>
      </c>
      <c r="J232" s="13" t="s">
        <v>312</v>
      </c>
      <c r="K232" s="13"/>
      <c r="L232" s="13"/>
      <c r="M232" s="13"/>
      <c r="N232" s="13"/>
      <c r="O232" s="13"/>
      <c r="P232" s="13"/>
      <c r="Q232" s="14"/>
      <c r="R232" s="15"/>
      <c r="S232" s="16"/>
      <c r="T232" s="16"/>
      <c r="U232" s="16"/>
      <c r="V232" s="16"/>
      <c r="W232" s="16"/>
      <c r="X232" s="16"/>
      <c r="Y232" s="16"/>
      <c r="Z232" s="16"/>
      <c r="AA232" s="16"/>
      <c r="AB232" s="16"/>
      <c r="AC232" s="460"/>
      <c r="AE232" s="21" t="str">
        <f>+I232</f>
        <v>□</v>
      </c>
      <c r="AH232" s="22" t="str">
        <f>IF(AE232&amp;AE233&amp;AE234&amp;AE235="■□□□","◎無し",IF(AE232&amp;AE233&amp;AE234&amp;AE235="□■□□","●適合",IF(AE232&amp;AE233&amp;AE234&amp;AE235="□□■□","◆未達",IF(AE232&amp;AE233&amp;AE234&amp;AE235="□□□■","◆未達",IF(AE232&amp;AE233&amp;AE234&amp;AE235="□□□□","■未答","▼矛盾")))))</f>
        <v>■未答</v>
      </c>
      <c r="AI232" s="7"/>
      <c r="AL232" s="18" t="s">
        <v>87</v>
      </c>
      <c r="AM232" s="27" t="s">
        <v>89</v>
      </c>
      <c r="AN232" s="27" t="s">
        <v>88</v>
      </c>
      <c r="AO232" s="27" t="s">
        <v>90</v>
      </c>
      <c r="AP232" s="27" t="s">
        <v>91</v>
      </c>
      <c r="AQ232" s="27" t="s">
        <v>92</v>
      </c>
      <c r="AR232" s="27" t="s">
        <v>83</v>
      </c>
    </row>
    <row r="233" spans="2:44" ht="17.149999999999999" customHeight="1" x14ac:dyDescent="0.2">
      <c r="B233" s="609"/>
      <c r="C233" s="610"/>
      <c r="D233" s="428"/>
      <c r="E233" s="429"/>
      <c r="F233" s="429"/>
      <c r="G233" s="429"/>
      <c r="H233" s="430"/>
      <c r="I233" s="90" t="s">
        <v>67</v>
      </c>
      <c r="J233" s="314" t="s">
        <v>313</v>
      </c>
      <c r="K233" s="314"/>
      <c r="L233" s="90" t="s">
        <v>77</v>
      </c>
      <c r="M233" s="314" t="s">
        <v>314</v>
      </c>
      <c r="N233" s="314"/>
      <c r="O233" s="90" t="s">
        <v>67</v>
      </c>
      <c r="P233" s="314" t="s">
        <v>264</v>
      </c>
      <c r="Q233" s="442"/>
      <c r="R233" s="152"/>
      <c r="S233" s="25"/>
      <c r="T233" s="25"/>
      <c r="U233" s="25"/>
      <c r="V233" s="25"/>
      <c r="W233" s="25"/>
      <c r="X233" s="25"/>
      <c r="Y233" s="25"/>
      <c r="Z233" s="25"/>
      <c r="AA233" s="25"/>
      <c r="AB233" s="25"/>
      <c r="AC233" s="441"/>
      <c r="AE233" s="1" t="str">
        <f>+I233</f>
        <v>□</v>
      </c>
      <c r="AL233" s="18"/>
      <c r="AM233" s="22" t="s">
        <v>63</v>
      </c>
      <c r="AN233" s="22" t="s">
        <v>64</v>
      </c>
      <c r="AO233" s="22" t="s">
        <v>315</v>
      </c>
      <c r="AP233" s="22" t="s">
        <v>65</v>
      </c>
      <c r="AQ233" s="22" t="s">
        <v>84</v>
      </c>
      <c r="AR233" s="22" t="s">
        <v>66</v>
      </c>
    </row>
    <row r="234" spans="2:44" ht="22" customHeight="1" x14ac:dyDescent="0.2">
      <c r="B234" s="609"/>
      <c r="C234" s="610"/>
      <c r="D234" s="422" t="s">
        <v>316</v>
      </c>
      <c r="E234" s="426"/>
      <c r="F234" s="426"/>
      <c r="G234" s="426"/>
      <c r="H234" s="427"/>
      <c r="I234" s="102"/>
      <c r="J234" s="103"/>
      <c r="K234" s="103"/>
      <c r="L234" s="102"/>
      <c r="M234" s="103"/>
      <c r="N234" s="104" t="s">
        <v>77</v>
      </c>
      <c r="O234" s="331" t="s">
        <v>277</v>
      </c>
      <c r="P234" s="331"/>
      <c r="Q234" s="491"/>
      <c r="R234" s="105" t="s">
        <v>77</v>
      </c>
      <c r="S234" s="512" t="s">
        <v>317</v>
      </c>
      <c r="T234" s="512"/>
      <c r="U234" s="512"/>
      <c r="V234" s="512"/>
      <c r="W234" s="512"/>
      <c r="X234" s="512"/>
      <c r="Y234" s="512"/>
      <c r="Z234" s="512"/>
      <c r="AA234" s="512"/>
      <c r="AB234" s="517"/>
      <c r="AC234" s="440"/>
      <c r="AE234" s="1" t="str">
        <f>+L233</f>
        <v>□</v>
      </c>
    </row>
    <row r="235" spans="2:44" ht="22" customHeight="1" x14ac:dyDescent="0.2">
      <c r="B235" s="609"/>
      <c r="C235" s="610"/>
      <c r="D235" s="413"/>
      <c r="E235" s="414"/>
      <c r="F235" s="414"/>
      <c r="G235" s="414"/>
      <c r="H235" s="415"/>
      <c r="I235" s="26" t="s">
        <v>67</v>
      </c>
      <c r="J235" s="295" t="s">
        <v>466</v>
      </c>
      <c r="K235" s="295"/>
      <c r="L235" s="28"/>
      <c r="M235" s="295"/>
      <c r="N235" s="295"/>
      <c r="O235" s="295"/>
      <c r="P235" s="18"/>
      <c r="Q235" s="53"/>
      <c r="R235" s="20" t="s">
        <v>77</v>
      </c>
      <c r="S235" s="288" t="s">
        <v>318</v>
      </c>
      <c r="T235" s="288"/>
      <c r="U235" s="288"/>
      <c r="V235" s="288"/>
      <c r="W235" s="288"/>
      <c r="X235" s="288"/>
      <c r="Y235" s="288"/>
      <c r="Z235" s="288"/>
      <c r="AA235" s="288"/>
      <c r="AB235" s="299"/>
      <c r="AC235" s="436"/>
      <c r="AE235" s="1" t="str">
        <f>+O233</f>
        <v>□</v>
      </c>
    </row>
    <row r="236" spans="2:44" ht="22" customHeight="1" x14ac:dyDescent="0.2">
      <c r="B236" s="609"/>
      <c r="C236" s="610"/>
      <c r="D236" s="184"/>
      <c r="E236" s="185"/>
      <c r="F236" s="185"/>
      <c r="G236" s="185"/>
      <c r="H236" s="186"/>
      <c r="I236" s="90" t="s">
        <v>77</v>
      </c>
      <c r="J236" s="314" t="s">
        <v>264</v>
      </c>
      <c r="K236" s="314"/>
      <c r="L236" s="314"/>
      <c r="M236" s="187"/>
      <c r="N236" s="187"/>
      <c r="O236" s="187"/>
      <c r="P236" s="18"/>
      <c r="Q236" s="18"/>
      <c r="R236" s="117"/>
      <c r="S236" s="208"/>
      <c r="T236" s="208"/>
      <c r="U236" s="208"/>
      <c r="V236" s="208"/>
      <c r="W236" s="208"/>
      <c r="X236" s="208"/>
      <c r="Y236" s="208"/>
      <c r="Z236" s="208"/>
      <c r="AA236" s="208"/>
      <c r="AB236" s="218"/>
      <c r="AC236" s="213"/>
    </row>
    <row r="237" spans="2:44" ht="17.149999999999999" customHeight="1" x14ac:dyDescent="0.2">
      <c r="B237" s="609"/>
      <c r="C237" s="610"/>
      <c r="D237" s="184"/>
      <c r="E237" s="422" t="s">
        <v>47</v>
      </c>
      <c r="F237" s="426"/>
      <c r="G237" s="426"/>
      <c r="H237" s="427"/>
      <c r="I237" s="56"/>
      <c r="J237" s="103"/>
      <c r="K237" s="103"/>
      <c r="L237" s="103"/>
      <c r="M237" s="103"/>
      <c r="N237" s="104" t="s">
        <v>77</v>
      </c>
      <c r="O237" s="331" t="s">
        <v>277</v>
      </c>
      <c r="P237" s="331"/>
      <c r="Q237" s="331"/>
      <c r="R237" s="297" t="s">
        <v>171</v>
      </c>
      <c r="S237" s="288"/>
      <c r="T237" s="288"/>
      <c r="U237" s="288"/>
      <c r="V237" s="294"/>
      <c r="W237" s="294"/>
      <c r="X237" s="25" t="s">
        <v>106</v>
      </c>
      <c r="Y237" s="25"/>
      <c r="Z237" s="25"/>
      <c r="AA237" s="25"/>
      <c r="AB237" s="44"/>
      <c r="AC237" s="436"/>
      <c r="AE237" s="21" t="str">
        <f>+N234</f>
        <v>□</v>
      </c>
      <c r="AH237" s="22" t="str">
        <f>IF(AE237&amp;AE238&amp;AE239="■□□","◎無し",IF(AE237&amp;AE238&amp;AE239="□■□","●適合",IF(AE237&amp;AE238&amp;AE239="□□■","◆未達",IF(AE237&amp;AE238&amp;AE239="□□□","■未答","▼矛盾"))))</f>
        <v>■未答</v>
      </c>
      <c r="AI237" s="7"/>
      <c r="AL237" s="18" t="s">
        <v>99</v>
      </c>
      <c r="AM237" s="21" t="s">
        <v>100</v>
      </c>
      <c r="AN237" s="21" t="s">
        <v>101</v>
      </c>
      <c r="AO237" s="21" t="s">
        <v>102</v>
      </c>
      <c r="AP237" s="21" t="s">
        <v>103</v>
      </c>
      <c r="AQ237" s="21" t="s">
        <v>83</v>
      </c>
    </row>
    <row r="238" spans="2:44" ht="17.149999999999999" customHeight="1" x14ac:dyDescent="0.2">
      <c r="B238" s="609"/>
      <c r="C238" s="610"/>
      <c r="D238" s="184"/>
      <c r="E238" s="413"/>
      <c r="F238" s="414"/>
      <c r="G238" s="414"/>
      <c r="H238" s="415"/>
      <c r="I238" s="33" t="s">
        <v>77</v>
      </c>
      <c r="J238" s="295" t="s">
        <v>291</v>
      </c>
      <c r="K238" s="295"/>
      <c r="L238" s="295"/>
      <c r="M238" s="295"/>
      <c r="N238" s="295"/>
      <c r="O238" s="295"/>
      <c r="P238" s="295"/>
      <c r="Q238" s="296"/>
      <c r="R238" s="297" t="s">
        <v>175</v>
      </c>
      <c r="S238" s="288"/>
      <c r="T238" s="288"/>
      <c r="U238" s="288"/>
      <c r="V238" s="294"/>
      <c r="W238" s="294"/>
      <c r="X238" s="25" t="s">
        <v>106</v>
      </c>
      <c r="Y238" s="25"/>
      <c r="Z238" s="25"/>
      <c r="AA238" s="25"/>
      <c r="AB238" s="44"/>
      <c r="AC238" s="436"/>
      <c r="AE238" s="1" t="str">
        <f>+I235</f>
        <v>□</v>
      </c>
      <c r="AH238" s="60" t="s">
        <v>176</v>
      </c>
      <c r="AJ238" s="22" t="str">
        <f>IF(V238&gt;0,IF(V238&lt;240,"◆240未満","●適合"),"■未答")</f>
        <v>■未答</v>
      </c>
      <c r="AL238" s="18"/>
      <c r="AM238" s="22" t="s">
        <v>63</v>
      </c>
      <c r="AN238" s="22" t="s">
        <v>64</v>
      </c>
      <c r="AO238" s="22" t="s">
        <v>65</v>
      </c>
      <c r="AP238" s="22" t="s">
        <v>84</v>
      </c>
      <c r="AQ238" s="22" t="s">
        <v>66</v>
      </c>
    </row>
    <row r="239" spans="2:44" ht="17.149999999999999" customHeight="1" x14ac:dyDescent="0.2">
      <c r="B239" s="609"/>
      <c r="C239" s="610"/>
      <c r="D239" s="184"/>
      <c r="E239" s="428"/>
      <c r="F239" s="429"/>
      <c r="G239" s="429"/>
      <c r="H239" s="430"/>
      <c r="I239" s="33" t="s">
        <v>77</v>
      </c>
      <c r="J239" s="295" t="s">
        <v>292</v>
      </c>
      <c r="K239" s="295"/>
      <c r="L239" s="295"/>
      <c r="M239" s="295"/>
      <c r="N239" s="295"/>
      <c r="O239" s="295"/>
      <c r="P239" s="295"/>
      <c r="Q239" s="296"/>
      <c r="R239" s="152"/>
      <c r="S239" s="467" t="s">
        <v>178</v>
      </c>
      <c r="T239" s="467"/>
      <c r="U239" s="467"/>
      <c r="V239" s="467"/>
      <c r="W239" s="467"/>
      <c r="X239" s="467"/>
      <c r="Y239" s="300">
        <f>+V237*2+V238</f>
        <v>0</v>
      </c>
      <c r="Z239" s="300"/>
      <c r="AA239" s="25" t="s">
        <v>106</v>
      </c>
      <c r="AB239" s="44"/>
      <c r="AC239" s="436"/>
      <c r="AE239" s="1" t="str">
        <f>+I236</f>
        <v>□</v>
      </c>
      <c r="AH239" s="60" t="s">
        <v>179</v>
      </c>
      <c r="AJ239" s="22" t="str">
        <f>IF(Y239&gt;0,IF(AND(Y239&gt;=550,Y239&lt;=650),"●適合","◆未達"),"■未答")</f>
        <v>■未答</v>
      </c>
    </row>
    <row r="240" spans="2:44" ht="32.15" customHeight="1" x14ac:dyDescent="0.2">
      <c r="B240" s="609"/>
      <c r="C240" s="610"/>
      <c r="D240" s="184"/>
      <c r="E240" s="419" t="s">
        <v>3</v>
      </c>
      <c r="F240" s="490"/>
      <c r="G240" s="490"/>
      <c r="H240" s="516"/>
      <c r="I240" s="47"/>
      <c r="J240" s="47"/>
      <c r="K240" s="47"/>
      <c r="L240" s="47"/>
      <c r="M240" s="47"/>
      <c r="N240" s="47"/>
      <c r="O240" s="47"/>
      <c r="P240" s="47"/>
      <c r="Q240" s="48"/>
      <c r="R240" s="297" t="s">
        <v>180</v>
      </c>
      <c r="S240" s="288"/>
      <c r="T240" s="288"/>
      <c r="U240" s="288"/>
      <c r="V240" s="294"/>
      <c r="W240" s="294"/>
      <c r="X240" s="25" t="s">
        <v>106</v>
      </c>
      <c r="Y240" s="25"/>
      <c r="Z240" s="25"/>
      <c r="AA240" s="25"/>
      <c r="AB240" s="44"/>
      <c r="AC240" s="441"/>
      <c r="AE240" s="21" t="str">
        <f>+N237</f>
        <v>□</v>
      </c>
      <c r="AH240" s="60" t="s">
        <v>181</v>
      </c>
      <c r="AJ240" s="22" t="str">
        <f>IF(V240&gt;0,IF(V240&gt;30,"◆30超過","●適合"),"■未答")</f>
        <v>■未答</v>
      </c>
      <c r="AL240" s="18" t="s">
        <v>99</v>
      </c>
      <c r="AM240" s="21" t="s">
        <v>100</v>
      </c>
      <c r="AN240" s="21" t="s">
        <v>101</v>
      </c>
      <c r="AO240" s="21" t="s">
        <v>102</v>
      </c>
      <c r="AP240" s="21" t="s">
        <v>103</v>
      </c>
      <c r="AQ240" s="21" t="s">
        <v>83</v>
      </c>
    </row>
    <row r="241" spans="2:43" ht="24" customHeight="1" x14ac:dyDescent="0.2">
      <c r="B241" s="609"/>
      <c r="C241" s="610"/>
      <c r="D241" s="184"/>
      <c r="E241" s="422" t="s">
        <v>293</v>
      </c>
      <c r="F241" s="426"/>
      <c r="G241" s="426"/>
      <c r="H241" s="427"/>
      <c r="I241" s="92"/>
      <c r="J241" s="30"/>
      <c r="K241" s="30"/>
      <c r="L241" s="30"/>
      <c r="M241" s="30"/>
      <c r="N241" s="104" t="s">
        <v>77</v>
      </c>
      <c r="O241" s="331" t="s">
        <v>277</v>
      </c>
      <c r="P241" s="331"/>
      <c r="Q241" s="331"/>
      <c r="R241" s="511" t="s">
        <v>294</v>
      </c>
      <c r="S241" s="512"/>
      <c r="T241" s="512"/>
      <c r="U241" s="512"/>
      <c r="V241" s="104" t="s">
        <v>77</v>
      </c>
      <c r="W241" s="42" t="s">
        <v>136</v>
      </c>
      <c r="X241" s="42"/>
      <c r="Y241" s="104" t="s">
        <v>77</v>
      </c>
      <c r="Z241" s="42" t="s">
        <v>295</v>
      </c>
      <c r="AA241" s="42"/>
      <c r="AB241" s="97"/>
      <c r="AC241" s="440"/>
      <c r="AE241" s="1" t="str">
        <f>+I238</f>
        <v>□</v>
      </c>
      <c r="AH241" s="22" t="str">
        <f>IF(AE240&amp;AE241&amp;AE242="■□□","◎無し",IF(AE240&amp;AE241&amp;AE242="□■□","●適合",IF(AE240&amp;AE241&amp;AE242="□□■","◆未達",IF(AE240&amp;AE241&amp;AE242="□□□","■未答","▼矛盾"))))</f>
        <v>■未答</v>
      </c>
      <c r="AL241" s="18"/>
      <c r="AM241" s="22" t="s">
        <v>63</v>
      </c>
      <c r="AN241" s="22" t="s">
        <v>64</v>
      </c>
      <c r="AO241" s="22" t="s">
        <v>65</v>
      </c>
      <c r="AP241" s="22" t="s">
        <v>84</v>
      </c>
      <c r="AQ241" s="22" t="s">
        <v>66</v>
      </c>
    </row>
    <row r="242" spans="2:43" ht="24" customHeight="1" x14ac:dyDescent="0.2">
      <c r="B242" s="609"/>
      <c r="C242" s="610"/>
      <c r="D242" s="184"/>
      <c r="E242" s="428"/>
      <c r="F242" s="429"/>
      <c r="G242" s="429"/>
      <c r="H242" s="430"/>
      <c r="I242" s="110" t="s">
        <v>77</v>
      </c>
      <c r="J242" s="295" t="s">
        <v>297</v>
      </c>
      <c r="K242" s="295"/>
      <c r="L242" s="295"/>
      <c r="M242" s="295"/>
      <c r="N242" s="295"/>
      <c r="O242" s="295"/>
      <c r="P242" s="295"/>
      <c r="Q242" s="296"/>
      <c r="R242" s="297" t="s">
        <v>296</v>
      </c>
      <c r="S242" s="288"/>
      <c r="T242" s="288"/>
      <c r="U242" s="288"/>
      <c r="V242" s="89" t="s">
        <v>77</v>
      </c>
      <c r="W242" s="25" t="s">
        <v>136</v>
      </c>
      <c r="X242" s="25"/>
      <c r="Y242" s="89" t="s">
        <v>77</v>
      </c>
      <c r="Z242" s="25" t="s">
        <v>295</v>
      </c>
      <c r="AA242" s="25"/>
      <c r="AB242" s="44"/>
      <c r="AC242" s="436"/>
      <c r="AE242" s="1" t="str">
        <f>+I239</f>
        <v>□</v>
      </c>
    </row>
    <row r="243" spans="2:43" ht="24" customHeight="1" x14ac:dyDescent="0.2">
      <c r="B243" s="609"/>
      <c r="C243" s="610"/>
      <c r="D243" s="184"/>
      <c r="E243" s="422" t="s">
        <v>48</v>
      </c>
      <c r="F243" s="426"/>
      <c r="G243" s="426"/>
      <c r="H243" s="427"/>
      <c r="I243" s="23"/>
      <c r="J243" s="187"/>
      <c r="K243" s="187"/>
      <c r="L243" s="187"/>
      <c r="M243" s="187"/>
      <c r="N243" s="187"/>
      <c r="O243" s="187"/>
      <c r="P243" s="187"/>
      <c r="Q243" s="188"/>
      <c r="R243" s="152"/>
      <c r="S243" s="25"/>
      <c r="T243" s="25"/>
      <c r="U243" s="25"/>
      <c r="V243" s="25"/>
      <c r="W243" s="25"/>
      <c r="X243" s="25"/>
      <c r="Y243" s="25"/>
      <c r="Z243" s="25"/>
      <c r="AA243" s="25"/>
      <c r="AB243" s="44"/>
      <c r="AC243" s="436"/>
    </row>
    <row r="244" spans="2:43" ht="24" customHeight="1" x14ac:dyDescent="0.2">
      <c r="B244" s="609"/>
      <c r="C244" s="610"/>
      <c r="D244" s="194"/>
      <c r="E244" s="413"/>
      <c r="F244" s="414"/>
      <c r="G244" s="414"/>
      <c r="H244" s="415"/>
      <c r="I244" s="110" t="s">
        <v>77</v>
      </c>
      <c r="J244" s="295" t="s">
        <v>298</v>
      </c>
      <c r="K244" s="295"/>
      <c r="L244" s="295"/>
      <c r="M244" s="295"/>
      <c r="N244" s="295"/>
      <c r="O244" s="295"/>
      <c r="P244" s="295"/>
      <c r="Q244" s="296"/>
      <c r="R244" s="297" t="s">
        <v>390</v>
      </c>
      <c r="S244" s="288"/>
      <c r="T244" s="288"/>
      <c r="U244" s="288"/>
      <c r="V244" s="89" t="s">
        <v>77</v>
      </c>
      <c r="W244" s="298" t="s">
        <v>212</v>
      </c>
      <c r="X244" s="298"/>
      <c r="Y244" s="89" t="s">
        <v>77</v>
      </c>
      <c r="Z244" s="299" t="s">
        <v>213</v>
      </c>
      <c r="AA244" s="288"/>
      <c r="AB244" s="197"/>
      <c r="AC244" s="436"/>
      <c r="AE244" s="21" t="str">
        <f>+N241</f>
        <v>□</v>
      </c>
      <c r="AH244" s="22" t="str">
        <f>IF(AE244&amp;AE245&amp;AE246="■□□","◎無し",IF(AE244&amp;AE245&amp;AE246="□■□","●適合",IF(AE244&amp;AE245&amp;AE246="□□■","◆未達",IF(AE244&amp;AE245&amp;AE246="□□□","■未答","▼矛盾"))))</f>
        <v>■未答</v>
      </c>
      <c r="AI244" s="7"/>
      <c r="AL244" s="18" t="s">
        <v>99</v>
      </c>
      <c r="AM244" s="21" t="s">
        <v>100</v>
      </c>
      <c r="AN244" s="21" t="s">
        <v>101</v>
      </c>
      <c r="AO244" s="21" t="s">
        <v>102</v>
      </c>
      <c r="AP244" s="21" t="s">
        <v>103</v>
      </c>
      <c r="AQ244" s="21" t="s">
        <v>83</v>
      </c>
    </row>
    <row r="245" spans="2:43" ht="24" customHeight="1" x14ac:dyDescent="0.2">
      <c r="B245" s="609"/>
      <c r="C245" s="610"/>
      <c r="D245" s="194"/>
      <c r="E245" s="428"/>
      <c r="F245" s="429"/>
      <c r="G245" s="429"/>
      <c r="H245" s="430"/>
      <c r="I245" s="112"/>
      <c r="J245" s="314"/>
      <c r="K245" s="314"/>
      <c r="L245" s="314"/>
      <c r="M245" s="314"/>
      <c r="N245" s="314"/>
      <c r="O245" s="314"/>
      <c r="P245" s="314"/>
      <c r="Q245" s="442"/>
      <c r="R245" s="443" t="s">
        <v>214</v>
      </c>
      <c r="S245" s="444"/>
      <c r="T245" s="444"/>
      <c r="U245" s="444"/>
      <c r="V245" s="444"/>
      <c r="W245" s="444"/>
      <c r="X245" s="461"/>
      <c r="Y245" s="461"/>
      <c r="Z245" s="461"/>
      <c r="AA245" s="35" t="s">
        <v>106</v>
      </c>
      <c r="AB245" s="50"/>
      <c r="AC245" s="441"/>
      <c r="AE245" s="1" t="str">
        <f>+I242</f>
        <v>□</v>
      </c>
      <c r="AL245" s="18"/>
      <c r="AM245" s="22" t="s">
        <v>63</v>
      </c>
      <c r="AN245" s="22" t="s">
        <v>64</v>
      </c>
      <c r="AO245" s="22" t="s">
        <v>65</v>
      </c>
      <c r="AP245" s="22" t="s">
        <v>84</v>
      </c>
      <c r="AQ245" s="22" t="s">
        <v>66</v>
      </c>
    </row>
    <row r="246" spans="2:43" ht="20.149999999999999" customHeight="1" x14ac:dyDescent="0.2">
      <c r="B246" s="609"/>
      <c r="C246" s="610"/>
      <c r="D246" s="422" t="s">
        <v>55</v>
      </c>
      <c r="E246" s="426"/>
      <c r="F246" s="426"/>
      <c r="G246" s="426"/>
      <c r="H246" s="427"/>
      <c r="I246" s="56"/>
      <c r="J246" s="103"/>
      <c r="K246" s="103"/>
      <c r="L246" s="103"/>
      <c r="M246" s="103"/>
      <c r="N246" s="103"/>
      <c r="O246" s="103"/>
      <c r="P246" s="103"/>
      <c r="Q246" s="106"/>
      <c r="R246" s="51"/>
      <c r="S246" s="42"/>
      <c r="T246" s="42"/>
      <c r="U246" s="42"/>
      <c r="V246" s="42"/>
      <c r="W246" s="42"/>
      <c r="X246" s="42"/>
      <c r="Y246" s="42"/>
      <c r="Z246" s="42"/>
      <c r="AA246" s="42"/>
      <c r="AB246" s="42"/>
      <c r="AC246" s="440"/>
      <c r="AE246" s="1" t="str">
        <f>+I244</f>
        <v>□</v>
      </c>
    </row>
    <row r="247" spans="2:43" ht="20.149999999999999" customHeight="1" x14ac:dyDescent="0.2">
      <c r="B247" s="609"/>
      <c r="C247" s="610"/>
      <c r="D247" s="413"/>
      <c r="E247" s="414"/>
      <c r="F247" s="414"/>
      <c r="G247" s="414"/>
      <c r="H247" s="415"/>
      <c r="I247" s="19"/>
      <c r="J247" s="187"/>
      <c r="K247" s="187"/>
      <c r="L247" s="187"/>
      <c r="M247" s="187"/>
      <c r="N247" s="187"/>
      <c r="O247" s="187"/>
      <c r="P247" s="187"/>
      <c r="Q247" s="188"/>
      <c r="R247" s="20" t="s">
        <v>77</v>
      </c>
      <c r="S247" s="288" t="s">
        <v>319</v>
      </c>
      <c r="T247" s="288"/>
      <c r="U247" s="288"/>
      <c r="V247" s="288"/>
      <c r="W247" s="288"/>
      <c r="X247" s="288"/>
      <c r="Y247" s="288"/>
      <c r="Z247" s="288"/>
      <c r="AA247" s="288"/>
      <c r="AB247" s="299"/>
      <c r="AC247" s="436"/>
      <c r="AE247" s="21" t="str">
        <f>+I248</f>
        <v>□</v>
      </c>
      <c r="AH247" s="22" t="str">
        <f>IF(AE247&amp;AE248&amp;AE249="■□□","◎無し",IF(AE247&amp;AE248&amp;AE249="□■□","●適合",IF(AE247&amp;AE248&amp;AE249="□□■","◆未達",IF(AE247&amp;AE248&amp;AE249="□□□","■未答","▼矛盾"))))</f>
        <v>■未答</v>
      </c>
      <c r="AI247" s="7"/>
      <c r="AL247" s="18" t="s">
        <v>99</v>
      </c>
      <c r="AM247" s="21" t="s">
        <v>100</v>
      </c>
      <c r="AN247" s="21" t="s">
        <v>101</v>
      </c>
      <c r="AO247" s="21" t="s">
        <v>102</v>
      </c>
      <c r="AP247" s="21" t="s">
        <v>103</v>
      </c>
      <c r="AQ247" s="21" t="s">
        <v>83</v>
      </c>
    </row>
    <row r="248" spans="2:43" ht="20.149999999999999" customHeight="1" x14ac:dyDescent="0.2">
      <c r="B248" s="609"/>
      <c r="C248" s="610"/>
      <c r="D248" s="413"/>
      <c r="E248" s="414"/>
      <c r="F248" s="414"/>
      <c r="G248" s="414"/>
      <c r="H248" s="415"/>
      <c r="I248" s="33" t="s">
        <v>67</v>
      </c>
      <c r="J248" s="18" t="s">
        <v>308</v>
      </c>
      <c r="K248" s="18"/>
      <c r="L248" s="18"/>
      <c r="M248" s="230"/>
      <c r="N248" s="18"/>
      <c r="O248" s="18"/>
      <c r="P248" s="18"/>
      <c r="Q248" s="53"/>
      <c r="R248" s="20" t="s">
        <v>77</v>
      </c>
      <c r="S248" s="288" t="s">
        <v>227</v>
      </c>
      <c r="T248" s="288"/>
      <c r="U248" s="288"/>
      <c r="V248" s="288"/>
      <c r="W248" s="288"/>
      <c r="X248" s="288"/>
      <c r="Y248" s="288"/>
      <c r="Z248" s="288"/>
      <c r="AA248" s="288"/>
      <c r="AB248" s="299"/>
      <c r="AC248" s="436"/>
      <c r="AE248" s="1" t="str">
        <f>+I250</f>
        <v>□</v>
      </c>
      <c r="AL248" s="18"/>
      <c r="AM248" s="22" t="s">
        <v>63</v>
      </c>
      <c r="AN248" s="22" t="s">
        <v>64</v>
      </c>
      <c r="AO248" s="22" t="s">
        <v>65</v>
      </c>
      <c r="AP248" s="22" t="s">
        <v>84</v>
      </c>
      <c r="AQ248" s="22" t="s">
        <v>66</v>
      </c>
    </row>
    <row r="249" spans="2:43" ht="20.149999999999999" customHeight="1" x14ac:dyDescent="0.2">
      <c r="B249" s="609"/>
      <c r="C249" s="610"/>
      <c r="D249" s="413"/>
      <c r="E249" s="414"/>
      <c r="F249" s="414"/>
      <c r="G249" s="414"/>
      <c r="H249" s="415"/>
      <c r="I249" s="19"/>
      <c r="J249" s="18"/>
      <c r="K249" s="18"/>
      <c r="L249" s="18"/>
      <c r="M249" s="18"/>
      <c r="N249" s="18"/>
      <c r="O249" s="18"/>
      <c r="P249" s="18"/>
      <c r="Q249" s="53"/>
      <c r="R249" s="24"/>
      <c r="S249" s="288"/>
      <c r="T249" s="288"/>
      <c r="U249" s="288"/>
      <c r="V249" s="288"/>
      <c r="W249" s="288"/>
      <c r="X249" s="288"/>
      <c r="Y249" s="288"/>
      <c r="Z249" s="288"/>
      <c r="AA249" s="288"/>
      <c r="AB249" s="299"/>
      <c r="AC249" s="436"/>
      <c r="AE249" s="1" t="str">
        <f>+I251</f>
        <v>□</v>
      </c>
    </row>
    <row r="250" spans="2:43" ht="26.15" customHeight="1" x14ac:dyDescent="0.2">
      <c r="B250" s="609"/>
      <c r="C250" s="610"/>
      <c r="D250" s="194"/>
      <c r="E250" s="419" t="s">
        <v>56</v>
      </c>
      <c r="F250" s="490"/>
      <c r="G250" s="490"/>
      <c r="H250" s="516"/>
      <c r="I250" s="33" t="s">
        <v>77</v>
      </c>
      <c r="J250" s="18" t="s">
        <v>156</v>
      </c>
      <c r="K250" s="18"/>
      <c r="L250" s="18"/>
      <c r="M250" s="18"/>
      <c r="N250" s="18"/>
      <c r="O250" s="18"/>
      <c r="P250" s="18"/>
      <c r="Q250" s="53"/>
      <c r="R250" s="297" t="s">
        <v>230</v>
      </c>
      <c r="S250" s="288"/>
      <c r="T250" s="288"/>
      <c r="U250" s="288"/>
      <c r="V250" s="288"/>
      <c r="W250" s="288"/>
      <c r="X250" s="288"/>
      <c r="Y250" s="294"/>
      <c r="Z250" s="294"/>
      <c r="AA250" s="25" t="s">
        <v>106</v>
      </c>
      <c r="AB250" s="44"/>
      <c r="AC250" s="436"/>
      <c r="AH250" s="60" t="s">
        <v>231</v>
      </c>
      <c r="AJ250" s="22" t="str">
        <f>IF(Y250&gt;0,IF(Y250&lt;650,"腰1100",IF(Y250&gt;=1100,"基準なし","床1100")),"■未答")</f>
        <v>■未答</v>
      </c>
    </row>
    <row r="251" spans="2:43" ht="26.15" customHeight="1" x14ac:dyDescent="0.2">
      <c r="B251" s="609"/>
      <c r="C251" s="610"/>
      <c r="D251" s="194"/>
      <c r="E251" s="419"/>
      <c r="F251" s="490"/>
      <c r="G251" s="490"/>
      <c r="H251" s="516"/>
      <c r="I251" s="33" t="s">
        <v>77</v>
      </c>
      <c r="J251" s="18" t="s">
        <v>233</v>
      </c>
      <c r="K251" s="18"/>
      <c r="L251" s="18"/>
      <c r="M251" s="18"/>
      <c r="N251" s="18"/>
      <c r="O251" s="18"/>
      <c r="P251" s="18"/>
      <c r="Q251" s="53"/>
      <c r="R251" s="297" t="s">
        <v>234</v>
      </c>
      <c r="S251" s="288"/>
      <c r="T251" s="288"/>
      <c r="U251" s="288"/>
      <c r="V251" s="288"/>
      <c r="W251" s="288"/>
      <c r="X251" s="288"/>
      <c r="Y251" s="294"/>
      <c r="Z251" s="294"/>
      <c r="AA251" s="25" t="s">
        <v>106</v>
      </c>
      <c r="AB251" s="44"/>
      <c r="AC251" s="436"/>
      <c r="AH251" s="60" t="s">
        <v>235</v>
      </c>
      <c r="AJ251" s="22" t="str">
        <f>IF(Y251&gt;0,IF(Y250&lt;650,IF(Y251&lt;1100,"◆未達","●適合"),IF(Y250&gt;=1100,"基準なし","◎不問")),"■未答")</f>
        <v>■未答</v>
      </c>
    </row>
    <row r="252" spans="2:43" ht="26.15" customHeight="1" x14ac:dyDescent="0.2">
      <c r="B252" s="609"/>
      <c r="C252" s="610"/>
      <c r="D252" s="194"/>
      <c r="E252" s="419"/>
      <c r="F252" s="490"/>
      <c r="G252" s="490"/>
      <c r="H252" s="516"/>
      <c r="I252" s="18"/>
      <c r="J252" s="18"/>
      <c r="K252" s="18"/>
      <c r="L252" s="18"/>
      <c r="M252" s="18"/>
      <c r="N252" s="18"/>
      <c r="O252" s="18"/>
      <c r="P252" s="18"/>
      <c r="Q252" s="53"/>
      <c r="R252" s="152" t="s">
        <v>320</v>
      </c>
      <c r="S252" s="25"/>
      <c r="T252" s="25"/>
      <c r="U252" s="25"/>
      <c r="V252" s="25"/>
      <c r="W252" s="25"/>
      <c r="X252" s="25"/>
      <c r="Y252" s="294"/>
      <c r="Z252" s="294"/>
      <c r="AA252" s="25" t="s">
        <v>106</v>
      </c>
      <c r="AB252" s="44"/>
      <c r="AC252" s="436"/>
      <c r="AH252" s="60" t="s">
        <v>321</v>
      </c>
      <c r="AJ252" s="22" t="str">
        <f>IF(Y250&gt;0,IF(Y250&gt;=300,IF(Y250&lt;650,"◎不問",IF(Y250&lt;1100,IF(Y252&lt;1100,"◆未達","●適合"),"基準なし")),IF(Y252&lt;1100,"◆未達","●適合")),"■未答")</f>
        <v>■未答</v>
      </c>
    </row>
    <row r="253" spans="2:43" ht="26.15" customHeight="1" x14ac:dyDescent="0.2">
      <c r="B253" s="609"/>
      <c r="C253" s="610"/>
      <c r="D253" s="194"/>
      <c r="E253" s="419" t="s">
        <v>57</v>
      </c>
      <c r="F253" s="490"/>
      <c r="G253" s="490"/>
      <c r="H253" s="516"/>
      <c r="I253" s="19"/>
      <c r="J253" s="18"/>
      <c r="K253" s="18"/>
      <c r="L253" s="18"/>
      <c r="M253" s="18"/>
      <c r="N253" s="18"/>
      <c r="O253" s="18"/>
      <c r="P253" s="18"/>
      <c r="Q253" s="53"/>
      <c r="R253" s="152"/>
      <c r="S253" s="25"/>
      <c r="T253" s="25"/>
      <c r="U253" s="25"/>
      <c r="V253" s="25"/>
      <c r="W253" s="25"/>
      <c r="X253" s="25"/>
      <c r="Y253" s="25"/>
      <c r="Z253" s="25"/>
      <c r="AA253" s="25"/>
      <c r="AB253" s="25"/>
      <c r="AC253" s="436"/>
    </row>
    <row r="254" spans="2:43" ht="26.15" customHeight="1" x14ac:dyDescent="0.2">
      <c r="B254" s="609"/>
      <c r="C254" s="610"/>
      <c r="D254" s="194"/>
      <c r="E254" s="419"/>
      <c r="F254" s="490"/>
      <c r="G254" s="490"/>
      <c r="H254" s="516"/>
      <c r="I254" s="19"/>
      <c r="J254" s="18"/>
      <c r="K254" s="18"/>
      <c r="L254" s="18"/>
      <c r="M254" s="18"/>
      <c r="N254" s="18"/>
      <c r="O254" s="18"/>
      <c r="P254" s="18"/>
      <c r="Q254" s="53"/>
      <c r="R254" s="297" t="s">
        <v>256</v>
      </c>
      <c r="S254" s="288"/>
      <c r="T254" s="288"/>
      <c r="U254" s="288"/>
      <c r="V254" s="288"/>
      <c r="W254" s="288"/>
      <c r="X254" s="288"/>
      <c r="Y254" s="294"/>
      <c r="Z254" s="294"/>
      <c r="AA254" s="25" t="s">
        <v>106</v>
      </c>
      <c r="AB254" s="25"/>
      <c r="AC254" s="436"/>
      <c r="AH254" s="60" t="s">
        <v>257</v>
      </c>
      <c r="AJ254" s="22" t="str">
        <f>IF(Y254&gt;0,IF(Y254&gt;110,"◆未達","●適合"),"■未答")</f>
        <v>■未答</v>
      </c>
    </row>
    <row r="255" spans="2:43" ht="26.15" customHeight="1" x14ac:dyDescent="0.2">
      <c r="B255" s="609"/>
      <c r="C255" s="610"/>
      <c r="D255" s="195"/>
      <c r="E255" s="419"/>
      <c r="F255" s="490"/>
      <c r="G255" s="490"/>
      <c r="H255" s="516"/>
      <c r="I255" s="54"/>
      <c r="J255" s="47"/>
      <c r="K255" s="47"/>
      <c r="L255" s="47"/>
      <c r="M255" s="47"/>
      <c r="N255" s="47"/>
      <c r="O255" s="47"/>
      <c r="P255" s="47"/>
      <c r="Q255" s="48"/>
      <c r="R255" s="35"/>
      <c r="S255" s="35"/>
      <c r="T255" s="35"/>
      <c r="U255" s="35"/>
      <c r="V255" s="35"/>
      <c r="W255" s="35"/>
      <c r="X255" s="35"/>
      <c r="Y255" s="35"/>
      <c r="Z255" s="35"/>
      <c r="AA255" s="35"/>
      <c r="AB255" s="35"/>
      <c r="AC255" s="441"/>
    </row>
    <row r="256" spans="2:43" ht="17.25" customHeight="1" x14ac:dyDescent="0.2">
      <c r="B256" s="609"/>
      <c r="C256" s="610"/>
      <c r="D256" s="362" t="s">
        <v>441</v>
      </c>
      <c r="E256" s="378"/>
      <c r="F256" s="378"/>
      <c r="G256" s="378"/>
      <c r="H256" s="485"/>
      <c r="I256" s="19"/>
      <c r="J256" s="18"/>
      <c r="K256" s="18"/>
      <c r="L256" s="18"/>
      <c r="M256" s="230"/>
      <c r="N256" s="104" t="s">
        <v>67</v>
      </c>
      <c r="O256" s="331" t="s">
        <v>277</v>
      </c>
      <c r="P256" s="331"/>
      <c r="Q256" s="331"/>
      <c r="R256" s="24"/>
      <c r="S256" s="192"/>
      <c r="T256" s="192"/>
      <c r="U256" s="192"/>
      <c r="V256" s="192"/>
      <c r="W256" s="192"/>
      <c r="X256" s="192"/>
      <c r="Y256" s="192"/>
      <c r="Z256" s="192"/>
      <c r="AA256" s="192"/>
      <c r="AB256" s="43" t="s">
        <v>98</v>
      </c>
      <c r="AC256" s="211"/>
      <c r="AE256" s="21" t="str">
        <f>+N256</f>
        <v>□</v>
      </c>
      <c r="AF256" s="1">
        <f>IF(AE257="■",1,IF(AE258="■",1,0))</f>
        <v>0</v>
      </c>
      <c r="AH256" s="22" t="str">
        <f>IF(AE256&amp;AE257&amp;AE258="■□□","◎無し",IF(AE256&amp;AE257&amp;AE258="□■□","●適合",IF(AE256&amp;AE257&amp;AE258="□□■","◆未達",IF(AE256&amp;AE257&amp;AE258="□□□","■未答","▼矛盾"))))</f>
        <v>■未答</v>
      </c>
      <c r="AL256" s="18" t="s">
        <v>99</v>
      </c>
      <c r="AM256" s="21" t="s">
        <v>100</v>
      </c>
      <c r="AN256" s="21" t="s">
        <v>101</v>
      </c>
      <c r="AO256" s="21" t="s">
        <v>102</v>
      </c>
      <c r="AP256" s="21" t="s">
        <v>103</v>
      </c>
      <c r="AQ256" s="21" t="s">
        <v>83</v>
      </c>
    </row>
    <row r="257" spans="2:43" ht="17.25" customHeight="1" x14ac:dyDescent="0.2">
      <c r="B257" s="609"/>
      <c r="C257" s="610"/>
      <c r="D257" s="362"/>
      <c r="E257" s="378"/>
      <c r="F257" s="378"/>
      <c r="G257" s="378"/>
      <c r="H257" s="485"/>
      <c r="I257" s="33" t="s">
        <v>67</v>
      </c>
      <c r="J257" s="295" t="s">
        <v>160</v>
      </c>
      <c r="K257" s="295"/>
      <c r="L257" s="295"/>
      <c r="M257" s="295"/>
      <c r="N257" s="295"/>
      <c r="O257" s="295"/>
      <c r="P257" s="295"/>
      <c r="Q257" s="296"/>
      <c r="R257" s="24"/>
      <c r="S257" s="192"/>
      <c r="T257" s="192"/>
      <c r="U257" s="192"/>
      <c r="V257" s="192"/>
      <c r="W257" s="192"/>
      <c r="X257" s="192"/>
      <c r="Y257" s="192"/>
      <c r="Z257" s="192"/>
      <c r="AA257" s="192"/>
      <c r="AB257" s="284"/>
      <c r="AC257" s="211"/>
      <c r="AE257" s="1" t="str">
        <f>+I257</f>
        <v>□</v>
      </c>
      <c r="AL257" s="18"/>
      <c r="AM257" s="22" t="s">
        <v>63</v>
      </c>
      <c r="AN257" s="22" t="s">
        <v>64</v>
      </c>
      <c r="AO257" s="22" t="s">
        <v>65</v>
      </c>
      <c r="AP257" s="22" t="s">
        <v>84</v>
      </c>
      <c r="AQ257" s="22" t="s">
        <v>66</v>
      </c>
    </row>
    <row r="258" spans="2:43" ht="17.25" customHeight="1" thickBot="1" x14ac:dyDescent="0.25">
      <c r="B258" s="609"/>
      <c r="C258" s="610"/>
      <c r="D258" s="362"/>
      <c r="E258" s="378"/>
      <c r="F258" s="378"/>
      <c r="G258" s="378"/>
      <c r="H258" s="485"/>
      <c r="I258" s="33" t="s">
        <v>67</v>
      </c>
      <c r="J258" s="295" t="s">
        <v>474</v>
      </c>
      <c r="K258" s="295"/>
      <c r="L258" s="295"/>
      <c r="M258" s="295"/>
      <c r="N258" s="295"/>
      <c r="O258" s="295"/>
      <c r="P258" s="295"/>
      <c r="Q258" s="296"/>
      <c r="R258" s="297" t="s">
        <v>442</v>
      </c>
      <c r="S258" s="288"/>
      <c r="T258" s="288"/>
      <c r="U258" s="288"/>
      <c r="V258" s="288"/>
      <c r="W258" s="288"/>
      <c r="X258" s="294"/>
      <c r="Y258" s="294"/>
      <c r="Z258" s="294"/>
      <c r="AA258" s="25" t="s">
        <v>106</v>
      </c>
      <c r="AB258" s="25"/>
      <c r="AC258" s="211"/>
      <c r="AE258" s="1" t="str">
        <f>+I258</f>
        <v>□</v>
      </c>
      <c r="AF258" s="1">
        <f>+X258</f>
        <v>0</v>
      </c>
      <c r="AJ258" s="22" t="str">
        <f>IF(AF256=1,IF(AF258=0,"■未答",IF(AF258&lt;900,"◆未達","●範囲内")),"■未答")</f>
        <v>■未答</v>
      </c>
    </row>
    <row r="259" spans="2:43" ht="18" customHeight="1" x14ac:dyDescent="0.2">
      <c r="B259" s="540" t="s">
        <v>322</v>
      </c>
      <c r="C259" s="345"/>
      <c r="D259" s="344" t="s">
        <v>323</v>
      </c>
      <c r="E259" s="345"/>
      <c r="F259" s="345"/>
      <c r="G259" s="345"/>
      <c r="H259" s="529"/>
      <c r="I259" s="82" t="s">
        <v>67</v>
      </c>
      <c r="J259" s="341" t="s">
        <v>324</v>
      </c>
      <c r="K259" s="341"/>
      <c r="L259" s="341"/>
      <c r="M259" s="341"/>
      <c r="N259" s="341"/>
      <c r="O259" s="341"/>
      <c r="P259" s="341"/>
      <c r="Q259" s="509"/>
      <c r="R259" s="113" t="s">
        <v>325</v>
      </c>
      <c r="S259" s="114"/>
      <c r="T259" s="114"/>
      <c r="U259" s="114"/>
      <c r="V259" s="114"/>
      <c r="W259" s="114"/>
      <c r="X259" s="114"/>
      <c r="Y259" s="114"/>
      <c r="Z259" s="114"/>
      <c r="AA259" s="114"/>
      <c r="AB259" s="115"/>
      <c r="AC259" s="212"/>
      <c r="AE259" s="21" t="str">
        <f>+I259</f>
        <v>□</v>
      </c>
      <c r="AH259" s="22" t="str">
        <f>IF(AE259&amp;AE261&amp;AE262="■□□","◎無し",IF(AE259&amp;AE261&amp;AE262="□■□","●適合",IF(AE259&amp;AE261&amp;AE262="□□■","◆未達",IF(AE259&amp;AE261&amp;AE262="□□□","■未答","▼矛盾"))))</f>
        <v>■未答</v>
      </c>
      <c r="AI259" s="7"/>
      <c r="AL259" s="18" t="s">
        <v>99</v>
      </c>
      <c r="AM259" s="21" t="s">
        <v>100</v>
      </c>
      <c r="AN259" s="21" t="s">
        <v>101</v>
      </c>
      <c r="AO259" s="21" t="s">
        <v>102</v>
      </c>
      <c r="AP259" s="21" t="s">
        <v>103</v>
      </c>
      <c r="AQ259" s="21" t="s">
        <v>83</v>
      </c>
    </row>
    <row r="260" spans="2:43" ht="18" customHeight="1" x14ac:dyDescent="0.2">
      <c r="B260" s="377"/>
      <c r="C260" s="378"/>
      <c r="D260" s="362"/>
      <c r="E260" s="378"/>
      <c r="F260" s="378"/>
      <c r="G260" s="378"/>
      <c r="H260" s="485"/>
      <c r="I260" s="532" t="s">
        <v>326</v>
      </c>
      <c r="J260" s="533"/>
      <c r="K260" s="533"/>
      <c r="L260" s="533"/>
      <c r="M260" s="533"/>
      <c r="N260" s="18"/>
      <c r="O260" s="18"/>
      <c r="P260" s="18"/>
      <c r="Q260" s="53"/>
      <c r="R260" s="24"/>
      <c r="S260" s="192"/>
      <c r="T260" s="192"/>
      <c r="U260" s="192"/>
      <c r="V260" s="192"/>
      <c r="W260" s="192"/>
      <c r="X260" s="192"/>
      <c r="Y260" s="192"/>
      <c r="Z260" s="192"/>
      <c r="AA260" s="192"/>
      <c r="AB260" s="197"/>
      <c r="AC260" s="211"/>
      <c r="AH260" s="7"/>
      <c r="AI260" s="7"/>
      <c r="AL260" s="18"/>
      <c r="AM260" s="22" t="s">
        <v>63</v>
      </c>
      <c r="AN260" s="22" t="s">
        <v>64</v>
      </c>
      <c r="AO260" s="22" t="s">
        <v>65</v>
      </c>
      <c r="AP260" s="22" t="s">
        <v>84</v>
      </c>
      <c r="AQ260" s="22" t="s">
        <v>66</v>
      </c>
    </row>
    <row r="261" spans="2:43" ht="18" customHeight="1" x14ac:dyDescent="0.2">
      <c r="B261" s="377"/>
      <c r="C261" s="378"/>
      <c r="D261" s="362"/>
      <c r="E261" s="378"/>
      <c r="F261" s="378"/>
      <c r="G261" s="378"/>
      <c r="H261" s="485"/>
      <c r="I261" s="19"/>
      <c r="J261" s="33" t="s">
        <v>67</v>
      </c>
      <c r="K261" s="533" t="s">
        <v>327</v>
      </c>
      <c r="L261" s="533"/>
      <c r="M261" s="533"/>
      <c r="N261" s="533"/>
      <c r="O261" s="533"/>
      <c r="P261" s="533"/>
      <c r="Q261" s="534"/>
      <c r="R261" s="24"/>
      <c r="S261" s="33" t="s">
        <v>67</v>
      </c>
      <c r="T261" s="288" t="s">
        <v>438</v>
      </c>
      <c r="U261" s="288"/>
      <c r="V261" s="288"/>
      <c r="W261" s="288"/>
      <c r="X261" s="288"/>
      <c r="Y261" s="288"/>
      <c r="Z261" s="288"/>
      <c r="AA261" s="288"/>
      <c r="AB261" s="299"/>
      <c r="AC261" s="211"/>
      <c r="AE261" s="1" t="str">
        <f>+J261</f>
        <v>□</v>
      </c>
      <c r="AL261" s="18"/>
      <c r="AQ261" s="107"/>
    </row>
    <row r="262" spans="2:43" ht="18" customHeight="1" x14ac:dyDescent="0.2">
      <c r="B262" s="377"/>
      <c r="C262" s="378"/>
      <c r="D262" s="362"/>
      <c r="E262" s="378"/>
      <c r="F262" s="378"/>
      <c r="G262" s="378"/>
      <c r="H262" s="485"/>
      <c r="I262" s="19"/>
      <c r="J262" s="33" t="s">
        <v>67</v>
      </c>
      <c r="K262" s="533" t="s">
        <v>264</v>
      </c>
      <c r="L262" s="533"/>
      <c r="M262" s="533"/>
      <c r="N262" s="533"/>
      <c r="O262" s="533"/>
      <c r="P262" s="533"/>
      <c r="Q262" s="534"/>
      <c r="R262" s="24"/>
      <c r="S262" s="33" t="s">
        <v>67</v>
      </c>
      <c r="T262" s="288" t="s">
        <v>328</v>
      </c>
      <c r="U262" s="288"/>
      <c r="V262" s="288"/>
      <c r="W262" s="288"/>
      <c r="X262" s="288"/>
      <c r="Y262" s="288"/>
      <c r="Z262" s="288"/>
      <c r="AA262" s="288"/>
      <c r="AB262" s="299"/>
      <c r="AC262" s="211"/>
      <c r="AE262" s="1" t="str">
        <f>+J262</f>
        <v>□</v>
      </c>
      <c r="AH262" s="7"/>
      <c r="AI262" s="7"/>
      <c r="AL262" s="18"/>
    </row>
    <row r="263" spans="2:43" ht="18" customHeight="1" x14ac:dyDescent="0.2">
      <c r="B263" s="377"/>
      <c r="C263" s="378"/>
      <c r="D263" s="362"/>
      <c r="E263" s="378"/>
      <c r="F263" s="378"/>
      <c r="G263" s="378"/>
      <c r="H263" s="485"/>
      <c r="I263" s="532" t="s">
        <v>329</v>
      </c>
      <c r="J263" s="533"/>
      <c r="K263" s="533"/>
      <c r="L263" s="533"/>
      <c r="M263" s="533"/>
      <c r="N263" s="18"/>
      <c r="O263" s="18"/>
      <c r="P263" s="18"/>
      <c r="Q263" s="53"/>
      <c r="R263" s="24"/>
      <c r="S263" s="192"/>
      <c r="T263" s="192"/>
      <c r="U263" s="192"/>
      <c r="V263" s="192"/>
      <c r="W263" s="192"/>
      <c r="X263" s="192"/>
      <c r="Y263" s="192"/>
      <c r="Z263" s="192"/>
      <c r="AA263" s="192"/>
      <c r="AB263" s="197"/>
      <c r="AC263" s="211"/>
      <c r="AH263" s="7"/>
      <c r="AI263" s="7"/>
      <c r="AL263" s="18"/>
      <c r="AM263" s="147"/>
      <c r="AN263" s="147"/>
      <c r="AO263" s="147"/>
      <c r="AP263" s="147"/>
      <c r="AQ263" s="147"/>
    </row>
    <row r="264" spans="2:43" ht="18" customHeight="1" x14ac:dyDescent="0.2">
      <c r="B264" s="377"/>
      <c r="C264" s="378"/>
      <c r="D264" s="362"/>
      <c r="E264" s="378"/>
      <c r="F264" s="378"/>
      <c r="G264" s="378"/>
      <c r="H264" s="485"/>
      <c r="I264" s="19"/>
      <c r="J264" s="33" t="s">
        <v>67</v>
      </c>
      <c r="K264" s="295" t="s">
        <v>330</v>
      </c>
      <c r="L264" s="295"/>
      <c r="M264" s="295"/>
      <c r="N264" s="295"/>
      <c r="O264" s="295"/>
      <c r="P264" s="295"/>
      <c r="Q264" s="296"/>
      <c r="R264" s="116" t="s">
        <v>325</v>
      </c>
      <c r="S264" s="224"/>
      <c r="T264" s="224"/>
      <c r="U264" s="224"/>
      <c r="V264" s="224"/>
      <c r="W264" s="224"/>
      <c r="X264" s="224"/>
      <c r="Y264" s="224"/>
      <c r="Z264" s="224"/>
      <c r="AA264" s="224"/>
      <c r="AB264" s="61"/>
      <c r="AC264" s="211"/>
      <c r="AE264" s="21" t="str">
        <f>+J264</f>
        <v>□</v>
      </c>
      <c r="AH264" s="22" t="str">
        <f>IF(AE264&amp;AE265&amp;AE266="■□□","◎無し",IF(AE264&amp;AE265&amp;AE266="□■□","●適合",IF(AE264&amp;AE265&amp;AE266="□□■","◆未達",IF(AE264&amp;AE265&amp;AE266="□□□","■未答","▼矛盾"))))</f>
        <v>■未答</v>
      </c>
      <c r="AI264" s="7"/>
      <c r="AL264" s="18" t="s">
        <v>99</v>
      </c>
      <c r="AM264" s="21" t="s">
        <v>100</v>
      </c>
      <c r="AN264" s="21" t="s">
        <v>101</v>
      </c>
      <c r="AO264" s="21" t="s">
        <v>102</v>
      </c>
      <c r="AP264" s="21" t="s">
        <v>103</v>
      </c>
      <c r="AQ264" s="21" t="s">
        <v>83</v>
      </c>
    </row>
    <row r="265" spans="2:43" ht="18" customHeight="1" x14ac:dyDescent="0.2">
      <c r="B265" s="377"/>
      <c r="C265" s="378"/>
      <c r="D265" s="362"/>
      <c r="E265" s="378"/>
      <c r="F265" s="378"/>
      <c r="G265" s="378"/>
      <c r="H265" s="485"/>
      <c r="I265" s="19"/>
      <c r="J265" s="19"/>
      <c r="K265" s="33" t="s">
        <v>67</v>
      </c>
      <c r="L265" s="295" t="s">
        <v>331</v>
      </c>
      <c r="M265" s="295"/>
      <c r="N265" s="295"/>
      <c r="O265" s="295"/>
      <c r="P265" s="295"/>
      <c r="Q265" s="296"/>
      <c r="R265" s="24"/>
      <c r="S265" s="19"/>
      <c r="T265" s="192"/>
      <c r="U265" s="192"/>
      <c r="V265" s="192"/>
      <c r="W265" s="192"/>
      <c r="X265" s="192"/>
      <c r="Y265" s="192"/>
      <c r="Z265" s="192"/>
      <c r="AA265" s="192"/>
      <c r="AB265" s="197"/>
      <c r="AC265" s="211"/>
      <c r="AE265" s="1" t="str">
        <f>+K265</f>
        <v>□</v>
      </c>
      <c r="AL265" s="18"/>
      <c r="AM265" s="22" t="s">
        <v>63</v>
      </c>
      <c r="AN265" s="22" t="s">
        <v>64</v>
      </c>
      <c r="AO265" s="22" t="s">
        <v>65</v>
      </c>
      <c r="AP265" s="22" t="s">
        <v>84</v>
      </c>
      <c r="AQ265" s="148" t="s">
        <v>66</v>
      </c>
    </row>
    <row r="266" spans="2:43" ht="18" customHeight="1" thickBot="1" x14ac:dyDescent="0.25">
      <c r="B266" s="377"/>
      <c r="C266" s="378"/>
      <c r="D266" s="530"/>
      <c r="E266" s="388"/>
      <c r="F266" s="388"/>
      <c r="G266" s="388"/>
      <c r="H266" s="531"/>
      <c r="I266" s="19"/>
      <c r="J266" s="18"/>
      <c r="K266" s="33" t="s">
        <v>67</v>
      </c>
      <c r="L266" s="18" t="s">
        <v>264</v>
      </c>
      <c r="M266" s="18"/>
      <c r="N266" s="18"/>
      <c r="O266" s="18"/>
      <c r="P266" s="18"/>
      <c r="Q266" s="53"/>
      <c r="R266" s="24"/>
      <c r="S266" s="19"/>
      <c r="T266" s="192"/>
      <c r="U266" s="192"/>
      <c r="V266" s="192"/>
      <c r="W266" s="192"/>
      <c r="X266" s="192"/>
      <c r="Y266" s="192"/>
      <c r="Z266" s="192"/>
      <c r="AA266" s="192"/>
      <c r="AB266" s="197"/>
      <c r="AC266" s="211"/>
      <c r="AE266" s="1" t="str">
        <f>+K266</f>
        <v>□</v>
      </c>
      <c r="AH266" s="7"/>
      <c r="AI266" s="7"/>
      <c r="AL266" s="18"/>
      <c r="AM266" s="107"/>
      <c r="AN266" s="107"/>
      <c r="AO266" s="107"/>
      <c r="AP266" s="107"/>
      <c r="AQ266" s="107"/>
    </row>
    <row r="267" spans="2:43" ht="18" customHeight="1" x14ac:dyDescent="0.2">
      <c r="B267" s="377"/>
      <c r="C267" s="378"/>
      <c r="D267" s="410" t="s">
        <v>332</v>
      </c>
      <c r="E267" s="411"/>
      <c r="F267" s="411"/>
      <c r="G267" s="411"/>
      <c r="H267" s="412"/>
      <c r="I267" s="82" t="s">
        <v>67</v>
      </c>
      <c r="J267" s="13" t="s">
        <v>440</v>
      </c>
      <c r="K267" s="13"/>
      <c r="L267" s="13"/>
      <c r="M267" s="13"/>
      <c r="N267" s="13"/>
      <c r="O267" s="13"/>
      <c r="P267" s="13"/>
      <c r="Q267" s="14"/>
      <c r="R267" s="15"/>
      <c r="S267" s="16"/>
      <c r="T267" s="16"/>
      <c r="U267" s="16"/>
      <c r="V267" s="16"/>
      <c r="W267" s="16"/>
      <c r="X267" s="16"/>
      <c r="Y267" s="16"/>
      <c r="Z267" s="16"/>
      <c r="AA267" s="16"/>
      <c r="AB267" s="16"/>
      <c r="AC267" s="460"/>
      <c r="AE267" s="21" t="str">
        <f>+I267</f>
        <v>□</v>
      </c>
      <c r="AH267" s="22" t="str">
        <f>IF(AE267&amp;AE268&amp;AE269="■□□","◎無し",IF(AE267&amp;AE268&amp;AE269="□■□","●適合",IF(AE267&amp;AE268&amp;AE269="□□■","◆未達",IF(AE267&amp;AE268&amp;AE269="□□□","■未答","▼矛盾"))))</f>
        <v>■未答</v>
      </c>
      <c r="AI267" s="7"/>
      <c r="AL267" s="18" t="s">
        <v>99</v>
      </c>
      <c r="AM267" s="21" t="s">
        <v>100</v>
      </c>
      <c r="AN267" s="21" t="s">
        <v>101</v>
      </c>
      <c r="AO267" s="21" t="s">
        <v>102</v>
      </c>
      <c r="AP267" s="21" t="s">
        <v>103</v>
      </c>
      <c r="AQ267" s="21" t="s">
        <v>83</v>
      </c>
    </row>
    <row r="268" spans="2:43" ht="18" customHeight="1" x14ac:dyDescent="0.2">
      <c r="B268" s="377"/>
      <c r="C268" s="378"/>
      <c r="D268" s="413"/>
      <c r="E268" s="414"/>
      <c r="F268" s="414"/>
      <c r="G268" s="414"/>
      <c r="H268" s="415"/>
      <c r="I268" s="90" t="s">
        <v>67</v>
      </c>
      <c r="J268" s="314" t="s">
        <v>263</v>
      </c>
      <c r="K268" s="314"/>
      <c r="L268" s="90" t="s">
        <v>77</v>
      </c>
      <c r="M268" s="314" t="s">
        <v>264</v>
      </c>
      <c r="N268" s="314"/>
      <c r="O268" s="314"/>
      <c r="P268" s="189"/>
      <c r="Q268" s="193"/>
      <c r="R268" s="96"/>
      <c r="S268" s="35"/>
      <c r="T268" s="35"/>
      <c r="U268" s="35"/>
      <c r="V268" s="35"/>
      <c r="W268" s="35"/>
      <c r="X268" s="35"/>
      <c r="Y268" s="35"/>
      <c r="Z268" s="35"/>
      <c r="AA268" s="35"/>
      <c r="AB268" s="35"/>
      <c r="AC268" s="441"/>
      <c r="AE268" s="1" t="str">
        <f>+I268</f>
        <v>□</v>
      </c>
      <c r="AL268" s="18"/>
      <c r="AM268" s="22" t="s">
        <v>63</v>
      </c>
      <c r="AN268" s="22" t="s">
        <v>64</v>
      </c>
      <c r="AO268" s="22" t="s">
        <v>65</v>
      </c>
      <c r="AP268" s="22" t="s">
        <v>84</v>
      </c>
      <c r="AQ268" s="22" t="s">
        <v>66</v>
      </c>
    </row>
    <row r="269" spans="2:43" ht="20.149999999999999" customHeight="1" x14ac:dyDescent="0.2">
      <c r="B269" s="377"/>
      <c r="C269" s="378"/>
      <c r="D269" s="194"/>
      <c r="E269" s="422" t="s">
        <v>58</v>
      </c>
      <c r="F269" s="426"/>
      <c r="G269" s="426"/>
      <c r="H269" s="427"/>
      <c r="I269" s="30"/>
      <c r="J269" s="30"/>
      <c r="K269" s="30"/>
      <c r="L269" s="30"/>
      <c r="M269" s="30"/>
      <c r="N269" s="104" t="s">
        <v>77</v>
      </c>
      <c r="O269" s="331" t="s">
        <v>277</v>
      </c>
      <c r="P269" s="331"/>
      <c r="Q269" s="491"/>
      <c r="R269" s="511" t="s">
        <v>333</v>
      </c>
      <c r="S269" s="512"/>
      <c r="T269" s="512"/>
      <c r="U269" s="512"/>
      <c r="V269" s="512"/>
      <c r="W269" s="512"/>
      <c r="X269" s="512"/>
      <c r="Y269" s="512"/>
      <c r="Z269" s="535"/>
      <c r="AA269" s="535"/>
      <c r="AB269" s="42" t="s">
        <v>106</v>
      </c>
      <c r="AC269" s="440"/>
      <c r="AE269" s="1" t="str">
        <f>+L268</f>
        <v>□</v>
      </c>
    </row>
    <row r="270" spans="2:43" ht="20.149999999999999" customHeight="1" x14ac:dyDescent="0.2">
      <c r="B270" s="377"/>
      <c r="C270" s="378"/>
      <c r="D270" s="194"/>
      <c r="E270" s="413"/>
      <c r="F270" s="414"/>
      <c r="G270" s="414"/>
      <c r="H270" s="415"/>
      <c r="I270" s="33" t="s">
        <v>77</v>
      </c>
      <c r="J270" s="295" t="s">
        <v>160</v>
      </c>
      <c r="K270" s="295"/>
      <c r="L270" s="295"/>
      <c r="M270" s="295"/>
      <c r="N270" s="295"/>
      <c r="O270" s="295"/>
      <c r="P270" s="295"/>
      <c r="Q270" s="296"/>
      <c r="R270" s="152"/>
      <c r="S270" s="25"/>
      <c r="T270" s="25"/>
      <c r="U270" s="25"/>
      <c r="V270" s="25"/>
      <c r="W270" s="25"/>
      <c r="X270" s="25"/>
      <c r="Y270" s="25"/>
      <c r="Z270" s="25"/>
      <c r="AA270" s="25"/>
      <c r="AB270" s="25"/>
      <c r="AC270" s="436"/>
      <c r="AE270" s="21" t="str">
        <f>+N269</f>
        <v>□</v>
      </c>
      <c r="AH270" s="22" t="str">
        <f>IF(AE270&amp;AE271&amp;AE272="■□□","◎無し",IF(AE270&amp;AE271&amp;AE272="□■□","●適合",IF(AE270&amp;AE271&amp;AE272="□□■","◆未達",IF(AE270&amp;AE271&amp;AE272="□□□","■未答","▼矛盾"))))</f>
        <v>■未答</v>
      </c>
      <c r="AI270" s="7"/>
      <c r="AJ270" s="22" t="str">
        <f>IF(Z269=0,"■未答",IF(Z269&lt;800,"◆未達","●範囲内"))</f>
        <v>■未答</v>
      </c>
      <c r="AL270" s="18" t="s">
        <v>99</v>
      </c>
      <c r="AM270" s="21" t="s">
        <v>100</v>
      </c>
      <c r="AN270" s="21" t="s">
        <v>101</v>
      </c>
      <c r="AO270" s="21" t="s">
        <v>102</v>
      </c>
      <c r="AP270" s="21" t="s">
        <v>103</v>
      </c>
      <c r="AQ270" s="21" t="s">
        <v>83</v>
      </c>
    </row>
    <row r="271" spans="2:43" ht="20.149999999999999" customHeight="1" x14ac:dyDescent="0.2">
      <c r="B271" s="377"/>
      <c r="C271" s="378"/>
      <c r="D271" s="194"/>
      <c r="E271" s="428"/>
      <c r="F271" s="429"/>
      <c r="G271" s="429"/>
      <c r="H271" s="430"/>
      <c r="I271" s="34" t="s">
        <v>77</v>
      </c>
      <c r="J271" s="314" t="s">
        <v>162</v>
      </c>
      <c r="K271" s="314"/>
      <c r="L271" s="314"/>
      <c r="M271" s="314"/>
      <c r="N271" s="314"/>
      <c r="O271" s="314"/>
      <c r="P271" s="314"/>
      <c r="Q271" s="442"/>
      <c r="R271" s="96"/>
      <c r="S271" s="35"/>
      <c r="T271" s="35"/>
      <c r="U271" s="35"/>
      <c r="V271" s="35"/>
      <c r="W271" s="35"/>
      <c r="X271" s="35"/>
      <c r="Y271" s="35"/>
      <c r="Z271" s="35"/>
      <c r="AA271" s="35"/>
      <c r="AB271" s="35"/>
      <c r="AC271" s="441"/>
      <c r="AE271" s="1" t="str">
        <f>+I270</f>
        <v>□</v>
      </c>
      <c r="AL271" s="18"/>
      <c r="AM271" s="22" t="s">
        <v>63</v>
      </c>
      <c r="AN271" s="22" t="s">
        <v>64</v>
      </c>
      <c r="AO271" s="22" t="s">
        <v>65</v>
      </c>
      <c r="AP271" s="22" t="s">
        <v>84</v>
      </c>
      <c r="AQ271" s="22" t="s">
        <v>66</v>
      </c>
    </row>
    <row r="272" spans="2:43" ht="20.149999999999999" customHeight="1" x14ac:dyDescent="0.2">
      <c r="B272" s="377"/>
      <c r="C272" s="378"/>
      <c r="D272" s="194"/>
      <c r="E272" s="422" t="s">
        <v>59</v>
      </c>
      <c r="F272" s="426"/>
      <c r="G272" s="426"/>
      <c r="H272" s="427"/>
      <c r="I272" s="30"/>
      <c r="J272" s="30"/>
      <c r="K272" s="30"/>
      <c r="L272" s="30"/>
      <c r="M272" s="30"/>
      <c r="N272" s="104" t="s">
        <v>77</v>
      </c>
      <c r="O272" s="331" t="s">
        <v>277</v>
      </c>
      <c r="P272" s="331"/>
      <c r="Q272" s="491"/>
      <c r="R272" s="511" t="s">
        <v>334</v>
      </c>
      <c r="S272" s="512"/>
      <c r="T272" s="512"/>
      <c r="U272" s="512"/>
      <c r="V272" s="512"/>
      <c r="W272" s="512"/>
      <c r="X272" s="512"/>
      <c r="Y272" s="512"/>
      <c r="Z272" s="535"/>
      <c r="AA272" s="535"/>
      <c r="AB272" s="42" t="s">
        <v>106</v>
      </c>
      <c r="AC272" s="440"/>
      <c r="AE272" s="1" t="str">
        <f>+I271</f>
        <v>□</v>
      </c>
    </row>
    <row r="273" spans="2:43" ht="20.149999999999999" customHeight="1" x14ac:dyDescent="0.2">
      <c r="B273" s="377"/>
      <c r="C273" s="378"/>
      <c r="D273" s="194"/>
      <c r="E273" s="413"/>
      <c r="F273" s="414"/>
      <c r="G273" s="414"/>
      <c r="H273" s="415"/>
      <c r="I273" s="33" t="s">
        <v>77</v>
      </c>
      <c r="J273" s="295" t="s">
        <v>160</v>
      </c>
      <c r="K273" s="295"/>
      <c r="L273" s="295"/>
      <c r="M273" s="295"/>
      <c r="N273" s="295"/>
      <c r="O273" s="295"/>
      <c r="P273" s="295"/>
      <c r="Q273" s="296"/>
      <c r="R273" s="152"/>
      <c r="S273" s="25"/>
      <c r="T273" s="25"/>
      <c r="U273" s="25"/>
      <c r="V273" s="25"/>
      <c r="W273" s="25"/>
      <c r="X273" s="25"/>
      <c r="Y273" s="25"/>
      <c r="Z273" s="25"/>
      <c r="AA273" s="25"/>
      <c r="AB273" s="25"/>
      <c r="AC273" s="436"/>
      <c r="AE273" s="21" t="str">
        <f>+N272</f>
        <v>□</v>
      </c>
      <c r="AH273" s="22" t="str">
        <f>IF(AE273&amp;AE274&amp;AE275="■□□","◎無し",IF(AE273&amp;AE274&amp;AE275="□■□","●適合",IF(AE273&amp;AE274&amp;AE275="□□■","◆未達",IF(AE273&amp;AE274&amp;AE275="□□□","■未答","▼矛盾"))))</f>
        <v>■未答</v>
      </c>
      <c r="AI273" s="7"/>
      <c r="AJ273" s="22" t="str">
        <f>IF(Z272=0,"■未答",IF(Z272&lt;1500,"◆未達","●範囲内"))</f>
        <v>■未答</v>
      </c>
      <c r="AL273" s="18" t="s">
        <v>99</v>
      </c>
      <c r="AM273" s="21" t="s">
        <v>100</v>
      </c>
      <c r="AN273" s="21" t="s">
        <v>101</v>
      </c>
      <c r="AO273" s="21" t="s">
        <v>102</v>
      </c>
      <c r="AP273" s="21" t="s">
        <v>103</v>
      </c>
      <c r="AQ273" s="21" t="s">
        <v>83</v>
      </c>
    </row>
    <row r="274" spans="2:43" ht="20.149999999999999" customHeight="1" x14ac:dyDescent="0.2">
      <c r="B274" s="377"/>
      <c r="C274" s="378"/>
      <c r="D274" s="195"/>
      <c r="E274" s="428"/>
      <c r="F274" s="429"/>
      <c r="G274" s="429"/>
      <c r="H274" s="430"/>
      <c r="I274" s="34" t="s">
        <v>77</v>
      </c>
      <c r="J274" s="314" t="s">
        <v>162</v>
      </c>
      <c r="K274" s="314"/>
      <c r="L274" s="314"/>
      <c r="M274" s="314"/>
      <c r="N274" s="314"/>
      <c r="O274" s="314"/>
      <c r="P274" s="314"/>
      <c r="Q274" s="442"/>
      <c r="R274" s="96"/>
      <c r="S274" s="35"/>
      <c r="T274" s="35"/>
      <c r="U274" s="35"/>
      <c r="V274" s="35"/>
      <c r="W274" s="35"/>
      <c r="X274" s="35"/>
      <c r="Y274" s="35"/>
      <c r="Z274" s="35"/>
      <c r="AA274" s="35"/>
      <c r="AB274" s="35"/>
      <c r="AC274" s="441"/>
      <c r="AE274" s="1" t="str">
        <f>+I273</f>
        <v>□</v>
      </c>
      <c r="AL274" s="18"/>
      <c r="AM274" s="22" t="s">
        <v>63</v>
      </c>
      <c r="AN274" s="22" t="s">
        <v>64</v>
      </c>
      <c r="AO274" s="22" t="s">
        <v>65</v>
      </c>
      <c r="AP274" s="22" t="s">
        <v>84</v>
      </c>
      <c r="AQ274" s="22" t="s">
        <v>66</v>
      </c>
    </row>
    <row r="275" spans="2:43" ht="20.149999999999999" customHeight="1" x14ac:dyDescent="0.2">
      <c r="B275" s="377"/>
      <c r="C275" s="378"/>
      <c r="D275" s="422" t="s">
        <v>60</v>
      </c>
      <c r="E275" s="426"/>
      <c r="F275" s="426"/>
      <c r="G275" s="426"/>
      <c r="H275" s="427"/>
      <c r="I275" s="102"/>
      <c r="J275" s="103"/>
      <c r="K275" s="103"/>
      <c r="L275" s="102"/>
      <c r="M275" s="103"/>
      <c r="N275" s="104" t="s">
        <v>77</v>
      </c>
      <c r="O275" s="331" t="s">
        <v>277</v>
      </c>
      <c r="P275" s="331"/>
      <c r="Q275" s="491"/>
      <c r="R275" s="51"/>
      <c r="S275" s="42"/>
      <c r="T275" s="42"/>
      <c r="U275" s="42"/>
      <c r="V275" s="42"/>
      <c r="W275" s="42"/>
      <c r="X275" s="42"/>
      <c r="Y275" s="42"/>
      <c r="Z275" s="42"/>
      <c r="AA275" s="42"/>
      <c r="AB275" s="42"/>
      <c r="AC275" s="440"/>
      <c r="AE275" s="1" t="str">
        <f>+I274</f>
        <v>□</v>
      </c>
    </row>
    <row r="276" spans="2:43" ht="20.149999999999999" customHeight="1" x14ac:dyDescent="0.2">
      <c r="B276" s="377"/>
      <c r="C276" s="378"/>
      <c r="D276" s="413"/>
      <c r="E276" s="414"/>
      <c r="F276" s="414"/>
      <c r="G276" s="414"/>
      <c r="H276" s="415"/>
      <c r="I276" s="89" t="s">
        <v>67</v>
      </c>
      <c r="J276" s="295" t="s">
        <v>278</v>
      </c>
      <c r="K276" s="295"/>
      <c r="L276" s="295"/>
      <c r="M276" s="295"/>
      <c r="N276" s="295"/>
      <c r="O276" s="295"/>
      <c r="P276" s="295"/>
      <c r="Q276" s="296"/>
      <c r="R276" s="152"/>
      <c r="S276" s="25"/>
      <c r="T276" s="25"/>
      <c r="U276" s="25"/>
      <c r="V276" s="25"/>
      <c r="W276" s="25"/>
      <c r="X276" s="25"/>
      <c r="Y276" s="25"/>
      <c r="Z276" s="25"/>
      <c r="AA276" s="25"/>
      <c r="AB276" s="25"/>
      <c r="AC276" s="436"/>
      <c r="AE276" s="21" t="str">
        <f>+N275</f>
        <v>□</v>
      </c>
      <c r="AH276" s="22" t="str">
        <f>IF(AE276&amp;AE277&amp;AE278="■□□","◎無し",IF(AE276&amp;AE277&amp;AE278="□■□","●適合",IF(AE276&amp;AE277&amp;AE278="□□■","◆未達",IF(AE276&amp;AE277&amp;AE278="□□□","■未答","▼矛盾"))))</f>
        <v>■未答</v>
      </c>
      <c r="AI276" s="7"/>
      <c r="AL276" s="18" t="s">
        <v>99</v>
      </c>
      <c r="AM276" s="21" t="s">
        <v>100</v>
      </c>
      <c r="AN276" s="21" t="s">
        <v>101</v>
      </c>
      <c r="AO276" s="21" t="s">
        <v>102</v>
      </c>
      <c r="AP276" s="21" t="s">
        <v>103</v>
      </c>
      <c r="AQ276" s="21" t="s">
        <v>83</v>
      </c>
    </row>
    <row r="277" spans="2:43" ht="20.149999999999999" customHeight="1" x14ac:dyDescent="0.2">
      <c r="B277" s="541"/>
      <c r="C277" s="487"/>
      <c r="D277" s="428"/>
      <c r="E277" s="429"/>
      <c r="F277" s="429"/>
      <c r="G277" s="429"/>
      <c r="H277" s="430"/>
      <c r="I277" s="90" t="s">
        <v>67</v>
      </c>
      <c r="J277" s="314" t="s">
        <v>279</v>
      </c>
      <c r="K277" s="314"/>
      <c r="L277" s="314"/>
      <c r="M277" s="314"/>
      <c r="N277" s="314"/>
      <c r="O277" s="314"/>
      <c r="P277" s="314"/>
      <c r="Q277" s="442"/>
      <c r="R277" s="96"/>
      <c r="S277" s="35"/>
      <c r="T277" s="35"/>
      <c r="U277" s="35"/>
      <c r="V277" s="35"/>
      <c r="W277" s="35"/>
      <c r="X277" s="35"/>
      <c r="Y277" s="35"/>
      <c r="Z277" s="35"/>
      <c r="AA277" s="35"/>
      <c r="AB277" s="35"/>
      <c r="AC277" s="441"/>
      <c r="AE277" s="1" t="str">
        <f>+I276</f>
        <v>□</v>
      </c>
      <c r="AL277" s="18"/>
      <c r="AM277" s="22" t="s">
        <v>63</v>
      </c>
      <c r="AN277" s="22" t="s">
        <v>64</v>
      </c>
      <c r="AO277" s="22" t="s">
        <v>65</v>
      </c>
      <c r="AP277" s="22" t="s">
        <v>84</v>
      </c>
      <c r="AQ277" s="22" t="s">
        <v>66</v>
      </c>
    </row>
    <row r="278" spans="2:43" ht="20.149999999999999" customHeight="1" x14ac:dyDescent="0.2">
      <c r="B278" s="536" t="s">
        <v>322</v>
      </c>
      <c r="C278" s="352"/>
      <c r="D278" s="422" t="s">
        <v>61</v>
      </c>
      <c r="E278" s="426"/>
      <c r="F278" s="426"/>
      <c r="G278" s="426"/>
      <c r="H278" s="427"/>
      <c r="I278" s="102"/>
      <c r="J278" s="103"/>
      <c r="K278" s="103"/>
      <c r="L278" s="102"/>
      <c r="M278" s="103"/>
      <c r="N278" s="104" t="s">
        <v>77</v>
      </c>
      <c r="O278" s="331" t="s">
        <v>335</v>
      </c>
      <c r="P278" s="331"/>
      <c r="Q278" s="491"/>
      <c r="R278" s="105" t="s">
        <v>77</v>
      </c>
      <c r="S278" s="512" t="s">
        <v>439</v>
      </c>
      <c r="T278" s="512"/>
      <c r="U278" s="512"/>
      <c r="V278" s="512"/>
      <c r="W278" s="512"/>
      <c r="X278" s="512"/>
      <c r="Y278" s="512"/>
      <c r="Z278" s="512"/>
      <c r="AA278" s="512"/>
      <c r="AB278" s="517"/>
      <c r="AC278" s="440"/>
      <c r="AE278" s="1" t="str">
        <f>+I277</f>
        <v>□</v>
      </c>
    </row>
    <row r="279" spans="2:43" ht="20.149999999999999" customHeight="1" x14ac:dyDescent="0.2">
      <c r="B279" s="537"/>
      <c r="C279" s="352"/>
      <c r="D279" s="413"/>
      <c r="E279" s="414"/>
      <c r="F279" s="414"/>
      <c r="G279" s="414"/>
      <c r="H279" s="415"/>
      <c r="I279" s="89" t="s">
        <v>67</v>
      </c>
      <c r="J279" s="295" t="s">
        <v>281</v>
      </c>
      <c r="K279" s="295"/>
      <c r="L279" s="295"/>
      <c r="M279" s="295"/>
      <c r="N279" s="295"/>
      <c r="O279" s="295"/>
      <c r="P279" s="295"/>
      <c r="Q279" s="296"/>
      <c r="R279" s="20" t="s">
        <v>77</v>
      </c>
      <c r="S279" s="288" t="s">
        <v>336</v>
      </c>
      <c r="T279" s="288"/>
      <c r="U279" s="288"/>
      <c r="V279" s="288"/>
      <c r="W279" s="288"/>
      <c r="X279" s="288"/>
      <c r="Y279" s="288"/>
      <c r="Z279" s="288"/>
      <c r="AA279" s="288"/>
      <c r="AB279" s="299"/>
      <c r="AC279" s="436"/>
      <c r="AE279" s="21" t="str">
        <f>+N278</f>
        <v>□</v>
      </c>
      <c r="AH279" s="22" t="str">
        <f>IF(AE279&amp;AE280&amp;AE281="■□□","◎無し",IF(AE279&amp;AE280&amp;AE281="□■□","●適合",IF(AE279&amp;AE280&amp;AE281="□□■","◆未達",IF(AE279&amp;AE280&amp;AE281="□□□","■未答","▼矛盾"))))</f>
        <v>■未答</v>
      </c>
      <c r="AI279" s="7"/>
      <c r="AL279" s="18" t="s">
        <v>99</v>
      </c>
      <c r="AM279" s="21" t="s">
        <v>100</v>
      </c>
      <c r="AN279" s="21" t="s">
        <v>101</v>
      </c>
      <c r="AO279" s="21" t="s">
        <v>102</v>
      </c>
      <c r="AP279" s="21" t="s">
        <v>103</v>
      </c>
      <c r="AQ279" s="21" t="s">
        <v>83</v>
      </c>
    </row>
    <row r="280" spans="2:43" ht="20.149999999999999" customHeight="1" x14ac:dyDescent="0.2">
      <c r="B280" s="537"/>
      <c r="C280" s="352"/>
      <c r="D280" s="413"/>
      <c r="E280" s="414"/>
      <c r="F280" s="414"/>
      <c r="G280" s="414"/>
      <c r="H280" s="415"/>
      <c r="I280" s="90" t="s">
        <v>67</v>
      </c>
      <c r="J280" s="314" t="s">
        <v>283</v>
      </c>
      <c r="K280" s="314"/>
      <c r="L280" s="314"/>
      <c r="M280" s="314"/>
      <c r="N280" s="314"/>
      <c r="O280" s="314"/>
      <c r="P280" s="314"/>
      <c r="Q280" s="442"/>
      <c r="R280" s="96"/>
      <c r="S280" s="35"/>
      <c r="T280" s="35"/>
      <c r="U280" s="35"/>
      <c r="V280" s="35"/>
      <c r="W280" s="35"/>
      <c r="X280" s="35"/>
      <c r="Y280" s="35"/>
      <c r="Z280" s="35"/>
      <c r="AA280" s="35"/>
      <c r="AB280" s="50"/>
      <c r="AC280" s="441"/>
      <c r="AE280" s="1" t="str">
        <f>+I279</f>
        <v>□</v>
      </c>
      <c r="AL280" s="18"/>
      <c r="AM280" s="22" t="s">
        <v>63</v>
      </c>
      <c r="AN280" s="22" t="s">
        <v>64</v>
      </c>
      <c r="AO280" s="22" t="s">
        <v>65</v>
      </c>
      <c r="AP280" s="22" t="s">
        <v>84</v>
      </c>
      <c r="AQ280" s="22" t="s">
        <v>66</v>
      </c>
    </row>
    <row r="281" spans="2:43" ht="20.149999999999999" customHeight="1" x14ac:dyDescent="0.2">
      <c r="B281" s="537"/>
      <c r="C281" s="352"/>
      <c r="D281" s="194"/>
      <c r="E281" s="422" t="s">
        <v>62</v>
      </c>
      <c r="F281" s="426"/>
      <c r="G281" s="426"/>
      <c r="H281" s="427"/>
      <c r="I281" s="30"/>
      <c r="J281" s="30"/>
      <c r="K281" s="30"/>
      <c r="L281" s="30"/>
      <c r="M281" s="30"/>
      <c r="N281" s="102"/>
      <c r="O281" s="103"/>
      <c r="P281" s="103"/>
      <c r="Q281" s="106"/>
      <c r="R281" s="51"/>
      <c r="S281" s="42"/>
      <c r="T281" s="107"/>
      <c r="U281" s="42"/>
      <c r="V281" s="42"/>
      <c r="W281" s="42"/>
      <c r="X281" s="108"/>
      <c r="Y281" s="108"/>
      <c r="Z281" s="108"/>
      <c r="AA281" s="42"/>
      <c r="AB281" s="43" t="s">
        <v>98</v>
      </c>
      <c r="AC281" s="440"/>
      <c r="AE281" s="1" t="str">
        <f>+I280</f>
        <v>□</v>
      </c>
    </row>
    <row r="282" spans="2:43" ht="20.149999999999999" customHeight="1" x14ac:dyDescent="0.2">
      <c r="B282" s="537"/>
      <c r="C282" s="352"/>
      <c r="D282" s="194"/>
      <c r="E282" s="413"/>
      <c r="F282" s="414"/>
      <c r="G282" s="414"/>
      <c r="H282" s="415"/>
      <c r="I282" s="18"/>
      <c r="J282" s="18"/>
      <c r="K282" s="18"/>
      <c r="L282" s="18"/>
      <c r="M282" s="18"/>
      <c r="N282" s="89" t="s">
        <v>77</v>
      </c>
      <c r="O282" s="295" t="s">
        <v>277</v>
      </c>
      <c r="P282" s="295"/>
      <c r="Q282" s="296"/>
      <c r="R282" s="152"/>
      <c r="S282" s="25"/>
      <c r="T282" s="518" t="s">
        <v>284</v>
      </c>
      <c r="U282" s="518"/>
      <c r="V282" s="518"/>
      <c r="W282" s="518"/>
      <c r="X282" s="294"/>
      <c r="Y282" s="294"/>
      <c r="Z282" s="294"/>
      <c r="AA282" s="25" t="s">
        <v>106</v>
      </c>
      <c r="AB282" s="44"/>
      <c r="AC282" s="436"/>
      <c r="AE282" s="21" t="str">
        <f>+N282</f>
        <v>□</v>
      </c>
      <c r="AH282" s="22" t="str">
        <f>IF(AE282&amp;AE283&amp;AE284="■□□","◎無し",IF(AE282&amp;AE283&amp;AE284="□■□","●適合",IF(AE282&amp;AE283&amp;AE284="□□■","◆未達",IF(AE282&amp;AE283&amp;AE284="□□□","■未答","▼矛盾"))))</f>
        <v>■未答</v>
      </c>
      <c r="AI282" s="7"/>
      <c r="AL282" s="18" t="s">
        <v>99</v>
      </c>
      <c r="AM282" s="21" t="s">
        <v>100</v>
      </c>
      <c r="AN282" s="21" t="s">
        <v>101</v>
      </c>
      <c r="AO282" s="21" t="s">
        <v>102</v>
      </c>
      <c r="AP282" s="21" t="s">
        <v>103</v>
      </c>
      <c r="AQ282" s="21" t="s">
        <v>83</v>
      </c>
    </row>
    <row r="283" spans="2:43" ht="20.149999999999999" customHeight="1" x14ac:dyDescent="0.2">
      <c r="B283" s="537"/>
      <c r="C283" s="352"/>
      <c r="D283" s="194"/>
      <c r="E283" s="413"/>
      <c r="F283" s="414"/>
      <c r="G283" s="414"/>
      <c r="H283" s="415"/>
      <c r="I283" s="33" t="s">
        <v>77</v>
      </c>
      <c r="J283" s="295" t="s">
        <v>162</v>
      </c>
      <c r="K283" s="295"/>
      <c r="L283" s="295"/>
      <c r="M283" s="295"/>
      <c r="N283" s="295"/>
      <c r="O283" s="295"/>
      <c r="P283" s="295"/>
      <c r="Q283" s="296"/>
      <c r="R283" s="20" t="s">
        <v>77</v>
      </c>
      <c r="S283" s="288" t="s">
        <v>337</v>
      </c>
      <c r="T283" s="288"/>
      <c r="U283" s="288"/>
      <c r="V283" s="288"/>
      <c r="W283" s="288"/>
      <c r="X283" s="288"/>
      <c r="Y283" s="288"/>
      <c r="Z283" s="288"/>
      <c r="AA283" s="288"/>
      <c r="AB283" s="299"/>
      <c r="AC283" s="436"/>
      <c r="AE283" s="1" t="str">
        <f>+I283</f>
        <v>□</v>
      </c>
      <c r="AH283" s="60" t="s">
        <v>166</v>
      </c>
      <c r="AJ283" s="109" t="str">
        <f>IF(X282&gt;0,IF(X282&gt;80,"場合分け",8),"(未答)")</f>
        <v>(未答)</v>
      </c>
      <c r="AL283" s="18"/>
      <c r="AM283" s="22" t="s">
        <v>63</v>
      </c>
      <c r="AN283" s="22" t="s">
        <v>64</v>
      </c>
      <c r="AO283" s="22" t="s">
        <v>65</v>
      </c>
      <c r="AP283" s="22" t="s">
        <v>84</v>
      </c>
      <c r="AQ283" s="22" t="s">
        <v>66</v>
      </c>
    </row>
    <row r="284" spans="2:43" ht="20.149999999999999" customHeight="1" x14ac:dyDescent="0.2">
      <c r="B284" s="537"/>
      <c r="C284" s="352"/>
      <c r="D284" s="194"/>
      <c r="E284" s="413"/>
      <c r="F284" s="414"/>
      <c r="G284" s="414"/>
      <c r="H284" s="415"/>
      <c r="I284" s="33" t="s">
        <v>77</v>
      </c>
      <c r="J284" s="295" t="s">
        <v>160</v>
      </c>
      <c r="K284" s="295"/>
      <c r="L284" s="295"/>
      <c r="M284" s="295"/>
      <c r="N284" s="295"/>
      <c r="O284" s="295"/>
      <c r="P284" s="295"/>
      <c r="Q284" s="296"/>
      <c r="R284" s="20" t="s">
        <v>77</v>
      </c>
      <c r="S284" s="288" t="s">
        <v>285</v>
      </c>
      <c r="T284" s="288"/>
      <c r="U284" s="288"/>
      <c r="V284" s="288"/>
      <c r="W284" s="288"/>
      <c r="X284" s="288"/>
      <c r="Y284" s="288"/>
      <c r="Z284" s="288"/>
      <c r="AA284" s="288"/>
      <c r="AB284" s="299"/>
      <c r="AC284" s="436"/>
      <c r="AE284" s="1" t="str">
        <f>+I284</f>
        <v>□</v>
      </c>
      <c r="AH284" s="60" t="s">
        <v>287</v>
      </c>
      <c r="AJ284" s="22" t="str">
        <f>IF(Z285&gt;0,IF(Z285&lt;AJ283,"◆未達","●適合"),"■未答")</f>
        <v>■未答</v>
      </c>
    </row>
    <row r="285" spans="2:43" ht="20.149999999999999" customHeight="1" x14ac:dyDescent="0.2">
      <c r="B285" s="537"/>
      <c r="C285" s="352"/>
      <c r="D285" s="194"/>
      <c r="E285" s="413"/>
      <c r="F285" s="414"/>
      <c r="G285" s="414"/>
      <c r="H285" s="415"/>
      <c r="I285" s="18"/>
      <c r="J285" s="18"/>
      <c r="K285" s="18"/>
      <c r="L285" s="18"/>
      <c r="M285" s="18"/>
      <c r="N285" s="18"/>
      <c r="O285" s="18"/>
      <c r="P285" s="18"/>
      <c r="Q285" s="53"/>
      <c r="R285" s="152"/>
      <c r="S285" s="293" t="s">
        <v>288</v>
      </c>
      <c r="T285" s="293"/>
      <c r="U285" s="293"/>
      <c r="V285" s="293"/>
      <c r="W285" s="293"/>
      <c r="X285" s="293"/>
      <c r="Y285" s="25" t="s">
        <v>210</v>
      </c>
      <c r="Z285" s="294"/>
      <c r="AA285" s="294"/>
      <c r="AB285" s="44"/>
      <c r="AC285" s="436"/>
      <c r="AH285" s="60" t="s">
        <v>338</v>
      </c>
      <c r="AJ285" s="22" t="str">
        <f>IF(Y286&gt;0,IF(Y286&lt;1200,"◆未達","●適合"),"■未答")</f>
        <v>■未答</v>
      </c>
    </row>
    <row r="286" spans="2:43" ht="20.149999999999999" customHeight="1" x14ac:dyDescent="0.2">
      <c r="B286" s="537"/>
      <c r="C286" s="352"/>
      <c r="D286" s="194"/>
      <c r="E286" s="413"/>
      <c r="F286" s="414"/>
      <c r="G286" s="414"/>
      <c r="H286" s="415"/>
      <c r="I286" s="18"/>
      <c r="J286" s="18"/>
      <c r="K286" s="18"/>
      <c r="L286" s="18"/>
      <c r="M286" s="18"/>
      <c r="N286" s="18"/>
      <c r="O286" s="18"/>
      <c r="P286" s="18"/>
      <c r="Q286" s="53"/>
      <c r="R286" s="152"/>
      <c r="S286" s="293" t="s">
        <v>339</v>
      </c>
      <c r="T286" s="293"/>
      <c r="U286" s="293"/>
      <c r="V286" s="293"/>
      <c r="W286" s="293"/>
      <c r="X286" s="293"/>
      <c r="Y286" s="289"/>
      <c r="Z286" s="289"/>
      <c r="AA286" s="129" t="s">
        <v>106</v>
      </c>
      <c r="AB286" s="44"/>
      <c r="AC286" s="436"/>
      <c r="AH286" s="60"/>
      <c r="AJ286" s="60"/>
    </row>
    <row r="287" spans="2:43" ht="20.149999999999999" customHeight="1" x14ac:dyDescent="0.2">
      <c r="B287" s="537"/>
      <c r="C287" s="352"/>
      <c r="D287" s="194"/>
      <c r="E287" s="413"/>
      <c r="F287" s="414"/>
      <c r="G287" s="414"/>
      <c r="H287" s="415"/>
      <c r="I287" s="47"/>
      <c r="J287" s="47"/>
      <c r="K287" s="47"/>
      <c r="L287" s="47"/>
      <c r="M287" s="47"/>
      <c r="N287" s="47"/>
      <c r="O287" s="47"/>
      <c r="P287" s="47"/>
      <c r="Q287" s="48"/>
      <c r="R287" s="96"/>
      <c r="S287" s="35"/>
      <c r="T287" s="35"/>
      <c r="U287" s="35"/>
      <c r="V287" s="35"/>
      <c r="W287" s="35"/>
      <c r="X287" s="49"/>
      <c r="Y287" s="617"/>
      <c r="Z287" s="617"/>
      <c r="AA287" s="111"/>
      <c r="AB287" s="50"/>
      <c r="AC287" s="441"/>
      <c r="AH287" s="60"/>
      <c r="AJ287" s="60"/>
    </row>
    <row r="288" spans="2:43" ht="20.149999999999999" customHeight="1" x14ac:dyDescent="0.2">
      <c r="B288" s="537"/>
      <c r="C288" s="352"/>
      <c r="D288" s="194"/>
      <c r="E288" s="422" t="s">
        <v>340</v>
      </c>
      <c r="F288" s="426"/>
      <c r="G288" s="426"/>
      <c r="H288" s="427"/>
      <c r="I288" s="28"/>
      <c r="J288" s="187"/>
      <c r="K288" s="187"/>
      <c r="L288" s="28"/>
      <c r="M288" s="187"/>
      <c r="N288" s="89" t="s">
        <v>77</v>
      </c>
      <c r="O288" s="331" t="s">
        <v>277</v>
      </c>
      <c r="P288" s="331"/>
      <c r="Q288" s="491"/>
      <c r="R288" s="216"/>
      <c r="S288" s="217"/>
      <c r="T288" s="217"/>
      <c r="U288" s="217"/>
      <c r="V288" s="217"/>
      <c r="W288" s="217"/>
      <c r="X288" s="108"/>
      <c r="Y288" s="108"/>
      <c r="Z288" s="108"/>
      <c r="AA288" s="42"/>
      <c r="AB288" s="43" t="s">
        <v>98</v>
      </c>
      <c r="AC288" s="440"/>
      <c r="AE288" s="21" t="str">
        <f>+N288</f>
        <v>□</v>
      </c>
      <c r="AH288" s="22" t="str">
        <f>IF(AE288&amp;AE289&amp;AE290="■□□","◎無し",IF(AE288&amp;AE289&amp;AE290="□■□","●適合",IF(AE288&amp;AE289&amp;AE290="□□■","◆未達",IF(AE288&amp;AE289&amp;AE290="□□□","■未答","▼矛盾"))))</f>
        <v>■未答</v>
      </c>
      <c r="AI288" s="7"/>
      <c r="AL288" s="18" t="s">
        <v>99</v>
      </c>
      <c r="AM288" s="21" t="s">
        <v>100</v>
      </c>
      <c r="AN288" s="21" t="s">
        <v>101</v>
      </c>
      <c r="AO288" s="21" t="s">
        <v>102</v>
      </c>
      <c r="AP288" s="21" t="s">
        <v>103</v>
      </c>
      <c r="AQ288" s="21" t="s">
        <v>83</v>
      </c>
    </row>
    <row r="289" spans="1:43" ht="20.149999999999999" customHeight="1" x14ac:dyDescent="0.2">
      <c r="B289" s="537"/>
      <c r="C289" s="352"/>
      <c r="D289" s="194"/>
      <c r="E289" s="413"/>
      <c r="F289" s="414"/>
      <c r="G289" s="414"/>
      <c r="H289" s="415"/>
      <c r="I289" s="89" t="s">
        <v>67</v>
      </c>
      <c r="J289" s="295" t="s">
        <v>341</v>
      </c>
      <c r="K289" s="295"/>
      <c r="L289" s="295"/>
      <c r="M289" s="295"/>
      <c r="N289" s="295"/>
      <c r="O289" s="295"/>
      <c r="P289" s="295"/>
      <c r="Q289" s="296"/>
      <c r="R289" s="297" t="s">
        <v>390</v>
      </c>
      <c r="S289" s="288"/>
      <c r="T289" s="288"/>
      <c r="U289" s="288"/>
      <c r="V289" s="89" t="s">
        <v>77</v>
      </c>
      <c r="W289" s="298" t="s">
        <v>212</v>
      </c>
      <c r="X289" s="298"/>
      <c r="Y289" s="89" t="s">
        <v>77</v>
      </c>
      <c r="Z289" s="288" t="s">
        <v>213</v>
      </c>
      <c r="AA289" s="288"/>
      <c r="AB289" s="197"/>
      <c r="AC289" s="436"/>
      <c r="AE289" s="1" t="str">
        <f>+I289</f>
        <v>□</v>
      </c>
      <c r="AH289" s="60" t="s">
        <v>137</v>
      </c>
      <c r="AJ289" s="22" t="str">
        <f>IF(V289&amp;Y289="■□","◎過分",IF(V289&amp;Y289="□■","●適合",IF(V289&amp;Y289="□□","■未答","▼矛盾")))</f>
        <v>■未答</v>
      </c>
      <c r="AL289" s="18"/>
      <c r="AM289" s="22" t="s">
        <v>63</v>
      </c>
      <c r="AN289" s="22" t="s">
        <v>64</v>
      </c>
      <c r="AO289" s="22" t="s">
        <v>65</v>
      </c>
      <c r="AP289" s="22" t="s">
        <v>84</v>
      </c>
      <c r="AQ289" s="22" t="s">
        <v>66</v>
      </c>
    </row>
    <row r="290" spans="1:43" ht="20.149999999999999" customHeight="1" x14ac:dyDescent="0.2">
      <c r="B290" s="537"/>
      <c r="C290" s="352"/>
      <c r="D290" s="194"/>
      <c r="E290" s="413"/>
      <c r="F290" s="414"/>
      <c r="G290" s="414"/>
      <c r="H290" s="415"/>
      <c r="I290" s="90" t="s">
        <v>67</v>
      </c>
      <c r="J290" s="314" t="s">
        <v>301</v>
      </c>
      <c r="K290" s="314"/>
      <c r="L290" s="314"/>
      <c r="M290" s="314"/>
      <c r="N290" s="314"/>
      <c r="O290" s="314"/>
      <c r="P290" s="314"/>
      <c r="Q290" s="442"/>
      <c r="R290" s="443" t="s">
        <v>300</v>
      </c>
      <c r="S290" s="444"/>
      <c r="T290" s="444"/>
      <c r="U290" s="444"/>
      <c r="V290" s="444"/>
      <c r="W290" s="444"/>
      <c r="X290" s="461"/>
      <c r="Y290" s="461"/>
      <c r="Z290" s="461"/>
      <c r="AA290" s="35" t="s">
        <v>106</v>
      </c>
      <c r="AB290" s="50"/>
      <c r="AC290" s="436"/>
      <c r="AE290" s="1" t="str">
        <f>+I290</f>
        <v>□</v>
      </c>
      <c r="AH290" s="60" t="s">
        <v>215</v>
      </c>
      <c r="AJ290" s="22" t="str">
        <f>IF(X290&gt;0,IF(X290&lt;700,"◆低すぎ",IF(X290&gt;900,"◆高すぎ","●適合")),"■未答")</f>
        <v>■未答</v>
      </c>
    </row>
    <row r="291" spans="1:43" ht="20.149999999999999" customHeight="1" x14ac:dyDescent="0.2">
      <c r="B291" s="537"/>
      <c r="C291" s="352"/>
      <c r="D291" s="184"/>
      <c r="E291" s="422" t="s">
        <v>342</v>
      </c>
      <c r="F291" s="426"/>
      <c r="G291" s="426"/>
      <c r="H291" s="427"/>
      <c r="I291" s="102"/>
      <c r="J291" s="103"/>
      <c r="K291" s="103"/>
      <c r="L291" s="102"/>
      <c r="M291" s="103"/>
      <c r="N291" s="104" t="s">
        <v>77</v>
      </c>
      <c r="O291" s="331" t="s">
        <v>277</v>
      </c>
      <c r="P291" s="331"/>
      <c r="Q291" s="491"/>
      <c r="R291" s="24"/>
      <c r="S291" s="25" t="s">
        <v>339</v>
      </c>
      <c r="T291" s="25"/>
      <c r="U291" s="25"/>
      <c r="V291" s="25"/>
      <c r="W291" s="25"/>
      <c r="X291" s="25"/>
      <c r="Y291" s="535"/>
      <c r="Z291" s="535"/>
      <c r="AA291" s="129" t="s">
        <v>106</v>
      </c>
      <c r="AB291" s="129"/>
      <c r="AC291" s="211"/>
      <c r="AE291" s="21" t="str">
        <f>+N291</f>
        <v>□</v>
      </c>
      <c r="AH291" s="22" t="str">
        <f>IF(AE291&amp;AE292&amp;AE293="■□□","◎無し",IF(AE291&amp;AE292&amp;AE293="□■□","●適合",IF(AE291&amp;AE292&amp;AE293="□□■","◆未達",IF(AE291&amp;AE292&amp;AE293="□□□","■未答","▼矛盾"))))</f>
        <v>■未答</v>
      </c>
      <c r="AI291" s="7"/>
      <c r="AJ291" s="22" t="str">
        <f>IF(Y291&gt;0,IF(Y291&lt;900,"◆未達","●適合"),"■未答")</f>
        <v>■未答</v>
      </c>
      <c r="AK291" s="7" t="s">
        <v>0</v>
      </c>
      <c r="AL291" s="18" t="s">
        <v>99</v>
      </c>
      <c r="AM291" s="21" t="s">
        <v>100</v>
      </c>
      <c r="AN291" s="21" t="s">
        <v>101</v>
      </c>
      <c r="AO291" s="21" t="s">
        <v>102</v>
      </c>
      <c r="AP291" s="21" t="s">
        <v>103</v>
      </c>
      <c r="AQ291" s="21" t="s">
        <v>83</v>
      </c>
    </row>
    <row r="292" spans="1:43" ht="20.149999999999999" customHeight="1" x14ac:dyDescent="0.2">
      <c r="B292" s="537"/>
      <c r="C292" s="352"/>
      <c r="D292" s="184"/>
      <c r="E292" s="413"/>
      <c r="F292" s="429"/>
      <c r="G292" s="429"/>
      <c r="H292" s="430"/>
      <c r="I292" s="90" t="s">
        <v>67</v>
      </c>
      <c r="J292" s="314" t="s">
        <v>263</v>
      </c>
      <c r="K292" s="314"/>
      <c r="L292" s="90" t="s">
        <v>77</v>
      </c>
      <c r="M292" s="314" t="s">
        <v>264</v>
      </c>
      <c r="N292" s="314"/>
      <c r="O292" s="314"/>
      <c r="P292" s="47"/>
      <c r="Q292" s="48"/>
      <c r="R292" s="117"/>
      <c r="S292" s="35" t="s">
        <v>1</v>
      </c>
      <c r="T292" s="35"/>
      <c r="U292" s="35"/>
      <c r="V292" s="35"/>
      <c r="W292" s="35"/>
      <c r="X292" s="35"/>
      <c r="Y292" s="525"/>
      <c r="Z292" s="525"/>
      <c r="AA292" s="111" t="s">
        <v>106</v>
      </c>
      <c r="AB292" s="111"/>
      <c r="AC292" s="211"/>
      <c r="AE292" s="1" t="str">
        <f>+I292</f>
        <v>□</v>
      </c>
      <c r="AJ292" s="22" t="str">
        <f>IF(Y292&gt;0,IF(Y292&lt;900,"◆未達","●適合"),"■未答")</f>
        <v>■未答</v>
      </c>
      <c r="AK292" s="7" t="s">
        <v>2</v>
      </c>
      <c r="AL292" s="18"/>
      <c r="AM292" s="22" t="s">
        <v>63</v>
      </c>
      <c r="AN292" s="22" t="s">
        <v>64</v>
      </c>
      <c r="AO292" s="22" t="s">
        <v>65</v>
      </c>
      <c r="AP292" s="22" t="s">
        <v>84</v>
      </c>
      <c r="AQ292" s="22" t="s">
        <v>66</v>
      </c>
    </row>
    <row r="293" spans="1:43" ht="20.149999999999999" customHeight="1" x14ac:dyDescent="0.2">
      <c r="B293" s="537"/>
      <c r="C293" s="352"/>
      <c r="D293" s="184"/>
      <c r="E293" s="421" t="s">
        <v>290</v>
      </c>
      <c r="F293" s="426" t="s">
        <v>47</v>
      </c>
      <c r="G293" s="426"/>
      <c r="H293" s="427"/>
      <c r="I293" s="56"/>
      <c r="J293" s="103"/>
      <c r="K293" s="103"/>
      <c r="L293" s="103"/>
      <c r="M293" s="103"/>
      <c r="N293" s="104" t="s">
        <v>77</v>
      </c>
      <c r="O293" s="331" t="s">
        <v>277</v>
      </c>
      <c r="P293" s="331"/>
      <c r="Q293" s="331"/>
      <c r="R293" s="297" t="s">
        <v>171</v>
      </c>
      <c r="S293" s="288"/>
      <c r="T293" s="288"/>
      <c r="U293" s="288"/>
      <c r="V293" s="294"/>
      <c r="W293" s="294"/>
      <c r="X293" s="25" t="s">
        <v>106</v>
      </c>
      <c r="Y293" s="25"/>
      <c r="Z293" s="25"/>
      <c r="AA293" s="25"/>
      <c r="AB293" s="44"/>
      <c r="AC293" s="211"/>
      <c r="AE293" s="1" t="str">
        <f>+L292</f>
        <v>□</v>
      </c>
      <c r="AH293" s="22" t="str">
        <f>IF(AE294&amp;AE295&amp;AE296="■□□","◎無し",IF(AE294&amp;AE295&amp;AE296="□■□","●適合",IF(AE294&amp;AE295&amp;AE296="□□■","◆未達",IF(AE294&amp;AE295&amp;AE296="□□□","■未答","▼矛盾"))))</f>
        <v>■未答</v>
      </c>
    </row>
    <row r="294" spans="1:43" ht="20.149999999999999" customHeight="1" x14ac:dyDescent="0.2">
      <c r="B294" s="537"/>
      <c r="C294" s="352"/>
      <c r="D294" s="184"/>
      <c r="E294" s="482"/>
      <c r="F294" s="414"/>
      <c r="G294" s="414"/>
      <c r="H294" s="415"/>
      <c r="I294" s="33" t="s">
        <v>77</v>
      </c>
      <c r="J294" s="295" t="s">
        <v>291</v>
      </c>
      <c r="K294" s="295"/>
      <c r="L294" s="295"/>
      <c r="M294" s="295"/>
      <c r="N294" s="295"/>
      <c r="O294" s="295"/>
      <c r="P294" s="295"/>
      <c r="Q294" s="296"/>
      <c r="R294" s="297" t="s">
        <v>175</v>
      </c>
      <c r="S294" s="288"/>
      <c r="T294" s="288"/>
      <c r="U294" s="288"/>
      <c r="V294" s="294"/>
      <c r="W294" s="294"/>
      <c r="X294" s="25" t="s">
        <v>106</v>
      </c>
      <c r="Y294" s="25"/>
      <c r="Z294" s="25"/>
      <c r="AA294" s="25"/>
      <c r="AB294" s="44"/>
      <c r="AC294" s="211"/>
      <c r="AE294" s="21" t="str">
        <f>+N293</f>
        <v>□</v>
      </c>
      <c r="AH294" s="60" t="s">
        <v>176</v>
      </c>
      <c r="AJ294" s="22" t="str">
        <f>IF(V294&gt;0,IF(V294&lt;195,"◆195未満","●適合"),"■未答")</f>
        <v>■未答</v>
      </c>
      <c r="AL294" s="18" t="s">
        <v>99</v>
      </c>
      <c r="AM294" s="21" t="s">
        <v>100</v>
      </c>
      <c r="AN294" s="21" t="s">
        <v>101</v>
      </c>
      <c r="AO294" s="21" t="s">
        <v>102</v>
      </c>
      <c r="AP294" s="21" t="s">
        <v>103</v>
      </c>
      <c r="AQ294" s="21" t="s">
        <v>83</v>
      </c>
    </row>
    <row r="295" spans="1:43" ht="20.149999999999999" customHeight="1" x14ac:dyDescent="0.2">
      <c r="B295" s="537"/>
      <c r="C295" s="352"/>
      <c r="D295" s="184"/>
      <c r="E295" s="482"/>
      <c r="F295" s="429"/>
      <c r="G295" s="429"/>
      <c r="H295" s="430"/>
      <c r="I295" s="33" t="s">
        <v>77</v>
      </c>
      <c r="J295" s="295" t="s">
        <v>292</v>
      </c>
      <c r="K295" s="295"/>
      <c r="L295" s="295"/>
      <c r="M295" s="295"/>
      <c r="N295" s="295"/>
      <c r="O295" s="295"/>
      <c r="P295" s="295"/>
      <c r="Q295" s="296"/>
      <c r="R295" s="152"/>
      <c r="S295" s="467" t="s">
        <v>178</v>
      </c>
      <c r="T295" s="467"/>
      <c r="U295" s="467"/>
      <c r="V295" s="467"/>
      <c r="W295" s="467"/>
      <c r="X295" s="467"/>
      <c r="Y295" s="300">
        <f>+W293*2+W294</f>
        <v>0</v>
      </c>
      <c r="Z295" s="300"/>
      <c r="AA295" s="25" t="s">
        <v>106</v>
      </c>
      <c r="AB295" s="44"/>
      <c r="AC295" s="211"/>
      <c r="AE295" s="1" t="str">
        <f>+I294</f>
        <v>□</v>
      </c>
      <c r="AH295" s="60" t="s">
        <v>179</v>
      </c>
      <c r="AJ295" s="22" t="str">
        <f>IF(Y295&gt;0,IF((V293*2+V294)&lt;550,IF((V293*2+V294)&gt;750,"◆未達","●適合"),"◆未達"),"■未答")</f>
        <v>■未答</v>
      </c>
      <c r="AL295" s="18"/>
      <c r="AM295" s="22" t="s">
        <v>63</v>
      </c>
      <c r="AN295" s="22" t="s">
        <v>64</v>
      </c>
      <c r="AO295" s="22" t="s">
        <v>65</v>
      </c>
      <c r="AP295" s="22" t="s">
        <v>84</v>
      </c>
      <c r="AQ295" s="22" t="s">
        <v>66</v>
      </c>
    </row>
    <row r="296" spans="1:43" ht="20.149999999999999" customHeight="1" x14ac:dyDescent="0.2">
      <c r="B296" s="537"/>
      <c r="C296" s="352"/>
      <c r="D296" s="184"/>
      <c r="E296" s="482"/>
      <c r="F296" s="490" t="s">
        <v>3</v>
      </c>
      <c r="G296" s="490"/>
      <c r="H296" s="516"/>
      <c r="I296" s="18"/>
      <c r="J296" s="18"/>
      <c r="K296" s="18"/>
      <c r="L296" s="18"/>
      <c r="M296" s="18"/>
      <c r="N296" s="18"/>
      <c r="O296" s="18"/>
      <c r="P296" s="18"/>
      <c r="Q296" s="53"/>
      <c r="R296" s="297" t="s">
        <v>180</v>
      </c>
      <c r="S296" s="288"/>
      <c r="T296" s="288"/>
      <c r="U296" s="288"/>
      <c r="V296" s="294"/>
      <c r="W296" s="294"/>
      <c r="X296" s="25" t="s">
        <v>106</v>
      </c>
      <c r="Y296" s="25"/>
      <c r="Z296" s="25"/>
      <c r="AA296" s="25"/>
      <c r="AB296" s="44"/>
      <c r="AC296" s="211"/>
      <c r="AE296" s="1" t="str">
        <f>+I295</f>
        <v>□</v>
      </c>
      <c r="AH296" s="60" t="s">
        <v>181</v>
      </c>
      <c r="AJ296" s="22" t="str">
        <f>IF(V296&gt;0,IF(V296&gt;30,"◆30超過","●適合"),"■未答")</f>
        <v>■未答</v>
      </c>
    </row>
    <row r="297" spans="1:43" ht="20.149999999999999" customHeight="1" x14ac:dyDescent="0.2">
      <c r="B297" s="537"/>
      <c r="C297" s="352"/>
      <c r="D297" s="184"/>
      <c r="E297" s="482"/>
      <c r="F297" s="422" t="s">
        <v>293</v>
      </c>
      <c r="G297" s="426"/>
      <c r="H297" s="427"/>
      <c r="I297" s="92"/>
      <c r="J297" s="30"/>
      <c r="K297" s="30"/>
      <c r="L297" s="30"/>
      <c r="M297" s="30"/>
      <c r="N297" s="30"/>
      <c r="O297" s="30"/>
      <c r="P297" s="30"/>
      <c r="Q297" s="30"/>
      <c r="R297" s="219"/>
      <c r="S297" s="196"/>
      <c r="T297" s="196"/>
      <c r="U297" s="196"/>
      <c r="V297" s="108"/>
      <c r="W297" s="108"/>
      <c r="X297" s="42"/>
      <c r="Y297" s="42"/>
      <c r="Z297" s="42"/>
      <c r="AA297" s="42"/>
      <c r="AB297" s="97"/>
      <c r="AC297" s="211"/>
    </row>
    <row r="298" spans="1:43" ht="20.149999999999999" customHeight="1" x14ac:dyDescent="0.2">
      <c r="B298" s="537"/>
      <c r="C298" s="352"/>
      <c r="D298" s="184"/>
      <c r="E298" s="482"/>
      <c r="F298" s="413"/>
      <c r="G298" s="414"/>
      <c r="H298" s="415"/>
      <c r="I298" s="190"/>
      <c r="J298" s="18"/>
      <c r="K298" s="18"/>
      <c r="L298" s="18"/>
      <c r="M298" s="18"/>
      <c r="N298" s="89" t="s">
        <v>77</v>
      </c>
      <c r="O298" s="295" t="s">
        <v>277</v>
      </c>
      <c r="P298" s="295"/>
      <c r="Q298" s="295"/>
      <c r="R298" s="297" t="s">
        <v>294</v>
      </c>
      <c r="S298" s="288"/>
      <c r="T298" s="288"/>
      <c r="U298" s="288"/>
      <c r="V298" s="89" t="s">
        <v>77</v>
      </c>
      <c r="W298" s="25" t="s">
        <v>136</v>
      </c>
      <c r="X298" s="25"/>
      <c r="Y298" s="89" t="s">
        <v>77</v>
      </c>
      <c r="Z298" s="25" t="s">
        <v>295</v>
      </c>
      <c r="AA298" s="25"/>
      <c r="AB298" s="44"/>
      <c r="AC298" s="211"/>
      <c r="AE298" s="21" t="str">
        <f>+N298</f>
        <v>□</v>
      </c>
      <c r="AH298" s="22" t="str">
        <f>IF(AE298&amp;AE299&amp;AE300="■□□","◎無し",IF(AE298&amp;AE299&amp;AE300="□■□","●適合",IF(AE298&amp;AE299&amp;AE300="□□■","◆未達",IF(AE298&amp;AE299&amp;AE300="□□□","■未答","▼矛盾"))))</f>
        <v>■未答</v>
      </c>
      <c r="AI298" s="7"/>
      <c r="AL298" s="18" t="s">
        <v>99</v>
      </c>
      <c r="AM298" s="21" t="s">
        <v>100</v>
      </c>
      <c r="AN298" s="21" t="s">
        <v>101</v>
      </c>
      <c r="AO298" s="21" t="s">
        <v>102</v>
      </c>
      <c r="AP298" s="21" t="s">
        <v>103</v>
      </c>
      <c r="AQ298" s="21" t="s">
        <v>83</v>
      </c>
    </row>
    <row r="299" spans="1:43" ht="20.149999999999999" customHeight="1" x14ac:dyDescent="0.2">
      <c r="B299" s="537"/>
      <c r="C299" s="352"/>
      <c r="D299" s="184"/>
      <c r="E299" s="482"/>
      <c r="F299" s="428"/>
      <c r="G299" s="429"/>
      <c r="H299" s="430"/>
      <c r="I299" s="110" t="s">
        <v>77</v>
      </c>
      <c r="J299" s="295" t="s">
        <v>297</v>
      </c>
      <c r="K299" s="295"/>
      <c r="L299" s="295"/>
      <c r="M299" s="295"/>
      <c r="N299" s="295"/>
      <c r="O299" s="295"/>
      <c r="P299" s="295"/>
      <c r="Q299" s="296"/>
      <c r="R299" s="297" t="s">
        <v>296</v>
      </c>
      <c r="S299" s="288"/>
      <c r="T299" s="288"/>
      <c r="U299" s="288"/>
      <c r="V299" s="89" t="s">
        <v>77</v>
      </c>
      <c r="W299" s="25" t="s">
        <v>136</v>
      </c>
      <c r="X299" s="25"/>
      <c r="Y299" s="89" t="s">
        <v>77</v>
      </c>
      <c r="Z299" s="25" t="s">
        <v>295</v>
      </c>
      <c r="AA299" s="25"/>
      <c r="AB299" s="44"/>
      <c r="AC299" s="211"/>
      <c r="AE299" s="1" t="str">
        <f>+I299</f>
        <v>□</v>
      </c>
      <c r="AL299" s="18"/>
      <c r="AM299" s="22" t="s">
        <v>63</v>
      </c>
      <c r="AN299" s="22" t="s">
        <v>64</v>
      </c>
      <c r="AO299" s="22" t="s">
        <v>65</v>
      </c>
      <c r="AP299" s="22" t="s">
        <v>84</v>
      </c>
      <c r="AQ299" s="22" t="s">
        <v>66</v>
      </c>
    </row>
    <row r="300" spans="1:43" ht="20.149999999999999" customHeight="1" x14ac:dyDescent="0.2">
      <c r="B300" s="537"/>
      <c r="C300" s="352"/>
      <c r="D300" s="184"/>
      <c r="E300" s="482"/>
      <c r="F300" s="426" t="s">
        <v>48</v>
      </c>
      <c r="G300" s="426"/>
      <c r="H300" s="427"/>
      <c r="I300" s="110" t="s">
        <v>77</v>
      </c>
      <c r="J300" s="295" t="s">
        <v>298</v>
      </c>
      <c r="K300" s="295"/>
      <c r="L300" s="295"/>
      <c r="M300" s="295"/>
      <c r="N300" s="295"/>
      <c r="O300" s="295"/>
      <c r="P300" s="295"/>
      <c r="Q300" s="296"/>
      <c r="R300" s="297" t="s">
        <v>390</v>
      </c>
      <c r="S300" s="288"/>
      <c r="T300" s="288"/>
      <c r="U300" s="288"/>
      <c r="V300" s="89" t="s">
        <v>77</v>
      </c>
      <c r="W300" s="298" t="s">
        <v>212</v>
      </c>
      <c r="X300" s="298"/>
      <c r="Y300" s="89" t="s">
        <v>77</v>
      </c>
      <c r="Z300" s="299" t="s">
        <v>213</v>
      </c>
      <c r="AA300" s="288"/>
      <c r="AB300" s="197"/>
      <c r="AC300" s="211"/>
      <c r="AE300" s="1" t="str">
        <f>+I300</f>
        <v>□</v>
      </c>
      <c r="AH300" s="60" t="s">
        <v>137</v>
      </c>
      <c r="AJ300" s="22" t="str">
        <f>IF(V300&amp;Y300="■□","◎過分",IF(V300&amp;Y300="□■","●適合",IF(V300&amp;Y300="□□","■未答","▼矛盾")))</f>
        <v>■未答</v>
      </c>
    </row>
    <row r="301" spans="1:43" ht="20.149999999999999" customHeight="1" x14ac:dyDescent="0.2">
      <c r="B301" s="537"/>
      <c r="C301" s="352"/>
      <c r="D301" s="184"/>
      <c r="E301" s="482"/>
      <c r="F301" s="414"/>
      <c r="G301" s="414"/>
      <c r="H301" s="415"/>
      <c r="I301" s="23"/>
      <c r="J301" s="187"/>
      <c r="K301" s="187"/>
      <c r="L301" s="187"/>
      <c r="M301" s="187"/>
      <c r="N301" s="187"/>
      <c r="O301" s="187"/>
      <c r="P301" s="187"/>
      <c r="Q301" s="188"/>
      <c r="R301" s="297" t="s">
        <v>214</v>
      </c>
      <c r="S301" s="288"/>
      <c r="T301" s="288"/>
      <c r="U301" s="288"/>
      <c r="V301" s="288"/>
      <c r="W301" s="288"/>
      <c r="X301" s="294"/>
      <c r="Y301" s="294"/>
      <c r="Z301" s="294"/>
      <c r="AA301" s="25" t="s">
        <v>106</v>
      </c>
      <c r="AB301" s="44"/>
      <c r="AC301" s="211"/>
      <c r="AH301" s="60" t="s">
        <v>215</v>
      </c>
      <c r="AJ301" s="22" t="str">
        <f>IF(X301&gt;0,IF(X301&lt;700,"◆低すぎ",IF(X301&gt;900,"◆高すぎ","●適合")),"■未答")</f>
        <v>■未答</v>
      </c>
    </row>
    <row r="302" spans="1:43" ht="20.149999999999999" customHeight="1" thickBot="1" x14ac:dyDescent="0.25">
      <c r="B302" s="538"/>
      <c r="C302" s="539"/>
      <c r="D302" s="199"/>
      <c r="E302" s="552"/>
      <c r="F302" s="463"/>
      <c r="G302" s="463"/>
      <c r="H302" s="464"/>
      <c r="I302" s="118"/>
      <c r="J302" s="119"/>
      <c r="K302" s="119"/>
      <c r="L302" s="119"/>
      <c r="M302" s="119"/>
      <c r="N302" s="119"/>
      <c r="O302" s="119"/>
      <c r="P302" s="119"/>
      <c r="Q302" s="120"/>
      <c r="R302" s="121"/>
      <c r="S302" s="122"/>
      <c r="T302" s="122"/>
      <c r="U302" s="122"/>
      <c r="V302" s="122"/>
      <c r="W302" s="122"/>
      <c r="X302" s="123"/>
      <c r="Y302" s="123"/>
      <c r="Z302" s="123"/>
      <c r="AA302" s="81"/>
      <c r="AB302" s="124"/>
      <c r="AC302" s="125"/>
    </row>
    <row r="303" spans="1:43" ht="36" customHeight="1" thickBot="1" x14ac:dyDescent="0.25">
      <c r="B303" s="553" t="s">
        <v>467</v>
      </c>
      <c r="C303" s="554"/>
      <c r="D303" s="554"/>
      <c r="E303" s="554"/>
      <c r="F303" s="554"/>
      <c r="G303" s="554"/>
      <c r="H303" s="554"/>
      <c r="I303" s="554"/>
      <c r="J303" s="554"/>
      <c r="K303" s="554"/>
      <c r="L303" s="554"/>
      <c r="M303" s="554"/>
      <c r="N303" s="554"/>
      <c r="O303" s="554"/>
      <c r="P303" s="554"/>
      <c r="Q303" s="554"/>
      <c r="R303" s="554"/>
      <c r="S303" s="554"/>
      <c r="T303" s="554"/>
      <c r="U303" s="554"/>
      <c r="V303" s="554"/>
      <c r="W303" s="554"/>
      <c r="X303" s="554"/>
      <c r="Y303" s="554"/>
      <c r="Z303" s="554"/>
      <c r="AA303" s="554"/>
      <c r="AB303" s="554"/>
      <c r="AC303" s="555"/>
    </row>
    <row r="304" spans="1:43" ht="19.5" customHeight="1" x14ac:dyDescent="0.2">
      <c r="A304" s="151"/>
      <c r="B304" s="594" t="s">
        <v>391</v>
      </c>
      <c r="C304" s="595"/>
      <c r="D304" s="344" t="s">
        <v>392</v>
      </c>
      <c r="E304" s="345"/>
      <c r="F304" s="345"/>
      <c r="G304" s="345"/>
      <c r="H304" s="529"/>
      <c r="I304" s="233" t="s">
        <v>67</v>
      </c>
      <c r="J304" s="341" t="s">
        <v>468</v>
      </c>
      <c r="K304" s="341"/>
      <c r="L304" s="341"/>
      <c r="M304" s="341"/>
      <c r="N304" s="341"/>
      <c r="O304" s="341"/>
      <c r="P304" s="341"/>
      <c r="Q304" s="341"/>
      <c r="R304" s="341"/>
      <c r="S304" s="341"/>
      <c r="T304" s="341"/>
      <c r="U304" s="341"/>
      <c r="V304" s="341"/>
      <c r="W304" s="341"/>
      <c r="X304" s="341"/>
      <c r="Y304" s="341"/>
      <c r="Z304" s="341"/>
      <c r="AA304" s="341"/>
      <c r="AB304" s="341"/>
      <c r="AC304" s="556"/>
    </row>
    <row r="305" spans="1:43" ht="19.5" customHeight="1" x14ac:dyDescent="0.2">
      <c r="A305" s="151"/>
      <c r="B305" s="596"/>
      <c r="C305" s="597"/>
      <c r="D305" s="486"/>
      <c r="E305" s="487"/>
      <c r="F305" s="487"/>
      <c r="G305" s="487"/>
      <c r="H305" s="488"/>
      <c r="I305" s="234" t="s">
        <v>67</v>
      </c>
      <c r="J305" s="314" t="s">
        <v>469</v>
      </c>
      <c r="K305" s="314"/>
      <c r="L305" s="314"/>
      <c r="M305" s="314"/>
      <c r="N305" s="314"/>
      <c r="O305" s="314"/>
      <c r="P305" s="314"/>
      <c r="Q305" s="314"/>
      <c r="R305" s="314"/>
      <c r="S305" s="314"/>
      <c r="T305" s="314"/>
      <c r="U305" s="314"/>
      <c r="V305" s="314"/>
      <c r="W305" s="314"/>
      <c r="X305" s="314"/>
      <c r="Y305" s="314"/>
      <c r="Z305" s="314"/>
      <c r="AA305" s="314"/>
      <c r="AB305" s="314"/>
      <c r="AC305" s="557"/>
    </row>
    <row r="306" spans="1:43" ht="30.75" customHeight="1" x14ac:dyDescent="0.2">
      <c r="A306" s="151"/>
      <c r="B306" s="596"/>
      <c r="C306" s="597"/>
      <c r="D306" s="328" t="s">
        <v>393</v>
      </c>
      <c r="E306" s="385"/>
      <c r="F306" s="385"/>
      <c r="G306" s="385"/>
      <c r="H306" s="484"/>
      <c r="I306" s="138"/>
      <c r="J306" s="136"/>
      <c r="K306" s="136"/>
      <c r="L306" s="137"/>
      <c r="M306" s="136"/>
      <c r="N306" s="235" t="s">
        <v>77</v>
      </c>
      <c r="O306" s="586" t="s">
        <v>335</v>
      </c>
      <c r="P306" s="586"/>
      <c r="Q306" s="587"/>
      <c r="R306" s="139" t="s">
        <v>77</v>
      </c>
      <c r="S306" s="588" t="s">
        <v>394</v>
      </c>
      <c r="T306" s="588"/>
      <c r="U306" s="588"/>
      <c r="V306" s="588"/>
      <c r="W306" s="588"/>
      <c r="X306" s="588"/>
      <c r="Y306" s="588"/>
      <c r="Z306" s="588"/>
      <c r="AA306" s="588"/>
      <c r="AB306" s="589"/>
      <c r="AC306" s="214"/>
      <c r="AE306" s="1" t="str">
        <f>+N306</f>
        <v>□</v>
      </c>
    </row>
    <row r="307" spans="1:43" ht="17.25" customHeight="1" x14ac:dyDescent="0.2">
      <c r="A307" s="151"/>
      <c r="B307" s="596"/>
      <c r="C307" s="597"/>
      <c r="D307" s="200"/>
      <c r="E307" s="328" t="s">
        <v>422</v>
      </c>
      <c r="F307" s="385"/>
      <c r="G307" s="385"/>
      <c r="H307" s="484"/>
      <c r="I307" s="236" t="s">
        <v>67</v>
      </c>
      <c r="J307" s="331" t="s">
        <v>278</v>
      </c>
      <c r="K307" s="331"/>
      <c r="L307" s="331"/>
      <c r="M307" s="331"/>
      <c r="N307" s="331"/>
      <c r="O307" s="331"/>
      <c r="P307" s="331"/>
      <c r="Q307" s="491"/>
      <c r="R307" s="237"/>
      <c r="S307" s="196"/>
      <c r="T307" s="196"/>
      <c r="U307" s="196"/>
      <c r="V307" s="196"/>
      <c r="W307" s="196"/>
      <c r="X307" s="196"/>
      <c r="Y307" s="196"/>
      <c r="Z307" s="196"/>
      <c r="AA307" s="196"/>
      <c r="AB307" s="198"/>
      <c r="AC307" s="210"/>
      <c r="AE307" s="21" t="str">
        <f t="shared" ref="AE307:AE317" si="3">+I307</f>
        <v>□</v>
      </c>
      <c r="AH307" s="22" t="str">
        <f>IF(AE306&amp;AE307&amp;AE308="■□□","◎無し",IF(AE306&amp;AE307&amp;AE308="□■□","●適合",IF(AE306&amp;AE307&amp;AE308="□□■","◆未達",IF(AE306&amp;AE307&amp;AE308="□□□","■未答","▼矛盾"))))</f>
        <v>■未答</v>
      </c>
      <c r="AL307" s="18" t="s">
        <v>99</v>
      </c>
      <c r="AM307" s="21" t="s">
        <v>100</v>
      </c>
      <c r="AN307" s="21" t="s">
        <v>101</v>
      </c>
      <c r="AO307" s="21" t="s">
        <v>102</v>
      </c>
      <c r="AP307" s="21" t="s">
        <v>103</v>
      </c>
      <c r="AQ307" s="21" t="s">
        <v>83</v>
      </c>
    </row>
    <row r="308" spans="1:43" ht="17.25" customHeight="1" x14ac:dyDescent="0.2">
      <c r="A308" s="151"/>
      <c r="B308" s="596"/>
      <c r="C308" s="597"/>
      <c r="D308" s="200"/>
      <c r="E308" s="201"/>
      <c r="F308" s="202"/>
      <c r="G308" s="202"/>
      <c r="H308" s="203"/>
      <c r="I308" s="229" t="s">
        <v>67</v>
      </c>
      <c r="J308" s="295" t="s">
        <v>279</v>
      </c>
      <c r="K308" s="295"/>
      <c r="L308" s="295"/>
      <c r="M308" s="295"/>
      <c r="N308" s="295"/>
      <c r="O308" s="295"/>
      <c r="P308" s="295"/>
      <c r="Q308" s="296"/>
      <c r="R308" s="117"/>
      <c r="S308" s="208"/>
      <c r="T308" s="208"/>
      <c r="U308" s="208"/>
      <c r="V308" s="208"/>
      <c r="W308" s="208"/>
      <c r="X308" s="208"/>
      <c r="Y308" s="208"/>
      <c r="Z308" s="208"/>
      <c r="AA308" s="208"/>
      <c r="AB308" s="208"/>
      <c r="AC308" s="213"/>
      <c r="AE308" s="1" t="str">
        <f t="shared" si="3"/>
        <v>□</v>
      </c>
      <c r="AL308" s="18"/>
      <c r="AM308" s="22" t="s">
        <v>63</v>
      </c>
      <c r="AN308" s="22" t="s">
        <v>64</v>
      </c>
      <c r="AO308" s="22" t="s">
        <v>65</v>
      </c>
      <c r="AP308" s="22" t="s">
        <v>84</v>
      </c>
      <c r="AQ308" s="22" t="s">
        <v>66</v>
      </c>
    </row>
    <row r="309" spans="1:43" ht="17.25" customHeight="1" x14ac:dyDescent="0.2">
      <c r="A309" s="151"/>
      <c r="B309" s="596"/>
      <c r="C309" s="597"/>
      <c r="D309" s="200"/>
      <c r="E309" s="328" t="s">
        <v>423</v>
      </c>
      <c r="F309" s="385"/>
      <c r="G309" s="385"/>
      <c r="H309" s="484"/>
      <c r="I309" s="236" t="s">
        <v>67</v>
      </c>
      <c r="J309" s="331" t="s">
        <v>424</v>
      </c>
      <c r="K309" s="331"/>
      <c r="L309" s="331"/>
      <c r="M309" s="331"/>
      <c r="N309" s="331"/>
      <c r="O309" s="331"/>
      <c r="P309" s="331"/>
      <c r="Q309" s="491"/>
      <c r="R309" s="511" t="s">
        <v>161</v>
      </c>
      <c r="S309" s="512"/>
      <c r="T309" s="512"/>
      <c r="U309" s="512"/>
      <c r="V309" s="512"/>
      <c r="W309" s="512"/>
      <c r="X309" s="513"/>
      <c r="Y309" s="513"/>
      <c r="Z309" s="513"/>
      <c r="AA309" s="42" t="s">
        <v>106</v>
      </c>
      <c r="AB309" s="42"/>
      <c r="AC309" s="210"/>
      <c r="AE309" s="21" t="str">
        <f t="shared" si="3"/>
        <v>□</v>
      </c>
      <c r="AF309" s="1">
        <f>IF(AE310="■",1,IF(AE311="■",1,0))</f>
        <v>0</v>
      </c>
      <c r="AH309" s="22" t="str">
        <f>IF(AE306&amp;AE309&amp;AE310="■□□","◎無し",IF(AE306&amp;AE309&amp;AE310="□■□","●適合",IF(AE306&amp;AE309&amp;AE310="□□■","◆未達",IF(AE306&amp;AE309&amp;AE310="□□□","■未答","▼矛盾"))))</f>
        <v>■未答</v>
      </c>
      <c r="AI309" s="7"/>
      <c r="AL309" s="18" t="s">
        <v>99</v>
      </c>
      <c r="AM309" s="21" t="s">
        <v>100</v>
      </c>
      <c r="AN309" s="21" t="s">
        <v>101</v>
      </c>
      <c r="AO309" s="21" t="s">
        <v>102</v>
      </c>
      <c r="AP309" s="21" t="s">
        <v>103</v>
      </c>
      <c r="AQ309" s="21" t="s">
        <v>83</v>
      </c>
    </row>
    <row r="310" spans="1:43" ht="17.25" customHeight="1" x14ac:dyDescent="0.2">
      <c r="A310" s="151"/>
      <c r="B310" s="596"/>
      <c r="C310" s="597"/>
      <c r="D310" s="238"/>
      <c r="E310" s="486"/>
      <c r="F310" s="487"/>
      <c r="G310" s="487"/>
      <c r="H310" s="488"/>
      <c r="I310" s="239" t="s">
        <v>67</v>
      </c>
      <c r="J310" s="314" t="s">
        <v>425</v>
      </c>
      <c r="K310" s="314"/>
      <c r="L310" s="314"/>
      <c r="M310" s="314"/>
      <c r="N310" s="314"/>
      <c r="O310" s="314"/>
      <c r="P310" s="314"/>
      <c r="Q310" s="442"/>
      <c r="R310" s="443"/>
      <c r="S310" s="444"/>
      <c r="T310" s="444"/>
      <c r="U310" s="444"/>
      <c r="V310" s="444"/>
      <c r="W310" s="444"/>
      <c r="X310" s="618"/>
      <c r="Y310" s="618"/>
      <c r="Z310" s="618"/>
      <c r="AA310" s="35"/>
      <c r="AB310" s="35"/>
      <c r="AC310" s="213"/>
      <c r="AE310" s="1" t="str">
        <f t="shared" si="3"/>
        <v>□</v>
      </c>
      <c r="AF310" s="1">
        <f>+X309</f>
        <v>0</v>
      </c>
      <c r="AJ310" s="22" t="str">
        <f>IF(AF309=1,IF(AF310=0,"■未答",IF(AF310&lt;750,"◆未達","●範囲内")),"■未答")</f>
        <v>■未答</v>
      </c>
      <c r="AL310" s="18"/>
      <c r="AM310" s="22" t="s">
        <v>63</v>
      </c>
      <c r="AN310" s="22" t="s">
        <v>64</v>
      </c>
      <c r="AO310" s="22" t="s">
        <v>65</v>
      </c>
      <c r="AP310" s="22" t="s">
        <v>84</v>
      </c>
      <c r="AQ310" s="22" t="s">
        <v>66</v>
      </c>
    </row>
    <row r="311" spans="1:43" ht="17.25" customHeight="1" x14ac:dyDescent="0.2">
      <c r="A311" s="151"/>
      <c r="B311" s="596"/>
      <c r="C311" s="597"/>
      <c r="D311" s="184"/>
      <c r="E311" s="328" t="s">
        <v>427</v>
      </c>
      <c r="F311" s="385"/>
      <c r="G311" s="385"/>
      <c r="H311" s="484"/>
      <c r="I311" s="29" t="s">
        <v>67</v>
      </c>
      <c r="J311" s="331" t="s">
        <v>356</v>
      </c>
      <c r="K311" s="331"/>
      <c r="L311" s="331"/>
      <c r="M311" s="331"/>
      <c r="N311" s="331"/>
      <c r="O311" s="331"/>
      <c r="P311" s="331"/>
      <c r="Q311" s="491"/>
      <c r="R311" s="51"/>
      <c r="S311" s="42"/>
      <c r="T311" s="42"/>
      <c r="U311" s="42"/>
      <c r="V311" s="42"/>
      <c r="W311" s="42"/>
      <c r="X311" s="42"/>
      <c r="Y311" s="42"/>
      <c r="Z311" s="42"/>
      <c r="AA311" s="42"/>
      <c r="AB311" s="42"/>
      <c r="AC311" s="440"/>
      <c r="AE311" s="21" t="str">
        <f t="shared" si="3"/>
        <v>□</v>
      </c>
      <c r="AH311" s="22" t="str">
        <f>IF(AE311&amp;AE312&amp;AE313="■□□","◎無し",IF(AE311&amp;AE312&amp;AE313="□■□","●適合",IF(AE311&amp;AE312&amp;AE313="□□■","◆未達",IF(AE311&amp;AE312&amp;AE313="□□□","■未答","▼矛盾"))))</f>
        <v>■未答</v>
      </c>
      <c r="AI311" s="7"/>
      <c r="AJ311" s="7"/>
      <c r="AK311" s="7"/>
      <c r="AL311" s="18" t="s">
        <v>99</v>
      </c>
      <c r="AM311" s="21" t="s">
        <v>100</v>
      </c>
      <c r="AN311" s="21" t="s">
        <v>101</v>
      </c>
      <c r="AO311" s="21" t="s">
        <v>102</v>
      </c>
      <c r="AP311" s="21" t="s">
        <v>103</v>
      </c>
      <c r="AQ311" s="21" t="s">
        <v>83</v>
      </c>
    </row>
    <row r="312" spans="1:43" ht="17.25" customHeight="1" x14ac:dyDescent="0.2">
      <c r="A312" s="151"/>
      <c r="B312" s="596"/>
      <c r="C312" s="597"/>
      <c r="D312" s="184"/>
      <c r="E312" s="362"/>
      <c r="F312" s="378"/>
      <c r="G312" s="378"/>
      <c r="H312" s="485"/>
      <c r="I312" s="33" t="s">
        <v>77</v>
      </c>
      <c r="J312" s="295" t="s">
        <v>387</v>
      </c>
      <c r="K312" s="295"/>
      <c r="L312" s="295"/>
      <c r="M312" s="295"/>
      <c r="N312" s="295"/>
      <c r="O312" s="295"/>
      <c r="P312" s="295"/>
      <c r="Q312" s="296"/>
      <c r="R312" s="152"/>
      <c r="S312" s="25"/>
      <c r="T312" s="25"/>
      <c r="U312" s="25"/>
      <c r="V312" s="25"/>
      <c r="W312" s="25"/>
      <c r="X312" s="25"/>
      <c r="Y312" s="25"/>
      <c r="Z312" s="25"/>
      <c r="AA312" s="25"/>
      <c r="AB312" s="25"/>
      <c r="AC312" s="436"/>
      <c r="AE312" s="1" t="str">
        <f t="shared" si="3"/>
        <v>□</v>
      </c>
      <c r="AJ312" s="7"/>
      <c r="AK312" s="7"/>
      <c r="AL312" s="18"/>
      <c r="AM312" s="22" t="s">
        <v>63</v>
      </c>
      <c r="AN312" s="22" t="s">
        <v>64</v>
      </c>
      <c r="AO312" s="22" t="s">
        <v>65</v>
      </c>
      <c r="AP312" s="22" t="s">
        <v>84</v>
      </c>
      <c r="AQ312" s="22" t="s">
        <v>66</v>
      </c>
    </row>
    <row r="313" spans="1:43" ht="17.25" customHeight="1" x14ac:dyDescent="0.2">
      <c r="A313" s="151"/>
      <c r="B313" s="596"/>
      <c r="C313" s="597"/>
      <c r="D313" s="184"/>
      <c r="E313" s="486"/>
      <c r="F313" s="487"/>
      <c r="G313" s="487"/>
      <c r="H313" s="488"/>
      <c r="I313" s="34" t="s">
        <v>77</v>
      </c>
      <c r="J313" s="314" t="s">
        <v>260</v>
      </c>
      <c r="K313" s="314"/>
      <c r="L313" s="314"/>
      <c r="M313" s="314"/>
      <c r="N313" s="314"/>
      <c r="O313" s="314"/>
      <c r="P313" s="314"/>
      <c r="Q313" s="442"/>
      <c r="R313" s="96"/>
      <c r="S313" s="35"/>
      <c r="T313" s="35"/>
      <c r="U313" s="35"/>
      <c r="V313" s="35"/>
      <c r="W313" s="35"/>
      <c r="X313" s="35"/>
      <c r="Y313" s="35"/>
      <c r="Z313" s="35"/>
      <c r="AA313" s="35"/>
      <c r="AB313" s="35"/>
      <c r="AC313" s="441"/>
      <c r="AE313" s="1" t="str">
        <f t="shared" si="3"/>
        <v>□</v>
      </c>
      <c r="AH313" s="172"/>
    </row>
    <row r="314" spans="1:43" ht="19.5" customHeight="1" x14ac:dyDescent="0.2">
      <c r="A314" s="151"/>
      <c r="B314" s="596"/>
      <c r="C314" s="597"/>
      <c r="D314" s="590"/>
      <c r="E314" s="328" t="s">
        <v>426</v>
      </c>
      <c r="F314" s="385"/>
      <c r="G314" s="385"/>
      <c r="H314" s="484"/>
      <c r="I314" s="229" t="s">
        <v>67</v>
      </c>
      <c r="J314" s="295" t="s">
        <v>362</v>
      </c>
      <c r="K314" s="295"/>
      <c r="L314" s="28"/>
      <c r="M314" s="295"/>
      <c r="N314" s="295"/>
      <c r="O314" s="295"/>
      <c r="P314" s="18"/>
      <c r="Q314" s="53"/>
      <c r="R314" s="20" t="s">
        <v>77</v>
      </c>
      <c r="S314" s="288" t="s">
        <v>265</v>
      </c>
      <c r="T314" s="288"/>
      <c r="U314" s="288"/>
      <c r="V314" s="288"/>
      <c r="W314" s="288"/>
      <c r="X314" s="288"/>
      <c r="Y314" s="288"/>
      <c r="Z314" s="288"/>
      <c r="AA314" s="288"/>
      <c r="AB314" s="299"/>
      <c r="AC314" s="436"/>
      <c r="AE314" s="21" t="str">
        <f t="shared" si="3"/>
        <v>□</v>
      </c>
      <c r="AH314" s="22" t="str">
        <f>IF(AE306&amp;AE314&amp;AE315="■□□","◎無し",IF(AE306&amp;AE314&amp;AE315="□■□","●適合",IF(AE306&amp;AE314&amp;AE315="□□■","◆未達",IF(AE306&amp;AE314&amp;AE315="□□□","■未答","▼矛盾"))))</f>
        <v>■未答</v>
      </c>
      <c r="AI314" s="7"/>
      <c r="AL314" s="18" t="s">
        <v>99</v>
      </c>
      <c r="AM314" s="21" t="s">
        <v>100</v>
      </c>
      <c r="AN314" s="21" t="s">
        <v>101</v>
      </c>
      <c r="AO314" s="21" t="s">
        <v>102</v>
      </c>
      <c r="AP314" s="21" t="s">
        <v>103</v>
      </c>
      <c r="AQ314" s="21" t="s">
        <v>83</v>
      </c>
    </row>
    <row r="315" spans="1:43" ht="18" customHeight="1" x14ac:dyDescent="0.2">
      <c r="A315" s="151"/>
      <c r="B315" s="596"/>
      <c r="C315" s="597"/>
      <c r="D315" s="590"/>
      <c r="E315" s="362"/>
      <c r="F315" s="378"/>
      <c r="G315" s="378"/>
      <c r="H315" s="485"/>
      <c r="I315" s="142" t="s">
        <v>67</v>
      </c>
      <c r="J315" s="47" t="s">
        <v>357</v>
      </c>
      <c r="K315" s="47"/>
      <c r="L315" s="47"/>
      <c r="M315" s="47"/>
      <c r="N315" s="47"/>
      <c r="O315" s="47"/>
      <c r="P315" s="47"/>
      <c r="Q315" s="48"/>
      <c r="R315" s="96"/>
      <c r="S315" s="35"/>
      <c r="T315" s="35"/>
      <c r="U315" s="35"/>
      <c r="V315" s="35"/>
      <c r="W315" s="35"/>
      <c r="X315" s="35"/>
      <c r="Y315" s="35"/>
      <c r="Z315" s="35"/>
      <c r="AA315" s="35"/>
      <c r="AB315" s="101"/>
      <c r="AC315" s="436"/>
      <c r="AE315" s="1" t="str">
        <f t="shared" si="3"/>
        <v>□</v>
      </c>
      <c r="AL315" s="18"/>
      <c r="AM315" s="22" t="s">
        <v>63</v>
      </c>
      <c r="AN315" s="22" t="s">
        <v>64</v>
      </c>
      <c r="AO315" s="22" t="s">
        <v>65</v>
      </c>
      <c r="AP315" s="22" t="s">
        <v>84</v>
      </c>
      <c r="AQ315" s="22" t="s">
        <v>66</v>
      </c>
    </row>
    <row r="316" spans="1:43" ht="17.149999999999999" customHeight="1" x14ac:dyDescent="0.2">
      <c r="A316" s="151"/>
      <c r="B316" s="596"/>
      <c r="C316" s="597"/>
      <c r="D316" s="590"/>
      <c r="E316" s="194"/>
      <c r="F316" s="328" t="s">
        <v>395</v>
      </c>
      <c r="G316" s="385"/>
      <c r="H316" s="484"/>
      <c r="I316" s="29" t="s">
        <v>77</v>
      </c>
      <c r="J316" s="30" t="s">
        <v>160</v>
      </c>
      <c r="K316" s="30"/>
      <c r="L316" s="30"/>
      <c r="M316" s="30"/>
      <c r="N316" s="30"/>
      <c r="O316" s="30"/>
      <c r="P316" s="30"/>
      <c r="Q316" s="31"/>
      <c r="R316" s="51"/>
      <c r="S316" s="42"/>
      <c r="T316" s="42"/>
      <c r="U316" s="42"/>
      <c r="V316" s="42"/>
      <c r="W316" s="42"/>
      <c r="X316" s="42"/>
      <c r="Y316" s="42"/>
      <c r="Z316" s="42"/>
      <c r="AA316" s="42"/>
      <c r="AB316" s="43" t="s">
        <v>267</v>
      </c>
      <c r="AC316" s="440"/>
      <c r="AE316" s="21" t="str">
        <f t="shared" si="3"/>
        <v>□</v>
      </c>
      <c r="AH316" s="22" t="str">
        <f>IF(AE306&amp;AE316&amp;AE317="■□□","◎無し",IF(AE306&amp;AE316&amp;AE317="□■□","●適合",IF(AE306&amp;AE316&amp;AE317="□□■","◆未達",IF(AE306&amp;AE316&amp;AE317="□□□","■未答","▼矛盾"))))</f>
        <v>■未答</v>
      </c>
      <c r="AI316" s="7"/>
      <c r="AL316" s="18" t="s">
        <v>99</v>
      </c>
      <c r="AM316" s="21" t="s">
        <v>100</v>
      </c>
      <c r="AN316" s="21" t="s">
        <v>101</v>
      </c>
      <c r="AO316" s="21" t="s">
        <v>102</v>
      </c>
      <c r="AP316" s="21" t="s">
        <v>103</v>
      </c>
      <c r="AQ316" s="21" t="s">
        <v>83</v>
      </c>
    </row>
    <row r="317" spans="1:43" ht="17.149999999999999" customHeight="1" x14ac:dyDescent="0.2">
      <c r="A317" s="151"/>
      <c r="B317" s="596"/>
      <c r="C317" s="597"/>
      <c r="D317" s="590"/>
      <c r="E317" s="184"/>
      <c r="F317" s="362"/>
      <c r="G317" s="378"/>
      <c r="H317" s="485"/>
      <c r="I317" s="33" t="s">
        <v>77</v>
      </c>
      <c r="J317" s="18" t="s">
        <v>162</v>
      </c>
      <c r="K317" s="18"/>
      <c r="L317" s="18"/>
      <c r="M317" s="18"/>
      <c r="N317" s="18"/>
      <c r="O317" s="18"/>
      <c r="P317" s="18"/>
      <c r="Q317" s="53"/>
      <c r="R317" s="297" t="s">
        <v>268</v>
      </c>
      <c r="S317" s="288"/>
      <c r="T317" s="288"/>
      <c r="U317" s="288"/>
      <c r="V317" s="288"/>
      <c r="W317" s="288"/>
      <c r="X317" s="294"/>
      <c r="Y317" s="294"/>
      <c r="Z317" s="294"/>
      <c r="AA317" s="25" t="s">
        <v>106</v>
      </c>
      <c r="AB317" s="25"/>
      <c r="AC317" s="436"/>
      <c r="AE317" s="1" t="str">
        <f t="shared" si="3"/>
        <v>□</v>
      </c>
      <c r="AH317" s="60" t="s">
        <v>269</v>
      </c>
      <c r="AJ317" s="22" t="str">
        <f>IF(X317&gt;0,IF(X317&lt;1300,"◆未達","●適合"),"■未答")</f>
        <v>■未答</v>
      </c>
      <c r="AL317" s="18"/>
      <c r="AM317" s="22" t="s">
        <v>63</v>
      </c>
      <c r="AN317" s="22" t="s">
        <v>64</v>
      </c>
      <c r="AO317" s="22" t="s">
        <v>65</v>
      </c>
      <c r="AP317" s="22" t="s">
        <v>84</v>
      </c>
      <c r="AQ317" s="22" t="s">
        <v>66</v>
      </c>
    </row>
    <row r="318" spans="1:43" ht="17.149999999999999" customHeight="1" x14ac:dyDescent="0.2">
      <c r="A318" s="151"/>
      <c r="B318" s="596"/>
      <c r="C318" s="597"/>
      <c r="D318" s="590"/>
      <c r="E318" s="184"/>
      <c r="F318" s="486"/>
      <c r="G318" s="487"/>
      <c r="H318" s="488"/>
      <c r="I318" s="54"/>
      <c r="J318" s="47"/>
      <c r="K318" s="47"/>
      <c r="L318" s="47"/>
      <c r="M318" s="47"/>
      <c r="N318" s="47"/>
      <c r="O318" s="47"/>
      <c r="P318" s="47"/>
      <c r="Q318" s="48"/>
      <c r="R318" s="96"/>
      <c r="S318" s="35"/>
      <c r="T318" s="35"/>
      <c r="U318" s="35"/>
      <c r="V318" s="35"/>
      <c r="W318" s="35"/>
      <c r="X318" s="35"/>
      <c r="Y318" s="35"/>
      <c r="Z318" s="35"/>
      <c r="AA318" s="35"/>
      <c r="AB318" s="35"/>
      <c r="AC318" s="441"/>
    </row>
    <row r="319" spans="1:43" ht="20.149999999999999" customHeight="1" x14ac:dyDescent="0.2">
      <c r="A319" s="151"/>
      <c r="B319" s="596"/>
      <c r="C319" s="597"/>
      <c r="D319" s="590"/>
      <c r="E319" s="194"/>
      <c r="F319" s="385" t="s">
        <v>396</v>
      </c>
      <c r="G319" s="385"/>
      <c r="H319" s="484"/>
      <c r="I319" s="29" t="s">
        <v>67</v>
      </c>
      <c r="J319" s="30" t="s">
        <v>160</v>
      </c>
      <c r="K319" s="30"/>
      <c r="L319" s="30"/>
      <c r="M319" s="30"/>
      <c r="N319" s="30"/>
      <c r="O319" s="30"/>
      <c r="P319" s="30"/>
      <c r="Q319" s="31"/>
      <c r="R319" s="511" t="s">
        <v>271</v>
      </c>
      <c r="S319" s="512"/>
      <c r="T319" s="512"/>
      <c r="U319" s="512"/>
      <c r="V319" s="512"/>
      <c r="W319" s="512"/>
      <c r="X319" s="513"/>
      <c r="Y319" s="513"/>
      <c r="Z319" s="513"/>
      <c r="AA319" s="42" t="s">
        <v>106</v>
      </c>
      <c r="AB319" s="42"/>
      <c r="AC319" s="436"/>
      <c r="AE319" s="21" t="str">
        <f>+I319</f>
        <v>□</v>
      </c>
      <c r="AH319" s="22" t="str">
        <f>IF(AE306&amp;AE319&amp;AE320="■□□","◎無し",IF(AE306&amp;AE319&amp;AE320="□■□","●適合",IF(AE306&amp;AE319&amp;AE320="□□■","◆未達",IF(AE306&amp;AE319&amp;AE320="□□□","■未答","▼矛盾"))))</f>
        <v>■未答</v>
      </c>
      <c r="AI319" s="7"/>
      <c r="AL319" s="18" t="s">
        <v>99</v>
      </c>
      <c r="AM319" s="21" t="s">
        <v>100</v>
      </c>
      <c r="AN319" s="21" t="s">
        <v>101</v>
      </c>
      <c r="AO319" s="21" t="s">
        <v>102</v>
      </c>
      <c r="AP319" s="21" t="s">
        <v>103</v>
      </c>
      <c r="AQ319" s="21" t="s">
        <v>83</v>
      </c>
    </row>
    <row r="320" spans="1:43" ht="20.149999999999999" customHeight="1" x14ac:dyDescent="0.2">
      <c r="A320" s="151"/>
      <c r="B320" s="596"/>
      <c r="C320" s="597"/>
      <c r="D320" s="590"/>
      <c r="E320" s="194"/>
      <c r="F320" s="378"/>
      <c r="G320" s="378"/>
      <c r="H320" s="485"/>
      <c r="I320" s="33" t="s">
        <v>77</v>
      </c>
      <c r="J320" s="18" t="s">
        <v>162</v>
      </c>
      <c r="K320" s="18"/>
      <c r="L320" s="18"/>
      <c r="M320" s="18"/>
      <c r="N320" s="18"/>
      <c r="O320" s="18"/>
      <c r="P320" s="18"/>
      <c r="Q320" s="53"/>
      <c r="R320" s="152"/>
      <c r="S320" s="25"/>
      <c r="T320" s="25"/>
      <c r="U320" s="25"/>
      <c r="V320" s="25"/>
      <c r="W320" s="25"/>
      <c r="X320" s="25"/>
      <c r="Y320" s="25"/>
      <c r="Z320" s="25"/>
      <c r="AA320" s="25"/>
      <c r="AB320" s="25"/>
      <c r="AC320" s="436"/>
      <c r="AE320" s="1" t="str">
        <f>+I320</f>
        <v>□</v>
      </c>
      <c r="AH320" s="60" t="s">
        <v>272</v>
      </c>
      <c r="AJ320" s="22" t="str">
        <f>IF(X319&gt;0,IF(X319&lt;500,"◆未達","●適合"),"■未答")</f>
        <v>■未答</v>
      </c>
      <c r="AL320" s="18"/>
      <c r="AM320" s="22" t="s">
        <v>63</v>
      </c>
      <c r="AN320" s="22" t="s">
        <v>64</v>
      </c>
      <c r="AO320" s="22" t="s">
        <v>65</v>
      </c>
      <c r="AP320" s="22" t="s">
        <v>84</v>
      </c>
      <c r="AQ320" s="22" t="s">
        <v>66</v>
      </c>
    </row>
    <row r="321" spans="1:43" ht="20.149999999999999" customHeight="1" x14ac:dyDescent="0.2">
      <c r="A321" s="151"/>
      <c r="B321" s="596"/>
      <c r="C321" s="597"/>
      <c r="D321" s="590"/>
      <c r="E321" s="195"/>
      <c r="F321" s="487"/>
      <c r="G321" s="487"/>
      <c r="H321" s="488"/>
      <c r="I321" s="54"/>
      <c r="J321" s="47"/>
      <c r="K321" s="47"/>
      <c r="L321" s="47"/>
      <c r="M321" s="47"/>
      <c r="N321" s="47"/>
      <c r="O321" s="47"/>
      <c r="P321" s="47"/>
      <c r="Q321" s="48"/>
      <c r="R321" s="96"/>
      <c r="S321" s="35"/>
      <c r="T321" s="35"/>
      <c r="U321" s="35"/>
      <c r="V321" s="35"/>
      <c r="W321" s="35"/>
      <c r="X321" s="35"/>
      <c r="Y321" s="35"/>
      <c r="Z321" s="35"/>
      <c r="AA321" s="35"/>
      <c r="AB321" s="35"/>
      <c r="AC321" s="441"/>
    </row>
    <row r="322" spans="1:43" ht="17.25" customHeight="1" x14ac:dyDescent="0.2">
      <c r="A322" s="151"/>
      <c r="B322" s="596"/>
      <c r="C322" s="597"/>
      <c r="D322" s="590"/>
      <c r="E322" s="328" t="s">
        <v>428</v>
      </c>
      <c r="F322" s="385"/>
      <c r="G322" s="385"/>
      <c r="H322" s="484"/>
      <c r="I322" s="29" t="s">
        <v>77</v>
      </c>
      <c r="J322" s="331" t="s">
        <v>216</v>
      </c>
      <c r="K322" s="331"/>
      <c r="L322" s="331"/>
      <c r="M322" s="331"/>
      <c r="N322" s="331"/>
      <c r="O322" s="331"/>
      <c r="P322" s="331"/>
      <c r="Q322" s="491"/>
      <c r="R322" s="42"/>
      <c r="S322" s="42"/>
      <c r="T322" s="42"/>
      <c r="U322" s="42"/>
      <c r="V322" s="42"/>
      <c r="W322" s="42"/>
      <c r="X322" s="42"/>
      <c r="Y322" s="42"/>
      <c r="Z322" s="42"/>
      <c r="AA322" s="42"/>
      <c r="AB322" s="42"/>
      <c r="AC322" s="436"/>
      <c r="AE322" s="21" t="str">
        <f>+I322</f>
        <v>□</v>
      </c>
      <c r="AH322" s="22" t="str">
        <f>IF(AE306&amp;AE322&amp;AE323="■□□","◎無し",IF(AE306&amp;AE322&amp;AE323="□■□","●適合",IF(AE306&amp;AE322&amp;AE323="□□■","◆未達",IF(AE306&amp;AE322&amp;AE323="□□□","■未答","▼矛盾"))))</f>
        <v>■未答</v>
      </c>
      <c r="AI322" s="7"/>
      <c r="AL322" s="18" t="s">
        <v>99</v>
      </c>
      <c r="AM322" s="21" t="s">
        <v>100</v>
      </c>
      <c r="AN322" s="21" t="s">
        <v>101</v>
      </c>
      <c r="AO322" s="21" t="s">
        <v>102</v>
      </c>
      <c r="AP322" s="21" t="s">
        <v>103</v>
      </c>
      <c r="AQ322" s="21" t="s">
        <v>83</v>
      </c>
    </row>
    <row r="323" spans="1:43" ht="17.25" customHeight="1" x14ac:dyDescent="0.2">
      <c r="A323" s="151"/>
      <c r="B323" s="596"/>
      <c r="C323" s="597"/>
      <c r="D323" s="592"/>
      <c r="E323" s="486"/>
      <c r="F323" s="487"/>
      <c r="G323" s="487"/>
      <c r="H323" s="488"/>
      <c r="I323" s="34" t="s">
        <v>77</v>
      </c>
      <c r="J323" s="314" t="s">
        <v>217</v>
      </c>
      <c r="K323" s="314"/>
      <c r="L323" s="314"/>
      <c r="M323" s="314"/>
      <c r="N323" s="314"/>
      <c r="O323" s="314"/>
      <c r="P323" s="314"/>
      <c r="Q323" s="442"/>
      <c r="R323" s="35"/>
      <c r="S323" s="35"/>
      <c r="T323" s="35"/>
      <c r="U323" s="35"/>
      <c r="V323" s="35"/>
      <c r="W323" s="35"/>
      <c r="X323" s="35"/>
      <c r="Y323" s="35"/>
      <c r="Z323" s="35"/>
      <c r="AA323" s="35"/>
      <c r="AB323" s="35"/>
      <c r="AC323" s="436"/>
      <c r="AE323" s="1" t="str">
        <f>+I323</f>
        <v>□</v>
      </c>
      <c r="AL323" s="18"/>
      <c r="AM323" s="22" t="s">
        <v>63</v>
      </c>
      <c r="AN323" s="22" t="s">
        <v>64</v>
      </c>
      <c r="AO323" s="22" t="s">
        <v>65</v>
      </c>
      <c r="AP323" s="22" t="s">
        <v>84</v>
      </c>
      <c r="AQ323" s="22" t="s">
        <v>66</v>
      </c>
    </row>
    <row r="324" spans="1:43" ht="32.25" customHeight="1" x14ac:dyDescent="0.2">
      <c r="A324" s="151"/>
      <c r="B324" s="596"/>
      <c r="C324" s="597"/>
      <c r="D324" s="328" t="s">
        <v>397</v>
      </c>
      <c r="E324" s="584"/>
      <c r="F324" s="584"/>
      <c r="G324" s="584"/>
      <c r="H324" s="585"/>
      <c r="I324" s="138"/>
      <c r="J324" s="136"/>
      <c r="K324" s="136"/>
      <c r="L324" s="137"/>
      <c r="M324" s="136"/>
      <c r="N324" s="235" t="s">
        <v>77</v>
      </c>
      <c r="O324" s="586" t="s">
        <v>335</v>
      </c>
      <c r="P324" s="586"/>
      <c r="Q324" s="587"/>
      <c r="R324" s="139" t="s">
        <v>77</v>
      </c>
      <c r="S324" s="588" t="s">
        <v>398</v>
      </c>
      <c r="T324" s="588"/>
      <c r="U324" s="588"/>
      <c r="V324" s="588"/>
      <c r="W324" s="588"/>
      <c r="X324" s="588"/>
      <c r="Y324" s="588"/>
      <c r="Z324" s="588"/>
      <c r="AA324" s="588"/>
      <c r="AB324" s="589"/>
      <c r="AC324" s="214"/>
      <c r="AE324" s="1" t="str">
        <f>+N324</f>
        <v>□</v>
      </c>
      <c r="AH324" s="4"/>
      <c r="AI324" s="4"/>
      <c r="AJ324" s="4"/>
    </row>
    <row r="325" spans="1:43" ht="32.25" customHeight="1" x14ac:dyDescent="0.2">
      <c r="A325" s="151"/>
      <c r="B325" s="596"/>
      <c r="C325" s="597"/>
      <c r="D325" s="590"/>
      <c r="E325" s="328" t="s">
        <v>399</v>
      </c>
      <c r="F325" s="584"/>
      <c r="G325" s="584"/>
      <c r="H325" s="585"/>
      <c r="R325" s="240"/>
      <c r="AB325" s="241"/>
      <c r="AC325" s="242"/>
      <c r="AH325" s="4"/>
      <c r="AI325" s="4"/>
      <c r="AJ325" s="4"/>
      <c r="AL325" s="18" t="s">
        <v>99</v>
      </c>
      <c r="AM325" s="21" t="s">
        <v>100</v>
      </c>
      <c r="AN325" s="21" t="s">
        <v>101</v>
      </c>
      <c r="AO325" s="21" t="s">
        <v>102</v>
      </c>
      <c r="AP325" s="21" t="s">
        <v>103</v>
      </c>
      <c r="AQ325" s="21" t="s">
        <v>83</v>
      </c>
    </row>
    <row r="326" spans="1:43" ht="15" customHeight="1" x14ac:dyDescent="0.2">
      <c r="A326" s="151"/>
      <c r="B326" s="596"/>
      <c r="C326" s="597"/>
      <c r="D326" s="590"/>
      <c r="E326" s="243"/>
      <c r="F326" s="385" t="s">
        <v>429</v>
      </c>
      <c r="G326" s="385"/>
      <c r="H326" s="484"/>
      <c r="I326" s="368" t="s">
        <v>77</v>
      </c>
      <c r="J326" s="331" t="s">
        <v>365</v>
      </c>
      <c r="K326" s="331"/>
      <c r="L326" s="56"/>
      <c r="M326" s="368" t="s">
        <v>67</v>
      </c>
      <c r="N326" s="331" t="s">
        <v>366</v>
      </c>
      <c r="O326" s="331"/>
      <c r="P326" s="331"/>
      <c r="Q326" s="244"/>
      <c r="R326" s="370" t="s">
        <v>379</v>
      </c>
      <c r="S326" s="355"/>
      <c r="T326" s="355"/>
      <c r="U326" s="355"/>
      <c r="V326" s="355"/>
      <c r="W326" s="355"/>
      <c r="X326" s="355"/>
      <c r="Y326" s="355"/>
      <c r="Z326" s="355"/>
      <c r="AA326" s="355"/>
      <c r="AB326" s="357"/>
      <c r="AC326" s="324"/>
      <c r="AE326" s="21" t="str">
        <f>I326</f>
        <v>□</v>
      </c>
      <c r="AF326" s="1">
        <f>IF(I326="■",1,IF(M326="■",1,0))</f>
        <v>0</v>
      </c>
      <c r="AH326" s="22" t="str">
        <f>IF(AE$324&amp;AE328&amp;AE329="■□□","◎無し",IF(AE$324&amp;AE328&amp;AE329="□■□","●適合",IF(AE$324&amp;AE328&amp;AE329="□□■","◆未達",IF(AE$324&amp;AE328&amp;AE329="□□□","■未答","▼矛盾"))))</f>
        <v>■未答</v>
      </c>
      <c r="AI326" s="4"/>
      <c r="AJ326" s="4"/>
      <c r="AL326" s="18"/>
      <c r="AM326" s="22" t="s">
        <v>63</v>
      </c>
      <c r="AN326" s="22" t="s">
        <v>64</v>
      </c>
      <c r="AO326" s="22" t="s">
        <v>65</v>
      </c>
      <c r="AP326" s="22" t="s">
        <v>84</v>
      </c>
      <c r="AQ326" s="22" t="s">
        <v>66</v>
      </c>
    </row>
    <row r="327" spans="1:43" ht="15" customHeight="1" x14ac:dyDescent="0.2">
      <c r="A327" s="151"/>
      <c r="B327" s="596"/>
      <c r="C327" s="597"/>
      <c r="D327" s="590"/>
      <c r="E327" s="243"/>
      <c r="F327" s="378"/>
      <c r="G327" s="378"/>
      <c r="H327" s="485"/>
      <c r="I327" s="369"/>
      <c r="J327" s="367"/>
      <c r="K327" s="367"/>
      <c r="L327" s="19"/>
      <c r="M327" s="369"/>
      <c r="N327" s="367"/>
      <c r="O327" s="367"/>
      <c r="P327" s="367"/>
      <c r="Q327" s="183"/>
      <c r="R327" s="245"/>
      <c r="S327" s="5"/>
      <c r="T327" s="5"/>
      <c r="U327" s="5"/>
      <c r="V327" s="5"/>
      <c r="W327" s="5"/>
      <c r="X327" s="5"/>
      <c r="Y327" s="5"/>
      <c r="Z327" s="5"/>
      <c r="AA327" s="5"/>
      <c r="AB327" s="246"/>
      <c r="AC327" s="359"/>
      <c r="AE327" s="1" t="str">
        <f>M326</f>
        <v>□</v>
      </c>
      <c r="AH327" s="4"/>
      <c r="AI327" s="4"/>
      <c r="AJ327" s="4"/>
    </row>
    <row r="328" spans="1:43" ht="21.75" customHeight="1" x14ac:dyDescent="0.2">
      <c r="A328" s="151"/>
      <c r="B328" s="596"/>
      <c r="C328" s="597"/>
      <c r="D328" s="590"/>
      <c r="E328" s="243"/>
      <c r="F328" s="378"/>
      <c r="G328" s="378"/>
      <c r="H328" s="485"/>
      <c r="I328" s="89" t="s">
        <v>77</v>
      </c>
      <c r="J328" s="295" t="s">
        <v>362</v>
      </c>
      <c r="K328" s="295"/>
      <c r="L328" s="19"/>
      <c r="M328" s="247"/>
      <c r="N328" s="19"/>
      <c r="O328" s="247"/>
      <c r="P328" s="247"/>
      <c r="Q328" s="183"/>
      <c r="R328" s="145"/>
      <c r="AB328" s="248"/>
      <c r="AC328" s="359"/>
      <c r="AE328" s="21" t="str">
        <f>I328</f>
        <v>□</v>
      </c>
      <c r="AH328" s="22" t="str">
        <f>IF(AE328&amp;AE329="■□","●適合",IF(AE328&amp;AE329="□■","◆未達",IF(AE328&amp;AE329="□□","■未答","▼矛盾")))</f>
        <v>■未答</v>
      </c>
      <c r="AI328" s="4"/>
      <c r="AJ328" s="144" t="str">
        <f>IF(AF326=1,IF(AND(I326&amp;M326="■□",X329&gt;=130),"●適合",IF(AND(I326&amp;M326="□■",X329&gt;=120),"●適合","◆未達")),"■未答")</f>
        <v>■未答</v>
      </c>
      <c r="AL328" s="18" t="s">
        <v>79</v>
      </c>
      <c r="AM328" s="21" t="s">
        <v>80</v>
      </c>
      <c r="AN328" s="21" t="s">
        <v>81</v>
      </c>
      <c r="AO328" s="21" t="s">
        <v>82</v>
      </c>
      <c r="AP328" s="21" t="s">
        <v>83</v>
      </c>
    </row>
    <row r="329" spans="1:43" ht="21.75" customHeight="1" x14ac:dyDescent="0.2">
      <c r="A329" s="151"/>
      <c r="B329" s="596"/>
      <c r="C329" s="597"/>
      <c r="D329" s="590"/>
      <c r="E329" s="243"/>
      <c r="F329" s="487"/>
      <c r="G329" s="487"/>
      <c r="H329" s="488"/>
      <c r="I329" s="34" t="s">
        <v>77</v>
      </c>
      <c r="J329" s="249" t="s">
        <v>363</v>
      </c>
      <c r="K329" s="249"/>
      <c r="L329" s="54"/>
      <c r="M329" s="249"/>
      <c r="N329" s="54"/>
      <c r="O329" s="249"/>
      <c r="P329" s="249"/>
      <c r="Q329" s="250"/>
      <c r="R329" s="251" t="s">
        <v>364</v>
      </c>
      <c r="S329" s="252"/>
      <c r="T329" s="252"/>
      <c r="U329" s="252"/>
      <c r="V329" s="252"/>
      <c r="W329" s="252"/>
      <c r="X329" s="583"/>
      <c r="Y329" s="583"/>
      <c r="Z329" s="583"/>
      <c r="AA329" s="252" t="s">
        <v>380</v>
      </c>
      <c r="AB329" s="253"/>
      <c r="AC329" s="360"/>
      <c r="AE329" s="1" t="str">
        <f>I329</f>
        <v>□</v>
      </c>
      <c r="AH329" s="4"/>
      <c r="AI329" s="4"/>
      <c r="AJ329" s="4"/>
      <c r="AM329" s="22" t="s">
        <v>64</v>
      </c>
      <c r="AN329" s="22" t="s">
        <v>65</v>
      </c>
      <c r="AO329" s="22" t="s">
        <v>84</v>
      </c>
      <c r="AP329" s="22" t="s">
        <v>66</v>
      </c>
    </row>
    <row r="330" spans="1:43" ht="14.25" customHeight="1" x14ac:dyDescent="0.2">
      <c r="A330" s="151"/>
      <c r="B330" s="596"/>
      <c r="C330" s="597"/>
      <c r="D330" s="590"/>
      <c r="E330" s="243"/>
      <c r="F330" s="385" t="s">
        <v>430</v>
      </c>
      <c r="G330" s="385"/>
      <c r="H330" s="484"/>
      <c r="I330" s="368" t="s">
        <v>67</v>
      </c>
      <c r="J330" s="331" t="s">
        <v>365</v>
      </c>
      <c r="K330" s="331"/>
      <c r="L330" s="56"/>
      <c r="M330" s="368" t="s">
        <v>67</v>
      </c>
      <c r="N330" s="331" t="s">
        <v>366</v>
      </c>
      <c r="O330" s="331"/>
      <c r="P330" s="331"/>
      <c r="Q330" s="244"/>
      <c r="R330" s="370" t="s">
        <v>379</v>
      </c>
      <c r="S330" s="371"/>
      <c r="T330" s="371"/>
      <c r="U330" s="371"/>
      <c r="V330" s="371"/>
      <c r="W330" s="371"/>
      <c r="X330" s="371"/>
      <c r="Y330" s="371"/>
      <c r="Z330" s="371"/>
      <c r="AA330" s="371"/>
      <c r="AB330" s="372"/>
      <c r="AC330" s="373"/>
      <c r="AE330" s="21" t="str">
        <f>I330</f>
        <v>□</v>
      </c>
      <c r="AF330" s="1">
        <f>IF(I330="■",1,IF(M330="■",1,0))</f>
        <v>0</v>
      </c>
      <c r="AH330" s="22" t="str">
        <f>IF(AE$324&amp;AE332&amp;AE333="■□□","◎無し",IF(AE$324&amp;AE332&amp;AE333="□■□","●適合",IF(AE$324&amp;AE332&amp;AE333="□□■","◆未達",IF(AE$324&amp;AE332&amp;AE333="□□□","■未答","▼矛盾"))))</f>
        <v>■未答</v>
      </c>
      <c r="AI330" s="4"/>
      <c r="AJ330" s="4"/>
      <c r="AL330" s="18" t="s">
        <v>79</v>
      </c>
      <c r="AM330" s="21" t="s">
        <v>80</v>
      </c>
      <c r="AN330" s="21" t="s">
        <v>81</v>
      </c>
      <c r="AO330" s="21" t="s">
        <v>82</v>
      </c>
      <c r="AP330" s="21" t="s">
        <v>83</v>
      </c>
    </row>
    <row r="331" spans="1:43" ht="14.25" customHeight="1" x14ac:dyDescent="0.2">
      <c r="A331" s="151"/>
      <c r="B331" s="596"/>
      <c r="C331" s="597"/>
      <c r="D331" s="590"/>
      <c r="E331" s="243"/>
      <c r="F331" s="378"/>
      <c r="G331" s="378"/>
      <c r="H331" s="485"/>
      <c r="I331" s="369"/>
      <c r="J331" s="367"/>
      <c r="K331" s="367"/>
      <c r="L331" s="19"/>
      <c r="M331" s="369"/>
      <c r="N331" s="367"/>
      <c r="O331" s="367"/>
      <c r="P331" s="367"/>
      <c r="Q331" s="183"/>
      <c r="R331" s="245"/>
      <c r="S331" s="254"/>
      <c r="T331" s="254"/>
      <c r="U331" s="254"/>
      <c r="V331" s="254"/>
      <c r="W331" s="254"/>
      <c r="X331" s="254"/>
      <c r="Y331" s="254"/>
      <c r="Z331" s="254"/>
      <c r="AA331" s="254"/>
      <c r="AB331" s="134"/>
      <c r="AC331" s="374"/>
      <c r="AE331" s="1" t="str">
        <f>M330</f>
        <v>□</v>
      </c>
      <c r="AH331" s="4"/>
      <c r="AI331" s="4"/>
      <c r="AJ331" s="4"/>
      <c r="AM331" s="22" t="s">
        <v>64</v>
      </c>
      <c r="AN331" s="22" t="s">
        <v>64</v>
      </c>
      <c r="AO331" s="22" t="s">
        <v>84</v>
      </c>
      <c r="AP331" s="22" t="s">
        <v>66</v>
      </c>
    </row>
    <row r="332" spans="1:43" ht="23.25" customHeight="1" x14ac:dyDescent="0.2">
      <c r="A332" s="151"/>
      <c r="B332" s="596"/>
      <c r="C332" s="597"/>
      <c r="D332" s="590"/>
      <c r="E332" s="243"/>
      <c r="F332" s="378"/>
      <c r="G332" s="378"/>
      <c r="H332" s="485"/>
      <c r="I332" s="89" t="s">
        <v>77</v>
      </c>
      <c r="J332" s="295" t="s">
        <v>362</v>
      </c>
      <c r="K332" s="295"/>
      <c r="L332" s="19"/>
      <c r="M332" s="247"/>
      <c r="N332" s="19"/>
      <c r="O332" s="247"/>
      <c r="P332" s="247"/>
      <c r="Q332" s="183"/>
      <c r="R332" s="145"/>
      <c r="AB332" s="248"/>
      <c r="AC332" s="374"/>
      <c r="AE332" s="21" t="str">
        <f>I332</f>
        <v>□</v>
      </c>
      <c r="AH332" s="22" t="str">
        <f>IF(AE324&amp;AE332&amp;AE333="■□□","◎無し",IF(AE324&amp;AE332&amp;AE333="□■□","●適合",IF(AE324&amp;AE332&amp;AE333="□□■","◆未達",IF(AE324&amp;AE332&amp;AE333="□□□","■未答","▼矛盾"))))</f>
        <v>■未答</v>
      </c>
      <c r="AI332" s="4"/>
      <c r="AJ332" s="144" t="str">
        <f>IF(AF330=1,IF(AND(I330&amp;M330="■□",X333&gt;=2),"●適合",IF(AND(I330&amp;M330="□■",X333&gt;=1.8),"●適合","◆未達")),"■未答")</f>
        <v>■未答</v>
      </c>
      <c r="AL332" s="18" t="s">
        <v>79</v>
      </c>
      <c r="AM332" s="21" t="s">
        <v>80</v>
      </c>
      <c r="AN332" s="21" t="s">
        <v>81</v>
      </c>
      <c r="AO332" s="21" t="s">
        <v>82</v>
      </c>
      <c r="AP332" s="21" t="s">
        <v>83</v>
      </c>
    </row>
    <row r="333" spans="1:43" ht="23.25" customHeight="1" x14ac:dyDescent="0.2">
      <c r="A333" s="151"/>
      <c r="B333" s="596"/>
      <c r="C333" s="597"/>
      <c r="D333" s="590"/>
      <c r="E333" s="255"/>
      <c r="F333" s="487"/>
      <c r="G333" s="487"/>
      <c r="H333" s="488"/>
      <c r="I333" s="34" t="s">
        <v>77</v>
      </c>
      <c r="J333" s="249" t="s">
        <v>363</v>
      </c>
      <c r="K333" s="249"/>
      <c r="L333" s="54"/>
      <c r="M333" s="249"/>
      <c r="N333" s="54"/>
      <c r="O333" s="249"/>
      <c r="P333" s="249"/>
      <c r="Q333" s="250"/>
      <c r="R333" s="251" t="s">
        <v>367</v>
      </c>
      <c r="S333" s="252"/>
      <c r="T333" s="252"/>
      <c r="U333" s="252"/>
      <c r="V333" s="252"/>
      <c r="W333" s="252"/>
      <c r="X333" s="583"/>
      <c r="Y333" s="583"/>
      <c r="Z333" s="583"/>
      <c r="AA333" s="252" t="s">
        <v>470</v>
      </c>
      <c r="AB333" s="253"/>
      <c r="AC333" s="375"/>
      <c r="AE333" s="1" t="str">
        <f>I333</f>
        <v>□</v>
      </c>
      <c r="AH333" s="4"/>
      <c r="AI333" s="4"/>
      <c r="AJ333" s="4"/>
      <c r="AM333" s="22" t="s">
        <v>64</v>
      </c>
      <c r="AN333" s="22" t="s">
        <v>65</v>
      </c>
      <c r="AO333" s="22" t="s">
        <v>84</v>
      </c>
      <c r="AP333" s="22" t="s">
        <v>66</v>
      </c>
    </row>
    <row r="334" spans="1:43" ht="12" customHeight="1" x14ac:dyDescent="0.2">
      <c r="A334" s="151"/>
      <c r="B334" s="596"/>
      <c r="C334" s="597"/>
      <c r="D334" s="590"/>
      <c r="E334" s="328" t="s">
        <v>432</v>
      </c>
      <c r="F334" s="385"/>
      <c r="G334" s="385"/>
      <c r="H334" s="484"/>
      <c r="I334" s="30"/>
      <c r="J334" s="30"/>
      <c r="K334" s="30"/>
      <c r="L334" s="30"/>
      <c r="M334" s="30"/>
      <c r="N334" s="30"/>
      <c r="O334" s="30"/>
      <c r="P334" s="30"/>
      <c r="Q334" s="31"/>
      <c r="R334" s="51"/>
      <c r="S334" s="42"/>
      <c r="T334" s="42"/>
      <c r="U334" s="42"/>
      <c r="V334" s="42"/>
      <c r="W334" s="42"/>
      <c r="X334" s="52"/>
      <c r="Y334" s="42"/>
      <c r="Z334" s="52"/>
      <c r="AA334" s="42"/>
      <c r="AB334" s="43" t="s">
        <v>98</v>
      </c>
      <c r="AC334" s="440"/>
    </row>
    <row r="335" spans="1:43" ht="16" customHeight="1" x14ac:dyDescent="0.2">
      <c r="A335" s="151"/>
      <c r="B335" s="596"/>
      <c r="C335" s="597"/>
      <c r="D335" s="590"/>
      <c r="E335" s="362"/>
      <c r="F335" s="378"/>
      <c r="G335" s="378"/>
      <c r="H335" s="485"/>
      <c r="I335" s="33" t="s">
        <v>67</v>
      </c>
      <c r="J335" s="18" t="s">
        <v>97</v>
      </c>
      <c r="K335" s="18"/>
      <c r="L335" s="18"/>
      <c r="M335" s="18"/>
      <c r="N335" s="18"/>
      <c r="O335" s="18"/>
      <c r="P335" s="18"/>
      <c r="Q335" s="53"/>
      <c r="R335" s="20" t="s">
        <v>77</v>
      </c>
      <c r="S335" s="298" t="s">
        <v>125</v>
      </c>
      <c r="T335" s="298"/>
      <c r="U335" s="298"/>
      <c r="V335" s="288" t="s">
        <v>126</v>
      </c>
      <c r="W335" s="288"/>
      <c r="X335" s="288"/>
      <c r="Y335" s="288"/>
      <c r="Z335" s="289"/>
      <c r="AA335" s="289"/>
      <c r="AB335" s="44" t="s">
        <v>106</v>
      </c>
      <c r="AC335" s="436"/>
      <c r="AE335" s="21" t="str">
        <f>+I335</f>
        <v>□</v>
      </c>
      <c r="AF335" s="1">
        <f>+Z335</f>
        <v>0</v>
      </c>
      <c r="AH335" s="22" t="str">
        <f>IF(AE335&amp;AE336&amp;AE337="■□□","◎無し",IF(AE335&amp;AE336&amp;AE337="□■□","●適合",IF(AE335&amp;AE336&amp;AE337="□□■","◆未達",IF(AE335&amp;AE336&amp;AE337="□□□","■未答","▼矛盾"))))</f>
        <v>■未答</v>
      </c>
      <c r="AI335" s="7"/>
      <c r="AJ335" s="22" t="str">
        <f>IF(R335="■",IF(AF335=0,"◎無段",IF(AF335&gt;20,"◆未達","●範囲内")),"■未答")</f>
        <v>■未答</v>
      </c>
      <c r="AL335" s="18" t="s">
        <v>99</v>
      </c>
      <c r="AM335" s="21" t="s">
        <v>100</v>
      </c>
      <c r="AN335" s="21" t="s">
        <v>101</v>
      </c>
      <c r="AO335" s="21" t="s">
        <v>102</v>
      </c>
      <c r="AP335" s="21" t="s">
        <v>103</v>
      </c>
      <c r="AQ335" s="21" t="s">
        <v>83</v>
      </c>
    </row>
    <row r="336" spans="1:43" ht="16.5" customHeight="1" x14ac:dyDescent="0.2">
      <c r="A336" s="151"/>
      <c r="B336" s="596"/>
      <c r="C336" s="597"/>
      <c r="D336" s="590"/>
      <c r="E336" s="362"/>
      <c r="F336" s="378"/>
      <c r="G336" s="378"/>
      <c r="H336" s="485"/>
      <c r="I336" s="19"/>
      <c r="J336" s="18"/>
      <c r="K336" s="18"/>
      <c r="L336" s="18"/>
      <c r="M336" s="18"/>
      <c r="N336" s="18"/>
      <c r="O336" s="18"/>
      <c r="P336" s="18"/>
      <c r="Q336" s="53"/>
      <c r="R336" s="24"/>
      <c r="S336" s="25"/>
      <c r="T336" s="25"/>
      <c r="U336" s="25"/>
      <c r="V336" s="192"/>
      <c r="W336" s="192"/>
      <c r="X336" s="192"/>
      <c r="Y336" s="192"/>
      <c r="Z336" s="25"/>
      <c r="AA336" s="25"/>
      <c r="AB336" s="44"/>
      <c r="AC336" s="436"/>
      <c r="AE336" s="1" t="str">
        <f>+I337</f>
        <v>□</v>
      </c>
      <c r="AL336" s="18"/>
      <c r="AM336" s="22" t="s">
        <v>63</v>
      </c>
      <c r="AN336" s="22" t="s">
        <v>64</v>
      </c>
      <c r="AO336" s="22" t="s">
        <v>65</v>
      </c>
      <c r="AP336" s="22" t="s">
        <v>84</v>
      </c>
      <c r="AQ336" s="22" t="s">
        <v>66</v>
      </c>
    </row>
    <row r="337" spans="1:63" ht="16" customHeight="1" x14ac:dyDescent="0.2">
      <c r="A337" s="151"/>
      <c r="B337" s="596"/>
      <c r="C337" s="597"/>
      <c r="D337" s="590"/>
      <c r="E337" s="362"/>
      <c r="F337" s="378"/>
      <c r="G337" s="378"/>
      <c r="H337" s="485"/>
      <c r="I337" s="33" t="s">
        <v>77</v>
      </c>
      <c r="J337" s="295" t="s">
        <v>104</v>
      </c>
      <c r="K337" s="295"/>
      <c r="L337" s="295"/>
      <c r="M337" s="295"/>
      <c r="N337" s="295"/>
      <c r="O337" s="295"/>
      <c r="P337" s="295"/>
      <c r="Q337" s="296"/>
      <c r="R337" s="446" t="s">
        <v>77</v>
      </c>
      <c r="S337" s="416" t="s">
        <v>127</v>
      </c>
      <c r="T337" s="416"/>
      <c r="U337" s="416"/>
      <c r="V337" s="288" t="s">
        <v>128</v>
      </c>
      <c r="W337" s="288"/>
      <c r="X337" s="288"/>
      <c r="Y337" s="288"/>
      <c r="Z337" s="289"/>
      <c r="AA337" s="289"/>
      <c r="AB337" s="44" t="s">
        <v>106</v>
      </c>
      <c r="AC337" s="436"/>
      <c r="AE337" s="1" t="str">
        <f>+I338</f>
        <v>□</v>
      </c>
      <c r="AF337" s="1">
        <f>+Z337</f>
        <v>0</v>
      </c>
      <c r="AJ337" s="22" t="str">
        <f>IF(R337="■",IF(AF337=0,"◎無段",IF(AF337&gt;120,"◆未達","●範囲内")),"■未答")</f>
        <v>■未答</v>
      </c>
    </row>
    <row r="338" spans="1:63" ht="16" customHeight="1" x14ac:dyDescent="0.2">
      <c r="A338" s="151"/>
      <c r="B338" s="596"/>
      <c r="C338" s="597"/>
      <c r="D338" s="590"/>
      <c r="E338" s="486"/>
      <c r="F338" s="487"/>
      <c r="G338" s="487"/>
      <c r="H338" s="488"/>
      <c r="I338" s="33" t="s">
        <v>77</v>
      </c>
      <c r="J338" s="295" t="s">
        <v>107</v>
      </c>
      <c r="K338" s="295"/>
      <c r="L338" s="295"/>
      <c r="M338" s="295"/>
      <c r="N338" s="295"/>
      <c r="O338" s="295"/>
      <c r="P338" s="295"/>
      <c r="Q338" s="296"/>
      <c r="R338" s="446"/>
      <c r="S338" s="416"/>
      <c r="T338" s="416"/>
      <c r="U338" s="416"/>
      <c r="V338" s="288" t="s">
        <v>129</v>
      </c>
      <c r="W338" s="288"/>
      <c r="X338" s="288"/>
      <c r="Y338" s="288"/>
      <c r="Z338" s="289"/>
      <c r="AA338" s="289"/>
      <c r="AB338" s="44" t="s">
        <v>106</v>
      </c>
      <c r="AC338" s="436"/>
      <c r="AF338" s="1">
        <f>+Z338</f>
        <v>0</v>
      </c>
      <c r="AJ338" s="22" t="str">
        <f>IF(R337="■",IF(AF338=0,"◎無段",IF(AF338&gt;180,"◆未達","●範囲内")),"■未答")</f>
        <v>■未答</v>
      </c>
      <c r="AL338" s="25"/>
      <c r="BE338" s="39"/>
    </row>
    <row r="339" spans="1:63" ht="17.25" customHeight="1" x14ac:dyDescent="0.2">
      <c r="A339" s="151"/>
      <c r="B339" s="596"/>
      <c r="C339" s="597"/>
      <c r="D339" s="590"/>
      <c r="E339" s="328" t="s">
        <v>400</v>
      </c>
      <c r="F339" s="385"/>
      <c r="G339" s="385"/>
      <c r="H339" s="484"/>
      <c r="I339" s="256" t="s">
        <v>67</v>
      </c>
      <c r="J339" s="331" t="s">
        <v>433</v>
      </c>
      <c r="K339" s="331"/>
      <c r="L339" s="331"/>
      <c r="M339" s="331"/>
      <c r="N339" s="331"/>
      <c r="O339" s="331"/>
      <c r="P339" s="331"/>
      <c r="Q339" s="491"/>
      <c r="R339" s="42"/>
      <c r="S339" s="42"/>
      <c r="T339" s="42"/>
      <c r="U339" s="42"/>
      <c r="V339" s="42"/>
      <c r="W339" s="42"/>
      <c r="X339" s="42"/>
      <c r="Y339" s="42"/>
      <c r="Z339" s="42"/>
      <c r="AA339" s="42"/>
      <c r="AB339" s="42"/>
      <c r="AC339" s="440"/>
      <c r="AE339" s="21" t="str">
        <f>+I339</f>
        <v>□</v>
      </c>
      <c r="AH339" s="22" t="str">
        <f>IF(AE$324&amp;AE339&amp;AE340="■□□","◎無し",IF(AE$324&amp;AE339&amp;AE340="□■□","●適合",IF(AE$324&amp;AE339&amp;AE340="□□■","◆未達",IF(AE$324&amp;AE339&amp;AE340="□□□","■未答","▼矛盾"))))</f>
        <v>■未答</v>
      </c>
      <c r="AI339" s="7"/>
      <c r="AL339" s="18" t="s">
        <v>99</v>
      </c>
      <c r="AM339" s="21" t="s">
        <v>100</v>
      </c>
      <c r="AN339" s="21" t="s">
        <v>101</v>
      </c>
      <c r="AO339" s="21" t="s">
        <v>102</v>
      </c>
      <c r="AP339" s="21" t="s">
        <v>103</v>
      </c>
      <c r="AQ339" s="21" t="s">
        <v>83</v>
      </c>
    </row>
    <row r="340" spans="1:63" ht="17.25" customHeight="1" x14ac:dyDescent="0.2">
      <c r="A340" s="151"/>
      <c r="B340" s="596"/>
      <c r="C340" s="597"/>
      <c r="D340" s="590"/>
      <c r="E340" s="362"/>
      <c r="F340" s="378"/>
      <c r="G340" s="378"/>
      <c r="H340" s="485"/>
      <c r="I340" s="234" t="s">
        <v>77</v>
      </c>
      <c r="J340" s="314" t="s">
        <v>434</v>
      </c>
      <c r="K340" s="314"/>
      <c r="L340" s="314"/>
      <c r="M340" s="314"/>
      <c r="N340" s="314"/>
      <c r="O340" s="314"/>
      <c r="P340" s="314"/>
      <c r="Q340" s="442"/>
      <c r="R340" s="35"/>
      <c r="S340" s="35"/>
      <c r="T340" s="35"/>
      <c r="U340" s="35"/>
      <c r="V340" s="35"/>
      <c r="W340" s="35"/>
      <c r="X340" s="35"/>
      <c r="Y340" s="35"/>
      <c r="Z340" s="35"/>
      <c r="AA340" s="35"/>
      <c r="AB340" s="35"/>
      <c r="AC340" s="441"/>
      <c r="AE340" s="1" t="str">
        <f>+I340</f>
        <v>□</v>
      </c>
      <c r="AL340" s="18"/>
      <c r="AM340" s="22" t="s">
        <v>63</v>
      </c>
      <c r="AN340" s="22" t="s">
        <v>64</v>
      </c>
      <c r="AO340" s="22" t="s">
        <v>65</v>
      </c>
      <c r="AP340" s="22" t="s">
        <v>84</v>
      </c>
      <c r="AQ340" s="22" t="s">
        <v>66</v>
      </c>
    </row>
    <row r="341" spans="1:63" ht="16.5" customHeight="1" x14ac:dyDescent="0.2">
      <c r="B341" s="596"/>
      <c r="C341" s="597"/>
      <c r="D341" s="590"/>
      <c r="E341" s="328" t="s">
        <v>436</v>
      </c>
      <c r="F341" s="385"/>
      <c r="G341" s="385"/>
      <c r="H341" s="484"/>
      <c r="I341" s="600" t="s">
        <v>67</v>
      </c>
      <c r="J341" s="295" t="s">
        <v>263</v>
      </c>
      <c r="K341" s="295"/>
      <c r="L341" s="19"/>
      <c r="M341" s="247"/>
      <c r="N341" s="603" t="s">
        <v>77</v>
      </c>
      <c r="O341" s="605" t="s">
        <v>264</v>
      </c>
      <c r="P341" s="311"/>
      <c r="Q341" s="257"/>
      <c r="R341" s="25"/>
      <c r="S341" s="25"/>
      <c r="T341" s="25"/>
      <c r="U341" s="25"/>
      <c r="V341" s="25"/>
      <c r="W341" s="25"/>
      <c r="X341" s="25"/>
      <c r="Y341" s="25"/>
      <c r="Z341" s="25"/>
      <c r="AA341" s="25"/>
      <c r="AB341" s="25"/>
      <c r="AC341" s="359"/>
      <c r="AE341" s="21" t="str">
        <f>I341</f>
        <v>□</v>
      </c>
      <c r="AF341" s="1">
        <f>IF(AE341="■",1,IF(AE342="■",1,0))</f>
        <v>0</v>
      </c>
      <c r="AH341" s="22" t="str">
        <f>IF(AE$324&amp;AE341&amp;AE342="■□□","◎無し",IF(AE$324&amp;AE341&amp;AE342="□■□","●適合",IF(AE$324&amp;AE341&amp;AE342="□□■","◆未達",IF(AE$324&amp;AE341&amp;AE342="□□□","■未答","▼矛盾"))))</f>
        <v>■未答</v>
      </c>
      <c r="AI341" s="4"/>
      <c r="AJ341" s="4"/>
      <c r="AL341" s="18" t="s">
        <v>79</v>
      </c>
      <c r="AM341" s="21" t="s">
        <v>80</v>
      </c>
      <c r="AN341" s="21" t="s">
        <v>81</v>
      </c>
      <c r="AO341" s="21" t="s">
        <v>82</v>
      </c>
      <c r="AP341" s="21" t="s">
        <v>83</v>
      </c>
    </row>
    <row r="342" spans="1:63" ht="34" customHeight="1" thickBot="1" x14ac:dyDescent="0.25">
      <c r="B342" s="598"/>
      <c r="C342" s="599"/>
      <c r="D342" s="591"/>
      <c r="E342" s="530"/>
      <c r="F342" s="388"/>
      <c r="G342" s="388"/>
      <c r="H342" s="531"/>
      <c r="I342" s="601"/>
      <c r="J342" s="602"/>
      <c r="K342" s="602"/>
      <c r="L342" s="83"/>
      <c r="M342" s="258"/>
      <c r="N342" s="604"/>
      <c r="O342" s="606"/>
      <c r="P342" s="606"/>
      <c r="Q342" s="259"/>
      <c r="R342" s="285" t="s">
        <v>163</v>
      </c>
      <c r="S342" s="286"/>
      <c r="T342" s="286"/>
      <c r="U342" s="286"/>
      <c r="V342" s="286"/>
      <c r="W342" s="286"/>
      <c r="X342" s="287"/>
      <c r="Y342" s="287"/>
      <c r="Z342" s="287"/>
      <c r="AA342" s="81" t="s">
        <v>106</v>
      </c>
      <c r="AB342" s="124"/>
      <c r="AC342" s="593"/>
      <c r="AE342" s="1" t="str">
        <f>N341</f>
        <v>□</v>
      </c>
      <c r="AF342" s="1">
        <f>+X342</f>
        <v>0</v>
      </c>
      <c r="AH342" s="4"/>
      <c r="AI342" s="4"/>
      <c r="AJ342" s="22" t="str">
        <f>IF(AF341=1,IF(AF342=0,"■未答",IF(AF342&lt;600,"◆未達","●範囲内")),"■未答")</f>
        <v>■未答</v>
      </c>
      <c r="AM342" s="22" t="s">
        <v>64</v>
      </c>
      <c r="AN342" s="22" t="s">
        <v>65</v>
      </c>
      <c r="AO342" s="22" t="s">
        <v>84</v>
      </c>
      <c r="AP342" s="22" t="s">
        <v>66</v>
      </c>
    </row>
    <row r="343" spans="1:63" s="8" customFormat="1" ht="17.25" customHeight="1" x14ac:dyDescent="0.2">
      <c r="R343" s="126"/>
      <c r="S343" s="126"/>
      <c r="T343" s="126"/>
      <c r="U343" s="126"/>
      <c r="V343" s="126"/>
      <c r="W343" s="126"/>
      <c r="X343" s="126"/>
      <c r="Y343" s="126"/>
      <c r="Z343" s="126"/>
      <c r="AA343" s="126"/>
      <c r="AB343" s="126"/>
      <c r="AC343" s="126"/>
    </row>
    <row r="344" spans="1:63" s="8" customFormat="1" ht="17.25" customHeight="1" thickBot="1" x14ac:dyDescent="0.25">
      <c r="R344" s="126"/>
      <c r="S344" s="126"/>
      <c r="T344" s="126"/>
      <c r="U344" s="126"/>
      <c r="V344" s="126"/>
      <c r="W344" s="126"/>
      <c r="X344" s="126"/>
      <c r="Y344" s="126"/>
      <c r="Z344" s="126"/>
      <c r="AA344" s="126"/>
      <c r="AB344" s="126"/>
      <c r="AC344" s="126"/>
    </row>
    <row r="345" spans="1:63" ht="36" customHeight="1" x14ac:dyDescent="0.2">
      <c r="B345" s="571" t="s">
        <v>4</v>
      </c>
      <c r="C345" s="574" t="s">
        <v>5</v>
      </c>
      <c r="D345" s="574"/>
      <c r="E345" s="575"/>
      <c r="F345" s="575"/>
      <c r="G345" s="575"/>
      <c r="H345" s="575"/>
      <c r="I345" s="221"/>
      <c r="J345" s="576"/>
      <c r="K345" s="576"/>
      <c r="L345" s="576"/>
      <c r="M345" s="576"/>
      <c r="N345" s="576"/>
      <c r="O345" s="576"/>
      <c r="P345" s="576"/>
      <c r="Q345" s="577"/>
      <c r="R345" s="578" t="s">
        <v>6</v>
      </c>
      <c r="S345" s="558"/>
      <c r="T345" s="558"/>
      <c r="U345" s="558"/>
      <c r="V345" s="558"/>
      <c r="W345" s="558"/>
      <c r="X345" s="558"/>
      <c r="Y345" s="558"/>
      <c r="Z345" s="558"/>
      <c r="AA345" s="558"/>
      <c r="AB345" s="558"/>
      <c r="AC345" s="558"/>
      <c r="AD345" s="128"/>
      <c r="AE345" s="128"/>
      <c r="AF345" s="128"/>
      <c r="AG345" s="128"/>
      <c r="AH345" s="128"/>
      <c r="AI345" s="128"/>
      <c r="AJ345" s="128"/>
      <c r="AK345" s="128"/>
      <c r="AL345" s="128"/>
      <c r="AM345" s="128"/>
      <c r="AN345" s="128"/>
      <c r="AO345" s="128"/>
      <c r="AP345" s="128"/>
      <c r="AQ345" s="128"/>
      <c r="AR345" s="128"/>
      <c r="AS345" s="128"/>
      <c r="AT345" s="128"/>
      <c r="AU345" s="128"/>
      <c r="AV345" s="128"/>
      <c r="AW345" s="128"/>
      <c r="AX345" s="128"/>
      <c r="AY345" s="128"/>
      <c r="AZ345" s="128"/>
      <c r="BA345" s="128"/>
      <c r="BB345" s="128"/>
      <c r="BC345" s="128"/>
      <c r="BD345" s="128"/>
      <c r="BE345" s="128"/>
      <c r="BF345" s="128"/>
      <c r="BG345" s="129"/>
      <c r="BH345" s="130"/>
      <c r="BI345" s="130"/>
      <c r="BJ345" s="130"/>
      <c r="BK345" s="130"/>
    </row>
    <row r="346" spans="1:63" ht="15" customHeight="1" x14ac:dyDescent="0.2">
      <c r="B346" s="572"/>
      <c r="C346" s="579" t="s">
        <v>7</v>
      </c>
      <c r="D346" s="580"/>
      <c r="E346" s="542" t="s">
        <v>8</v>
      </c>
      <c r="F346" s="543"/>
      <c r="G346" s="543"/>
      <c r="H346" s="544"/>
      <c r="I346" s="545" t="s">
        <v>9</v>
      </c>
      <c r="J346" s="545"/>
      <c r="K346" s="545"/>
      <c r="L346" s="545"/>
      <c r="M346" s="545"/>
      <c r="N346" s="545"/>
      <c r="O346" s="545"/>
      <c r="P346" s="545"/>
      <c r="Q346" s="546"/>
      <c r="R346" s="578"/>
      <c r="S346" s="558"/>
      <c r="T346" s="558"/>
      <c r="U346" s="558"/>
      <c r="V346" s="558"/>
      <c r="W346" s="558"/>
      <c r="X346" s="558"/>
      <c r="Y346" s="558"/>
      <c r="Z346" s="558"/>
      <c r="AA346" s="558"/>
      <c r="AB346" s="558"/>
      <c r="AC346" s="558"/>
      <c r="AD346" s="128"/>
      <c r="AE346" s="128"/>
      <c r="AF346" s="128"/>
      <c r="AG346" s="128"/>
      <c r="AH346" s="128"/>
      <c r="AI346" s="128"/>
      <c r="AJ346" s="128"/>
      <c r="AK346" s="128"/>
      <c r="AL346" s="128"/>
      <c r="AM346" s="128"/>
      <c r="AN346" s="128"/>
      <c r="AO346" s="128"/>
      <c r="AP346" s="128"/>
      <c r="AQ346" s="128"/>
      <c r="AR346" s="128"/>
      <c r="AS346" s="128"/>
      <c r="AT346" s="128"/>
      <c r="AU346" s="128"/>
      <c r="AV346" s="128"/>
      <c r="AW346" s="128"/>
      <c r="AX346" s="128"/>
      <c r="AY346" s="128"/>
      <c r="AZ346" s="128"/>
      <c r="BA346" s="128"/>
      <c r="BB346" s="128"/>
      <c r="BC346" s="128"/>
      <c r="BD346" s="128"/>
      <c r="BE346" s="128"/>
      <c r="BF346" s="128"/>
      <c r="BG346" s="129"/>
      <c r="BH346" s="130"/>
      <c r="BI346" s="130"/>
      <c r="BJ346" s="130"/>
      <c r="BK346" s="130"/>
    </row>
    <row r="347" spans="1:63" ht="36" customHeight="1" x14ac:dyDescent="0.2">
      <c r="B347" s="572"/>
      <c r="C347" s="581"/>
      <c r="D347" s="582"/>
      <c r="E347" s="547"/>
      <c r="F347" s="548"/>
      <c r="G347" s="548"/>
      <c r="H347" s="549"/>
      <c r="I347" s="550"/>
      <c r="J347" s="550"/>
      <c r="K347" s="550"/>
      <c r="L347" s="550"/>
      <c r="M347" s="550"/>
      <c r="N347" s="550"/>
      <c r="O347" s="550"/>
      <c r="P347" s="550"/>
      <c r="Q347" s="551"/>
      <c r="R347" s="558" t="s">
        <v>10</v>
      </c>
      <c r="S347" s="558"/>
      <c r="T347" s="558"/>
      <c r="U347" s="558"/>
      <c r="V347" s="558"/>
      <c r="W347" s="558"/>
      <c r="X347" s="558"/>
      <c r="Y347" s="558"/>
      <c r="Z347" s="558"/>
      <c r="AA347" s="558"/>
      <c r="AB347" s="558"/>
      <c r="AC347" s="558"/>
      <c r="AD347" s="128"/>
      <c r="AE347" s="128"/>
      <c r="AF347" s="128"/>
      <c r="AG347" s="128"/>
      <c r="AH347" s="128"/>
      <c r="AI347" s="128"/>
      <c r="AJ347" s="128"/>
      <c r="AK347" s="128"/>
      <c r="AL347" s="128"/>
      <c r="AM347" s="128"/>
      <c r="AN347" s="128"/>
      <c r="AO347" s="128"/>
      <c r="AP347" s="128"/>
      <c r="AQ347" s="128"/>
      <c r="AR347" s="128"/>
      <c r="AS347" s="128"/>
      <c r="AT347" s="128"/>
      <c r="AU347" s="128"/>
      <c r="AV347" s="128"/>
      <c r="AW347" s="128"/>
      <c r="AX347" s="128"/>
      <c r="AY347" s="128"/>
      <c r="AZ347" s="128"/>
      <c r="BA347" s="128"/>
      <c r="BB347" s="128"/>
      <c r="BC347" s="128"/>
      <c r="BD347" s="128"/>
      <c r="BE347" s="128"/>
      <c r="BF347" s="128"/>
      <c r="BG347" s="128"/>
      <c r="BH347" s="128"/>
      <c r="BI347" s="128"/>
      <c r="BJ347" s="128"/>
      <c r="BK347" s="128"/>
    </row>
    <row r="348" spans="1:63" ht="15" customHeight="1" x14ac:dyDescent="0.2">
      <c r="B348" s="572"/>
      <c r="C348" s="559" t="s">
        <v>11</v>
      </c>
      <c r="D348" s="560"/>
      <c r="E348" s="542" t="s">
        <v>12</v>
      </c>
      <c r="F348" s="543"/>
      <c r="G348" s="543"/>
      <c r="H348" s="544"/>
      <c r="I348" s="545" t="s">
        <v>9</v>
      </c>
      <c r="J348" s="545"/>
      <c r="K348" s="545"/>
      <c r="L348" s="545"/>
      <c r="M348" s="545"/>
      <c r="N348" s="545"/>
      <c r="O348" s="545"/>
      <c r="P348" s="545"/>
      <c r="Q348" s="546"/>
      <c r="R348" s="127"/>
      <c r="S348" s="127"/>
      <c r="T348" s="127"/>
      <c r="U348" s="127"/>
      <c r="V348" s="127"/>
      <c r="W348" s="127"/>
      <c r="X348" s="127"/>
      <c r="Y348" s="127"/>
      <c r="Z348" s="127"/>
      <c r="AA348" s="127"/>
      <c r="AB348" s="127"/>
      <c r="AC348" s="127"/>
      <c r="AD348" s="128"/>
      <c r="AE348" s="128"/>
      <c r="AF348" s="128"/>
      <c r="AG348" s="128"/>
      <c r="AH348" s="128"/>
      <c r="AI348" s="128"/>
      <c r="AJ348" s="128"/>
      <c r="AK348" s="128"/>
      <c r="AL348" s="128"/>
      <c r="AM348" s="128"/>
      <c r="AN348" s="128"/>
      <c r="AO348" s="128"/>
      <c r="AP348" s="128"/>
      <c r="AQ348" s="128"/>
      <c r="AR348" s="128"/>
      <c r="AS348" s="128"/>
      <c r="AT348" s="128"/>
      <c r="AU348" s="128"/>
      <c r="AV348" s="128"/>
      <c r="AW348" s="128"/>
      <c r="AX348" s="128"/>
      <c r="AY348" s="128"/>
      <c r="AZ348" s="128"/>
      <c r="BA348" s="128"/>
      <c r="BB348" s="128"/>
      <c r="BC348" s="128"/>
      <c r="BD348" s="128"/>
      <c r="BE348" s="128"/>
      <c r="BF348" s="128"/>
      <c r="BG348" s="128"/>
      <c r="BH348" s="128"/>
      <c r="BI348" s="128"/>
      <c r="BJ348" s="128"/>
      <c r="BK348" s="128"/>
    </row>
    <row r="349" spans="1:63" ht="36" customHeight="1" x14ac:dyDescent="0.2">
      <c r="B349" s="572"/>
      <c r="C349" s="559"/>
      <c r="D349" s="560"/>
      <c r="E349" s="563"/>
      <c r="F349" s="564"/>
      <c r="G349" s="564"/>
      <c r="H349" s="565"/>
      <c r="I349" s="566"/>
      <c r="J349" s="566"/>
      <c r="K349" s="566"/>
      <c r="L349" s="566"/>
      <c r="M349" s="566"/>
      <c r="N349" s="566"/>
      <c r="O349" s="566"/>
      <c r="P349" s="566"/>
      <c r="Q349" s="567"/>
      <c r="R349" s="568" t="s">
        <v>13</v>
      </c>
      <c r="S349" s="568"/>
      <c r="T349" s="568"/>
      <c r="U349" s="568"/>
      <c r="V349" s="568"/>
      <c r="W349" s="568"/>
      <c r="X349" s="568"/>
      <c r="Y349" s="568"/>
      <c r="Z349" s="568"/>
      <c r="AA349" s="568"/>
      <c r="AB349" s="568"/>
      <c r="AC349" s="568"/>
      <c r="AD349" s="128"/>
      <c r="AE349" s="128"/>
      <c r="AF349" s="128"/>
      <c r="AG349" s="128"/>
      <c r="AH349" s="128"/>
      <c r="AI349" s="128"/>
      <c r="AJ349" s="128"/>
      <c r="AK349" s="128"/>
      <c r="AL349" s="128"/>
      <c r="AM349" s="128"/>
      <c r="AN349" s="128"/>
      <c r="AO349" s="128"/>
      <c r="AP349" s="128"/>
      <c r="AQ349" s="128"/>
      <c r="AR349" s="128"/>
      <c r="AS349" s="128"/>
      <c r="AT349" s="128"/>
      <c r="AU349" s="128"/>
      <c r="AV349" s="128"/>
      <c r="AW349" s="128"/>
      <c r="AX349" s="128"/>
      <c r="AY349" s="128"/>
      <c r="AZ349" s="128"/>
      <c r="BA349" s="128"/>
      <c r="BB349" s="128"/>
      <c r="BC349" s="128"/>
      <c r="BD349" s="128"/>
      <c r="BE349" s="128"/>
      <c r="BF349" s="128"/>
      <c r="BG349" s="128"/>
      <c r="BH349" s="128"/>
      <c r="BI349" s="128"/>
      <c r="BJ349" s="128"/>
      <c r="BK349" s="128"/>
    </row>
    <row r="350" spans="1:63" ht="36" customHeight="1" x14ac:dyDescent="0.2">
      <c r="B350" s="572"/>
      <c r="C350" s="559"/>
      <c r="D350" s="560"/>
      <c r="E350" s="131" t="s">
        <v>14</v>
      </c>
      <c r="F350" s="550"/>
      <c r="G350" s="550"/>
      <c r="H350" s="550"/>
      <c r="I350" s="550"/>
      <c r="J350" s="550"/>
      <c r="K350" s="550"/>
      <c r="L350" s="550"/>
      <c r="M350" s="550"/>
      <c r="N350" s="550"/>
      <c r="O350" s="550"/>
      <c r="P350" s="550"/>
      <c r="Q350" s="551"/>
      <c r="R350" s="127"/>
      <c r="S350" s="127"/>
      <c r="T350" s="127"/>
      <c r="U350" s="127"/>
      <c r="V350" s="127"/>
      <c r="W350" s="127"/>
      <c r="X350" s="127"/>
      <c r="Y350" s="127"/>
      <c r="Z350" s="127"/>
      <c r="AA350" s="127"/>
      <c r="AB350" s="127"/>
      <c r="AC350" s="127"/>
      <c r="AD350" s="128"/>
      <c r="AE350" s="128"/>
      <c r="AF350" s="128"/>
      <c r="AG350" s="128"/>
      <c r="AH350" s="128"/>
      <c r="AI350" s="128"/>
      <c r="AJ350" s="128"/>
      <c r="AK350" s="128"/>
      <c r="AL350" s="128"/>
      <c r="AM350" s="128"/>
      <c r="AN350" s="128"/>
      <c r="AO350" s="128"/>
      <c r="AP350" s="128"/>
      <c r="AQ350" s="128"/>
      <c r="AR350" s="128"/>
      <c r="AS350" s="128"/>
      <c r="AT350" s="128"/>
      <c r="AU350" s="128"/>
      <c r="AV350" s="128"/>
      <c r="AW350" s="128"/>
      <c r="AX350" s="128"/>
      <c r="AY350" s="128"/>
      <c r="AZ350" s="128"/>
      <c r="BA350" s="128"/>
      <c r="BB350" s="128"/>
      <c r="BC350" s="128"/>
      <c r="BD350" s="128"/>
      <c r="BE350" s="128"/>
      <c r="BF350" s="128"/>
      <c r="BG350" s="128"/>
      <c r="BH350" s="128"/>
      <c r="BI350" s="128"/>
      <c r="BJ350" s="128"/>
      <c r="BK350" s="128"/>
    </row>
    <row r="351" spans="1:63" ht="36" customHeight="1" thickBot="1" x14ac:dyDescent="0.25">
      <c r="B351" s="573"/>
      <c r="C351" s="561"/>
      <c r="D351" s="562"/>
      <c r="E351" s="132" t="s">
        <v>15</v>
      </c>
      <c r="F351" s="569"/>
      <c r="G351" s="569"/>
      <c r="H351" s="569"/>
      <c r="I351" s="569"/>
      <c r="J351" s="569"/>
      <c r="K351" s="569"/>
      <c r="L351" s="569"/>
      <c r="M351" s="569"/>
      <c r="N351" s="569"/>
      <c r="O351" s="569"/>
      <c r="P351" s="569"/>
      <c r="Q351" s="570"/>
      <c r="AD351" s="128"/>
      <c r="AE351" s="128"/>
      <c r="AF351" s="128"/>
      <c r="AG351" s="128"/>
      <c r="AH351" s="128"/>
      <c r="AI351" s="128"/>
      <c r="AJ351" s="128"/>
      <c r="AK351" s="128"/>
      <c r="AL351" s="128"/>
      <c r="AM351" s="128"/>
      <c r="AN351" s="128"/>
      <c r="AO351" s="128"/>
      <c r="AP351" s="128"/>
      <c r="AQ351" s="128"/>
      <c r="AR351" s="128"/>
      <c r="AS351" s="128"/>
      <c r="AT351" s="128"/>
      <c r="AU351" s="128"/>
      <c r="AV351" s="128"/>
      <c r="AW351" s="128"/>
      <c r="AX351" s="128"/>
      <c r="AY351" s="128"/>
      <c r="AZ351" s="128"/>
      <c r="BA351" s="128"/>
      <c r="BB351" s="128"/>
      <c r="BC351" s="128"/>
      <c r="BD351" s="128"/>
      <c r="BE351" s="128"/>
      <c r="BF351" s="128"/>
      <c r="BG351" s="128"/>
      <c r="BH351" s="128"/>
      <c r="BI351" s="128"/>
      <c r="BJ351" s="128"/>
      <c r="BK351" s="128"/>
    </row>
    <row r="352" spans="1:63" s="8" customFormat="1" ht="18" customHeight="1" x14ac:dyDescent="0.2">
      <c r="AD352" s="128"/>
      <c r="AE352" s="128"/>
      <c r="AF352" s="128"/>
      <c r="AG352" s="128"/>
      <c r="AH352" s="128"/>
      <c r="AI352" s="128"/>
      <c r="AJ352" s="128"/>
      <c r="AK352" s="128"/>
      <c r="AL352" s="128"/>
      <c r="AM352" s="128"/>
      <c r="AN352" s="128"/>
      <c r="AO352" s="128"/>
      <c r="AP352" s="128"/>
      <c r="AQ352" s="128"/>
      <c r="AR352" s="128"/>
      <c r="AS352" s="128"/>
      <c r="AT352" s="128"/>
      <c r="AU352" s="128"/>
      <c r="AV352" s="128"/>
      <c r="AW352" s="128"/>
      <c r="AX352" s="128"/>
      <c r="AY352" s="128"/>
      <c r="AZ352" s="128"/>
    </row>
    <row r="353" spans="2:52" ht="12.5" x14ac:dyDescent="0.2">
      <c r="AD353" s="128"/>
      <c r="AE353" s="128"/>
      <c r="AF353" s="128"/>
      <c r="AG353" s="128"/>
      <c r="AH353" s="128"/>
      <c r="AI353" s="128"/>
      <c r="AJ353" s="128"/>
      <c r="AK353" s="128"/>
      <c r="AL353" s="128"/>
      <c r="AM353" s="128"/>
      <c r="AN353" s="128"/>
      <c r="AO353" s="128"/>
      <c r="AP353" s="128"/>
      <c r="AQ353" s="128"/>
      <c r="AR353" s="128"/>
      <c r="AS353" s="128"/>
      <c r="AT353" s="128"/>
      <c r="AU353" s="128"/>
      <c r="AV353" s="128"/>
      <c r="AW353" s="128"/>
      <c r="AX353" s="128"/>
      <c r="AY353" s="128"/>
      <c r="AZ353" s="128"/>
    </row>
    <row r="354" spans="2:52" ht="12.5" x14ac:dyDescent="0.2">
      <c r="B354" s="1" t="s">
        <v>463</v>
      </c>
      <c r="AD354" s="128"/>
      <c r="AE354" s="128"/>
      <c r="AF354" s="128"/>
      <c r="AG354" s="128"/>
      <c r="AH354" s="128"/>
      <c r="AI354" s="128"/>
      <c r="AJ354" s="128"/>
      <c r="AK354" s="128"/>
      <c r="AL354" s="128"/>
      <c r="AM354" s="128"/>
      <c r="AN354" s="128"/>
      <c r="AO354" s="128"/>
      <c r="AP354" s="128"/>
      <c r="AQ354" s="128"/>
      <c r="AR354" s="128"/>
      <c r="AS354" s="128"/>
      <c r="AT354" s="128"/>
      <c r="AU354" s="128"/>
      <c r="AV354" s="128"/>
      <c r="AW354" s="128"/>
      <c r="AX354" s="128"/>
      <c r="AY354" s="128"/>
      <c r="AZ354" s="128"/>
    </row>
    <row r="355" spans="2:52" ht="14" x14ac:dyDescent="0.2">
      <c r="B355" s="150" t="s">
        <v>77</v>
      </c>
      <c r="C355" s="319" t="s">
        <v>388</v>
      </c>
      <c r="D355" s="319"/>
      <c r="E355" s="319"/>
      <c r="F355" s="319"/>
      <c r="G355" s="319"/>
      <c r="H355" s="319"/>
      <c r="I355" s="319"/>
      <c r="J355" s="319"/>
      <c r="K355" s="319"/>
      <c r="L355" s="319"/>
      <c r="M355" s="319"/>
      <c r="N355" s="319"/>
      <c r="O355" s="319"/>
      <c r="P355" s="319"/>
      <c r="Q355" s="319"/>
      <c r="R355" s="319"/>
      <c r="S355" s="319"/>
      <c r="T355" s="319"/>
      <c r="U355" s="319"/>
      <c r="V355" s="319"/>
      <c r="W355" s="319"/>
      <c r="X355" s="319"/>
      <c r="Y355" s="319"/>
      <c r="Z355" s="319"/>
      <c r="AA355" s="319"/>
      <c r="AB355" s="319"/>
      <c r="AC355" s="319"/>
      <c r="AD355" s="8"/>
      <c r="AE355" s="8"/>
      <c r="AF355" s="8"/>
      <c r="AG355" s="8"/>
      <c r="AH355" s="8"/>
      <c r="AI355" s="8"/>
      <c r="AJ355" s="8"/>
      <c r="AK355" s="8"/>
      <c r="AL355" s="8"/>
      <c r="AM355" s="8"/>
      <c r="AN355" s="8"/>
      <c r="AO355" s="8"/>
      <c r="AP355" s="8"/>
      <c r="AQ355" s="8"/>
      <c r="AR355" s="8"/>
      <c r="AS355" s="8"/>
      <c r="AT355" s="8"/>
      <c r="AU355" s="8"/>
      <c r="AV355" s="8"/>
      <c r="AW355" s="8"/>
      <c r="AX355" s="8"/>
      <c r="AY355" s="8"/>
      <c r="AZ355" s="8"/>
    </row>
  </sheetData>
  <mergeCells count="716">
    <mergeCell ref="B174:C184"/>
    <mergeCell ref="D174:H176"/>
    <mergeCell ref="J174:Q174"/>
    <mergeCell ref="X121:Z121"/>
    <mergeCell ref="J257:Q257"/>
    <mergeCell ref="B2:D2"/>
    <mergeCell ref="B232:C258"/>
    <mergeCell ref="O256:Q256"/>
    <mergeCell ref="J258:Q258"/>
    <mergeCell ref="R258:W258"/>
    <mergeCell ref="X258:Z258"/>
    <mergeCell ref="Y251:Z251"/>
    <mergeCell ref="Y252:Z252"/>
    <mergeCell ref="E253:H255"/>
    <mergeCell ref="R254:X254"/>
    <mergeCell ref="Y254:Z254"/>
    <mergeCell ref="D232:H233"/>
    <mergeCell ref="S235:AB235"/>
    <mergeCell ref="E237:H239"/>
    <mergeCell ref="O237:Q237"/>
    <mergeCell ref="J238:Q238"/>
    <mergeCell ref="R238:U238"/>
    <mergeCell ref="V238:W238"/>
    <mergeCell ref="J239:Q239"/>
    <mergeCell ref="Y292:Z292"/>
    <mergeCell ref="Y287:Z287"/>
    <mergeCell ref="E288:H290"/>
    <mergeCell ref="O288:Q288"/>
    <mergeCell ref="E291:H292"/>
    <mergeCell ref="O291:Q291"/>
    <mergeCell ref="R309:W309"/>
    <mergeCell ref="X309:Z309"/>
    <mergeCell ref="J308:Q308"/>
    <mergeCell ref="E309:H310"/>
    <mergeCell ref="J310:Q310"/>
    <mergeCell ref="R310:W310"/>
    <mergeCell ref="X310:Z310"/>
    <mergeCell ref="E307:H307"/>
    <mergeCell ref="J307:Q307"/>
    <mergeCell ref="J309:Q309"/>
    <mergeCell ref="J311:Q311"/>
    <mergeCell ref="B113:C151"/>
    <mergeCell ref="B152:C170"/>
    <mergeCell ref="B186:C209"/>
    <mergeCell ref="B210:C231"/>
    <mergeCell ref="J236:L236"/>
    <mergeCell ref="AC311:AC313"/>
    <mergeCell ref="J312:Q312"/>
    <mergeCell ref="J313:Q313"/>
    <mergeCell ref="E311:H313"/>
    <mergeCell ref="O306:Q306"/>
    <mergeCell ref="S306:AB306"/>
    <mergeCell ref="Y295:Z295"/>
    <mergeCell ref="F296:H296"/>
    <mergeCell ref="R296:U296"/>
    <mergeCell ref="V296:W296"/>
    <mergeCell ref="F297:H299"/>
    <mergeCell ref="O298:Q298"/>
    <mergeCell ref="R298:U298"/>
    <mergeCell ref="J299:Q299"/>
    <mergeCell ref="R299:U299"/>
    <mergeCell ref="Y291:Z291"/>
    <mergeCell ref="J292:K292"/>
    <mergeCell ref="M292:O292"/>
    <mergeCell ref="AC341:AC342"/>
    <mergeCell ref="B304:C342"/>
    <mergeCell ref="E339:H340"/>
    <mergeCell ref="J339:Q339"/>
    <mergeCell ref="AC339:AC340"/>
    <mergeCell ref="J340:Q340"/>
    <mergeCell ref="E341:H342"/>
    <mergeCell ref="I341:I342"/>
    <mergeCell ref="J341:K342"/>
    <mergeCell ref="N341:N342"/>
    <mergeCell ref="O341:P342"/>
    <mergeCell ref="S337:U338"/>
    <mergeCell ref="V337:Y337"/>
    <mergeCell ref="Z337:AA337"/>
    <mergeCell ref="J338:Q338"/>
    <mergeCell ref="V338:Y338"/>
    <mergeCell ref="Z338:AA338"/>
    <mergeCell ref="AC330:AC333"/>
    <mergeCell ref="J332:K332"/>
    <mergeCell ref="X333:Z333"/>
    <mergeCell ref="E334:H338"/>
    <mergeCell ref="AC326:AC329"/>
    <mergeCell ref="J328:K328"/>
    <mergeCell ref="AC334:AC338"/>
    <mergeCell ref="J337:Q337"/>
    <mergeCell ref="R337:R338"/>
    <mergeCell ref="F330:H333"/>
    <mergeCell ref="I330:I331"/>
    <mergeCell ref="J330:K331"/>
    <mergeCell ref="M330:M331"/>
    <mergeCell ref="AC314:AC315"/>
    <mergeCell ref="F316:H318"/>
    <mergeCell ref="R330:AB330"/>
    <mergeCell ref="S335:U335"/>
    <mergeCell ref="N330:P331"/>
    <mergeCell ref="F319:H321"/>
    <mergeCell ref="R319:W319"/>
    <mergeCell ref="X319:Z319"/>
    <mergeCell ref="AC319:AC321"/>
    <mergeCell ref="E314:H315"/>
    <mergeCell ref="J314:K314"/>
    <mergeCell ref="M314:O314"/>
    <mergeCell ref="S314:AB314"/>
    <mergeCell ref="X329:Z329"/>
    <mergeCell ref="AC322:AC323"/>
    <mergeCell ref="J323:Q323"/>
    <mergeCell ref="D324:H324"/>
    <mergeCell ref="O324:Q324"/>
    <mergeCell ref="S324:AB324"/>
    <mergeCell ref="D325:D342"/>
    <mergeCell ref="E325:H325"/>
    <mergeCell ref="F326:H329"/>
    <mergeCell ref="I326:I327"/>
    <mergeCell ref="J326:K327"/>
    <mergeCell ref="D314:D323"/>
    <mergeCell ref="E322:H323"/>
    <mergeCell ref="J322:Q322"/>
    <mergeCell ref="V335:Y335"/>
    <mergeCell ref="Z335:AA335"/>
    <mergeCell ref="C355:AC355"/>
    <mergeCell ref="B303:AC303"/>
    <mergeCell ref="D304:H305"/>
    <mergeCell ref="J304:AC304"/>
    <mergeCell ref="J305:AC305"/>
    <mergeCell ref="D306:H306"/>
    <mergeCell ref="R347:AC347"/>
    <mergeCell ref="C348:D351"/>
    <mergeCell ref="E348:H348"/>
    <mergeCell ref="I348:Q348"/>
    <mergeCell ref="E349:H349"/>
    <mergeCell ref="I349:Q349"/>
    <mergeCell ref="R349:AC349"/>
    <mergeCell ref="F350:Q350"/>
    <mergeCell ref="F351:Q351"/>
    <mergeCell ref="B345:B351"/>
    <mergeCell ref="C345:D345"/>
    <mergeCell ref="E345:H345"/>
    <mergeCell ref="J345:Q345"/>
    <mergeCell ref="R345:AC346"/>
    <mergeCell ref="C346:D347"/>
    <mergeCell ref="AC316:AC318"/>
    <mergeCell ref="R317:W317"/>
    <mergeCell ref="X317:Z317"/>
    <mergeCell ref="E346:H346"/>
    <mergeCell ref="I346:Q346"/>
    <mergeCell ref="E347:H347"/>
    <mergeCell ref="I347:Q347"/>
    <mergeCell ref="F300:H302"/>
    <mergeCell ref="J300:Q300"/>
    <mergeCell ref="R300:U300"/>
    <mergeCell ref="W300:X300"/>
    <mergeCell ref="Z300:AA300"/>
    <mergeCell ref="R301:W301"/>
    <mergeCell ref="X301:Z301"/>
    <mergeCell ref="E293:E302"/>
    <mergeCell ref="F293:H295"/>
    <mergeCell ref="O293:Q293"/>
    <mergeCell ref="R293:U293"/>
    <mergeCell ref="V293:W293"/>
    <mergeCell ref="J294:Q294"/>
    <mergeCell ref="R294:U294"/>
    <mergeCell ref="V294:W294"/>
    <mergeCell ref="J295:Q295"/>
    <mergeCell ref="S295:X295"/>
    <mergeCell ref="M326:M327"/>
    <mergeCell ref="N326:P327"/>
    <mergeCell ref="R326:AB326"/>
    <mergeCell ref="AC288:AC290"/>
    <mergeCell ref="J289:Q289"/>
    <mergeCell ref="R289:U289"/>
    <mergeCell ref="W289:X289"/>
    <mergeCell ref="Z289:AA289"/>
    <mergeCell ref="J290:Q290"/>
    <mergeCell ref="R290:W290"/>
    <mergeCell ref="E281:H287"/>
    <mergeCell ref="AC281:AC287"/>
    <mergeCell ref="J283:Q283"/>
    <mergeCell ref="X290:Z290"/>
    <mergeCell ref="S283:AB283"/>
    <mergeCell ref="D275:H277"/>
    <mergeCell ref="O275:Q275"/>
    <mergeCell ref="AC275:AC277"/>
    <mergeCell ref="J276:Q276"/>
    <mergeCell ref="J277:Q277"/>
    <mergeCell ref="B278:C302"/>
    <mergeCell ref="D278:H280"/>
    <mergeCell ref="O278:Q278"/>
    <mergeCell ref="S278:AB278"/>
    <mergeCell ref="AC278:AC280"/>
    <mergeCell ref="B259:C277"/>
    <mergeCell ref="J284:Q284"/>
    <mergeCell ref="S284:AB284"/>
    <mergeCell ref="S285:X285"/>
    <mergeCell ref="Z285:AA285"/>
    <mergeCell ref="S286:X286"/>
    <mergeCell ref="Y286:Z286"/>
    <mergeCell ref="J279:Q279"/>
    <mergeCell ref="S279:AB279"/>
    <mergeCell ref="J280:Q280"/>
    <mergeCell ref="O282:Q282"/>
    <mergeCell ref="T282:W282"/>
    <mergeCell ref="X282:Z282"/>
    <mergeCell ref="J271:Q271"/>
    <mergeCell ref="E272:H274"/>
    <mergeCell ref="O272:Q272"/>
    <mergeCell ref="R272:Y272"/>
    <mergeCell ref="Z272:AA272"/>
    <mergeCell ref="D256:H258"/>
    <mergeCell ref="AC272:AC274"/>
    <mergeCell ref="J273:Q273"/>
    <mergeCell ref="J274:Q274"/>
    <mergeCell ref="D267:H268"/>
    <mergeCell ref="AC267:AC268"/>
    <mergeCell ref="J268:K268"/>
    <mergeCell ref="M268:O268"/>
    <mergeCell ref="E269:H271"/>
    <mergeCell ref="O269:Q269"/>
    <mergeCell ref="R269:Y269"/>
    <mergeCell ref="Z269:AA269"/>
    <mergeCell ref="AC269:AC271"/>
    <mergeCell ref="J270:Q270"/>
    <mergeCell ref="T261:AB261"/>
    <mergeCell ref="K262:Q262"/>
    <mergeCell ref="T262:AB262"/>
    <mergeCell ref="I263:M263"/>
    <mergeCell ref="K264:Q264"/>
    <mergeCell ref="L265:Q265"/>
    <mergeCell ref="D259:H266"/>
    <mergeCell ref="J259:Q259"/>
    <mergeCell ref="I260:M260"/>
    <mergeCell ref="K261:Q261"/>
    <mergeCell ref="X245:Z245"/>
    <mergeCell ref="D246:H249"/>
    <mergeCell ref="AC246:AC255"/>
    <mergeCell ref="S247:AB247"/>
    <mergeCell ref="S248:AB248"/>
    <mergeCell ref="S249:AB249"/>
    <mergeCell ref="E250:H252"/>
    <mergeCell ref="R250:X250"/>
    <mergeCell ref="Y250:Z250"/>
    <mergeCell ref="R251:X251"/>
    <mergeCell ref="AC241:AC245"/>
    <mergeCell ref="J242:Q242"/>
    <mergeCell ref="R242:U242"/>
    <mergeCell ref="E243:H245"/>
    <mergeCell ref="J244:Q244"/>
    <mergeCell ref="R244:U244"/>
    <mergeCell ref="W244:X244"/>
    <mergeCell ref="Z244:AA244"/>
    <mergeCell ref="J245:Q245"/>
    <mergeCell ref="R245:W245"/>
    <mergeCell ref="E241:H242"/>
    <mergeCell ref="O241:Q241"/>
    <mergeCell ref="R241:U241"/>
    <mergeCell ref="R237:U237"/>
    <mergeCell ref="V237:W237"/>
    <mergeCell ref="AC232:AC233"/>
    <mergeCell ref="J233:K233"/>
    <mergeCell ref="M233:N233"/>
    <mergeCell ref="P233:Q233"/>
    <mergeCell ref="D234:H235"/>
    <mergeCell ref="O234:Q234"/>
    <mergeCell ref="S234:AB234"/>
    <mergeCell ref="AC234:AC235"/>
    <mergeCell ref="J235:K235"/>
    <mergeCell ref="M235:O235"/>
    <mergeCell ref="AC237:AC240"/>
    <mergeCell ref="S239:X239"/>
    <mergeCell ref="Y239:Z239"/>
    <mergeCell ref="E240:H240"/>
    <mergeCell ref="R240:U240"/>
    <mergeCell ref="V240:W240"/>
    <mergeCell ref="D222:H225"/>
    <mergeCell ref="AC222:AC231"/>
    <mergeCell ref="S223:AB223"/>
    <mergeCell ref="S224:AB224"/>
    <mergeCell ref="S225:AB225"/>
    <mergeCell ref="E226:H228"/>
    <mergeCell ref="R226:X226"/>
    <mergeCell ref="Y226:Z226"/>
    <mergeCell ref="R227:X227"/>
    <mergeCell ref="Y227:Z227"/>
    <mergeCell ref="Y228:Z228"/>
    <mergeCell ref="E229:H231"/>
    <mergeCell ref="R230:X230"/>
    <mergeCell ref="Y230:Z230"/>
    <mergeCell ref="D210:H213"/>
    <mergeCell ref="AC210:AC221"/>
    <mergeCell ref="O211:Q211"/>
    <mergeCell ref="R211:U211"/>
    <mergeCell ref="W211:X211"/>
    <mergeCell ref="Z211:AA211"/>
    <mergeCell ref="J212:Q212"/>
    <mergeCell ref="R212:W212"/>
    <mergeCell ref="X212:Z212"/>
    <mergeCell ref="J213:Q213"/>
    <mergeCell ref="E214:H217"/>
    <mergeCell ref="R214:AB214"/>
    <mergeCell ref="J215:Q215"/>
    <mergeCell ref="R215:AB217"/>
    <mergeCell ref="J216:Q216"/>
    <mergeCell ref="E218:H221"/>
    <mergeCell ref="R218:AB218"/>
    <mergeCell ref="J219:Q219"/>
    <mergeCell ref="R219:AB221"/>
    <mergeCell ref="J220:Q220"/>
    <mergeCell ref="R204:U204"/>
    <mergeCell ref="V204:W204"/>
    <mergeCell ref="F205:H206"/>
    <mergeCell ref="R205:U205"/>
    <mergeCell ref="O206:Q206"/>
    <mergeCell ref="R206:U206"/>
    <mergeCell ref="F201:H203"/>
    <mergeCell ref="O201:Q201"/>
    <mergeCell ref="R201:U201"/>
    <mergeCell ref="V201:W201"/>
    <mergeCell ref="J202:Q202"/>
    <mergeCell ref="R202:U202"/>
    <mergeCell ref="V202:W202"/>
    <mergeCell ref="J203:Q203"/>
    <mergeCell ref="AC188:AC190"/>
    <mergeCell ref="J189:Q189"/>
    <mergeCell ref="J190:Q190"/>
    <mergeCell ref="D191:H193"/>
    <mergeCell ref="O191:Q191"/>
    <mergeCell ref="S191:AB191"/>
    <mergeCell ref="AC191:AC209"/>
    <mergeCell ref="J192:Q192"/>
    <mergeCell ref="S192:AB192"/>
    <mergeCell ref="J193:Q193"/>
    <mergeCell ref="S203:X203"/>
    <mergeCell ref="Z198:AA198"/>
    <mergeCell ref="E199:H200"/>
    <mergeCell ref="O199:Q199"/>
    <mergeCell ref="J200:K200"/>
    <mergeCell ref="M200:O200"/>
    <mergeCell ref="V200:W200"/>
    <mergeCell ref="T195:W195"/>
    <mergeCell ref="X195:Z195"/>
    <mergeCell ref="J196:Q196"/>
    <mergeCell ref="S196:AB196"/>
    <mergeCell ref="J197:Q197"/>
    <mergeCell ref="S197:AB197"/>
    <mergeCell ref="F207:H209"/>
    <mergeCell ref="B185:H185"/>
    <mergeCell ref="D186:H187"/>
    <mergeCell ref="J187:K187"/>
    <mergeCell ref="M187:O187"/>
    <mergeCell ref="D188:H190"/>
    <mergeCell ref="O188:Q188"/>
    <mergeCell ref="E194:H198"/>
    <mergeCell ref="O195:Q195"/>
    <mergeCell ref="E201:E209"/>
    <mergeCell ref="J207:Q207"/>
    <mergeCell ref="J208:Q208"/>
    <mergeCell ref="F204:H204"/>
    <mergeCell ref="R166:X166"/>
    <mergeCell ref="E180:H182"/>
    <mergeCell ref="R180:W180"/>
    <mergeCell ref="X180:Z180"/>
    <mergeCell ref="AC180:AC182"/>
    <mergeCell ref="D183:H184"/>
    <mergeCell ref="R183:W183"/>
    <mergeCell ref="X183:Z183"/>
    <mergeCell ref="AC183:AC184"/>
    <mergeCell ref="J175:K175"/>
    <mergeCell ref="M175:O175"/>
    <mergeCell ref="S175:AB175"/>
    <mergeCell ref="AC175:AC176"/>
    <mergeCell ref="E177:H179"/>
    <mergeCell ref="AC177:AC179"/>
    <mergeCell ref="R178:W178"/>
    <mergeCell ref="X178:Z178"/>
    <mergeCell ref="F150:H151"/>
    <mergeCell ref="Y150:Z150"/>
    <mergeCell ref="E152:E160"/>
    <mergeCell ref="F152:H156"/>
    <mergeCell ref="B171:C173"/>
    <mergeCell ref="D171:H173"/>
    <mergeCell ref="J171:Q171"/>
    <mergeCell ref="AC171:AC173"/>
    <mergeCell ref="J172:Q172"/>
    <mergeCell ref="J173:Q173"/>
    <mergeCell ref="Y166:Z166"/>
    <mergeCell ref="Y167:Z167"/>
    <mergeCell ref="D168:H170"/>
    <mergeCell ref="AC168:AC170"/>
    <mergeCell ref="R169:X169"/>
    <mergeCell ref="Y169:Z169"/>
    <mergeCell ref="D161:D167"/>
    <mergeCell ref="E161:E167"/>
    <mergeCell ref="F161:H165"/>
    <mergeCell ref="AC161:AC167"/>
    <mergeCell ref="R164:AB164"/>
    <mergeCell ref="R165:X165"/>
    <mergeCell ref="Y165:Z165"/>
    <mergeCell ref="F166:H167"/>
    <mergeCell ref="D136:H140"/>
    <mergeCell ref="AC136:AC140"/>
    <mergeCell ref="D141:D160"/>
    <mergeCell ref="F141:H141"/>
    <mergeCell ref="AC141:AC151"/>
    <mergeCell ref="F142:H142"/>
    <mergeCell ref="E143:E151"/>
    <mergeCell ref="AC152:AC160"/>
    <mergeCell ref="R155:AB155"/>
    <mergeCell ref="R156:X156"/>
    <mergeCell ref="Y156:Z156"/>
    <mergeCell ref="F157:H158"/>
    <mergeCell ref="R157:X157"/>
    <mergeCell ref="F143:H147"/>
    <mergeCell ref="R146:AB146"/>
    <mergeCell ref="R147:X147"/>
    <mergeCell ref="Y147:Z147"/>
    <mergeCell ref="F148:H149"/>
    <mergeCell ref="R148:X148"/>
    <mergeCell ref="Y148:Z148"/>
    <mergeCell ref="R149:X149"/>
    <mergeCell ref="F159:H160"/>
    <mergeCell ref="R159:X159"/>
    <mergeCell ref="Y159:Z159"/>
    <mergeCell ref="E132:E135"/>
    <mergeCell ref="F132:H135"/>
    <mergeCell ref="J132:Q132"/>
    <mergeCell ref="AC132:AC135"/>
    <mergeCell ref="J133:Q133"/>
    <mergeCell ref="J134:Q134"/>
    <mergeCell ref="J135:Q135"/>
    <mergeCell ref="E128:E131"/>
    <mergeCell ref="F128:H131"/>
    <mergeCell ref="J128:Q128"/>
    <mergeCell ref="AC128:AC131"/>
    <mergeCell ref="J129:Q129"/>
    <mergeCell ref="J130:Q130"/>
    <mergeCell ref="J131:Q131"/>
    <mergeCell ref="E125:E127"/>
    <mergeCell ref="F125:H127"/>
    <mergeCell ref="J125:Q125"/>
    <mergeCell ref="AC125:AC127"/>
    <mergeCell ref="J126:Q126"/>
    <mergeCell ref="J127:Q127"/>
    <mergeCell ref="J121:Q121"/>
    <mergeCell ref="R121:W121"/>
    <mergeCell ref="J123:Q123"/>
    <mergeCell ref="AC123:AC124"/>
    <mergeCell ref="J124:Q124"/>
    <mergeCell ref="J122:Q122"/>
    <mergeCell ref="E122:E124"/>
    <mergeCell ref="F122:H124"/>
    <mergeCell ref="D113:H115"/>
    <mergeCell ref="AC113:AC115"/>
    <mergeCell ref="F116:H116"/>
    <mergeCell ref="AC116:AC121"/>
    <mergeCell ref="F117:H117"/>
    <mergeCell ref="E118:E121"/>
    <mergeCell ref="F118:H121"/>
    <mergeCell ref="R119:W119"/>
    <mergeCell ref="AC98:AC112"/>
    <mergeCell ref="R99:S99"/>
    <mergeCell ref="T99:U99"/>
    <mergeCell ref="W99:X99"/>
    <mergeCell ref="E100:H101"/>
    <mergeCell ref="W100:X100"/>
    <mergeCell ref="J101:Q101"/>
    <mergeCell ref="R101:U101"/>
    <mergeCell ref="V101:W101"/>
    <mergeCell ref="E102:H102"/>
    <mergeCell ref="B98:C112"/>
    <mergeCell ref="D98:H99"/>
    <mergeCell ref="J102:Q102"/>
    <mergeCell ref="R102:U102"/>
    <mergeCell ref="V102:W102"/>
    <mergeCell ref="E103:H106"/>
    <mergeCell ref="S103:X103"/>
    <mergeCell ref="Y103:Z103"/>
    <mergeCell ref="R104:U104"/>
    <mergeCell ref="V104:W104"/>
    <mergeCell ref="F107:H108"/>
    <mergeCell ref="F109:H110"/>
    <mergeCell ref="F111:H112"/>
    <mergeCell ref="J99:Q99"/>
    <mergeCell ref="B91:C97"/>
    <mergeCell ref="D91:H93"/>
    <mergeCell ref="AC91:AC93"/>
    <mergeCell ref="R92:W92"/>
    <mergeCell ref="X92:Z92"/>
    <mergeCell ref="R93:W93"/>
    <mergeCell ref="X93:Z93"/>
    <mergeCell ref="D94:H97"/>
    <mergeCell ref="AC94:AC97"/>
    <mergeCell ref="R95:W95"/>
    <mergeCell ref="X95:Z95"/>
    <mergeCell ref="R96:W96"/>
    <mergeCell ref="X96:Z96"/>
    <mergeCell ref="AC84:AC90"/>
    <mergeCell ref="E85:H85"/>
    <mergeCell ref="S85:AB85"/>
    <mergeCell ref="E86:H86"/>
    <mergeCell ref="J86:Q86"/>
    <mergeCell ref="E87:H87"/>
    <mergeCell ref="J87:Q87"/>
    <mergeCell ref="E88:H88"/>
    <mergeCell ref="E89:H89"/>
    <mergeCell ref="E90:H90"/>
    <mergeCell ref="AC76:AC82"/>
    <mergeCell ref="R77:T77"/>
    <mergeCell ref="V77:W77"/>
    <mergeCell ref="Y77:Z77"/>
    <mergeCell ref="R78:T78"/>
    <mergeCell ref="F79:H79"/>
    <mergeCell ref="J79:Q79"/>
    <mergeCell ref="F81:H83"/>
    <mergeCell ref="R81:X81"/>
    <mergeCell ref="Y81:Z81"/>
    <mergeCell ref="R82:X82"/>
    <mergeCell ref="Y82:Z82"/>
    <mergeCell ref="R83:X83"/>
    <mergeCell ref="Y83:Z83"/>
    <mergeCell ref="R79:T79"/>
    <mergeCell ref="U79:V79"/>
    <mergeCell ref="F80:H80"/>
    <mergeCell ref="J80:Q80"/>
    <mergeCell ref="R80:X80"/>
    <mergeCell ref="Y80:Z80"/>
    <mergeCell ref="AC69:AC74"/>
    <mergeCell ref="S70:U70"/>
    <mergeCell ref="V70:Y70"/>
    <mergeCell ref="Z70:AA70"/>
    <mergeCell ref="J72:Q72"/>
    <mergeCell ref="AC63:AC68"/>
    <mergeCell ref="F64:H64"/>
    <mergeCell ref="F65:H65"/>
    <mergeCell ref="F66:H66"/>
    <mergeCell ref="R72:R73"/>
    <mergeCell ref="S72:U73"/>
    <mergeCell ref="V72:Y72"/>
    <mergeCell ref="Z72:AA72"/>
    <mergeCell ref="J73:Q73"/>
    <mergeCell ref="V73:Y73"/>
    <mergeCell ref="Z73:AA73"/>
    <mergeCell ref="F67:H67"/>
    <mergeCell ref="AC54:AC56"/>
    <mergeCell ref="J55:Q55"/>
    <mergeCell ref="E58:H60"/>
    <mergeCell ref="R58:AB58"/>
    <mergeCell ref="AC58:AC60"/>
    <mergeCell ref="J59:Q59"/>
    <mergeCell ref="R59:X59"/>
    <mergeCell ref="J60:Q60"/>
    <mergeCell ref="R60:X60"/>
    <mergeCell ref="B48:H48"/>
    <mergeCell ref="I48:Q48"/>
    <mergeCell ref="R48:AB48"/>
    <mergeCell ref="B51:C90"/>
    <mergeCell ref="D51:H57"/>
    <mergeCell ref="S52:AB52"/>
    <mergeCell ref="J54:Q54"/>
    <mergeCell ref="E61:H61"/>
    <mergeCell ref="E62:H62"/>
    <mergeCell ref="E63:H63"/>
    <mergeCell ref="F68:H68"/>
    <mergeCell ref="E69:H74"/>
    <mergeCell ref="E75:H78"/>
    <mergeCell ref="R76:T76"/>
    <mergeCell ref="V76:W76"/>
    <mergeCell ref="D84:H84"/>
    <mergeCell ref="R64:V64"/>
    <mergeCell ref="R65:V65"/>
    <mergeCell ref="R66:V66"/>
    <mergeCell ref="R67:V67"/>
    <mergeCell ref="W64:Z64"/>
    <mergeCell ref="W65:Z65"/>
    <mergeCell ref="W66:Z66"/>
    <mergeCell ref="X67:Y67"/>
    <mergeCell ref="AC35:AC36"/>
    <mergeCell ref="C37:H38"/>
    <mergeCell ref="I37:I38"/>
    <mergeCell ref="J37:K38"/>
    <mergeCell ref="N37:N38"/>
    <mergeCell ref="O37:P38"/>
    <mergeCell ref="AC37:AC38"/>
    <mergeCell ref="AC44:AC45"/>
    <mergeCell ref="B46:H47"/>
    <mergeCell ref="I46:I47"/>
    <mergeCell ref="J46:K47"/>
    <mergeCell ref="N46:N47"/>
    <mergeCell ref="O46:P47"/>
    <mergeCell ref="R46:AB47"/>
    <mergeCell ref="AC46:AC47"/>
    <mergeCell ref="AC40:AC41"/>
    <mergeCell ref="C42:H43"/>
    <mergeCell ref="I42:I43"/>
    <mergeCell ref="J42:K43"/>
    <mergeCell ref="N42:N43"/>
    <mergeCell ref="O42:P43"/>
    <mergeCell ref="AC42:AC43"/>
    <mergeCell ref="R39:AB45"/>
    <mergeCell ref="C40:H41"/>
    <mergeCell ref="B34:H34"/>
    <mergeCell ref="R34:AB38"/>
    <mergeCell ref="C35:H36"/>
    <mergeCell ref="I35:I36"/>
    <mergeCell ref="J35:K36"/>
    <mergeCell ref="N44:N45"/>
    <mergeCell ref="O44:P45"/>
    <mergeCell ref="N35:N36"/>
    <mergeCell ref="O35:P36"/>
    <mergeCell ref="I40:I41"/>
    <mergeCell ref="J40:K41"/>
    <mergeCell ref="N40:N41"/>
    <mergeCell ref="O40:P41"/>
    <mergeCell ref="C44:H45"/>
    <mergeCell ref="I44:I45"/>
    <mergeCell ref="J44:K45"/>
    <mergeCell ref="AC28:AC29"/>
    <mergeCell ref="C30:H31"/>
    <mergeCell ref="I30:I31"/>
    <mergeCell ref="J30:K31"/>
    <mergeCell ref="N30:N31"/>
    <mergeCell ref="O30:P31"/>
    <mergeCell ref="AC30:AC31"/>
    <mergeCell ref="J25:K25"/>
    <mergeCell ref="X26:Z26"/>
    <mergeCell ref="B27:H27"/>
    <mergeCell ref="R27:AB33"/>
    <mergeCell ref="C28:H29"/>
    <mergeCell ref="I28:I29"/>
    <mergeCell ref="J28:K29"/>
    <mergeCell ref="N28:N29"/>
    <mergeCell ref="O28:P29"/>
    <mergeCell ref="C32:H33"/>
    <mergeCell ref="I32:I33"/>
    <mergeCell ref="J32:K33"/>
    <mergeCell ref="N32:N33"/>
    <mergeCell ref="O32:P33"/>
    <mergeCell ref="AC32:AC33"/>
    <mergeCell ref="AC19:AC22"/>
    <mergeCell ref="J21:K21"/>
    <mergeCell ref="X22:Z22"/>
    <mergeCell ref="C23:H26"/>
    <mergeCell ref="I23:I24"/>
    <mergeCell ref="J23:K24"/>
    <mergeCell ref="M23:M24"/>
    <mergeCell ref="N23:P24"/>
    <mergeCell ref="R23:AB23"/>
    <mergeCell ref="AC23:AC26"/>
    <mergeCell ref="C19:H22"/>
    <mergeCell ref="I19:I20"/>
    <mergeCell ref="J19:K20"/>
    <mergeCell ref="M19:M20"/>
    <mergeCell ref="N19:P20"/>
    <mergeCell ref="R19:AB19"/>
    <mergeCell ref="AC14:AC15"/>
    <mergeCell ref="C16:H17"/>
    <mergeCell ref="I16:I17"/>
    <mergeCell ref="J16:K17"/>
    <mergeCell ref="N16:N17"/>
    <mergeCell ref="O16:P17"/>
    <mergeCell ref="AC16:AC17"/>
    <mergeCell ref="O11:P12"/>
    <mergeCell ref="R13:AB17"/>
    <mergeCell ref="C14:H15"/>
    <mergeCell ref="I14:I15"/>
    <mergeCell ref="J14:K15"/>
    <mergeCell ref="N14:N15"/>
    <mergeCell ref="O14:P15"/>
    <mergeCell ref="AH5:AJ5"/>
    <mergeCell ref="B6:H6"/>
    <mergeCell ref="I6:Q6"/>
    <mergeCell ref="R6:AB6"/>
    <mergeCell ref="B3:AC3"/>
    <mergeCell ref="D4:E4"/>
    <mergeCell ref="AC8:AC9"/>
    <mergeCell ref="J10:K10"/>
    <mergeCell ref="M10:O10"/>
    <mergeCell ref="R10:AB12"/>
    <mergeCell ref="AC10:AC12"/>
    <mergeCell ref="B11:B12"/>
    <mergeCell ref="C11:H12"/>
    <mergeCell ref="I11:I12"/>
    <mergeCell ref="J11:K12"/>
    <mergeCell ref="N11:N12"/>
    <mergeCell ref="B8:H9"/>
    <mergeCell ref="I8:I9"/>
    <mergeCell ref="J8:K9"/>
    <mergeCell ref="N8:N9"/>
    <mergeCell ref="O8:P9"/>
    <mergeCell ref="R8:AB9"/>
    <mergeCell ref="R342:W342"/>
    <mergeCell ref="X342:Z342"/>
    <mergeCell ref="V68:Y68"/>
    <mergeCell ref="Z68:AA68"/>
    <mergeCell ref="Y59:Z59"/>
    <mergeCell ref="Y60:Z60"/>
    <mergeCell ref="I5:Q5"/>
    <mergeCell ref="R5:AB5"/>
    <mergeCell ref="X119:Y119"/>
    <mergeCell ref="Z119:AA119"/>
    <mergeCell ref="J120:Q120"/>
    <mergeCell ref="R120:U120"/>
    <mergeCell ref="W120:X120"/>
    <mergeCell ref="Z120:AA120"/>
    <mergeCell ref="Y149:Z149"/>
    <mergeCell ref="Y157:Z157"/>
    <mergeCell ref="R158:X158"/>
    <mergeCell ref="Y158:Z158"/>
    <mergeCell ref="R207:U207"/>
    <mergeCell ref="W207:X207"/>
    <mergeCell ref="Z207:AA207"/>
    <mergeCell ref="R208:W208"/>
    <mergeCell ref="X208:Z208"/>
    <mergeCell ref="Y203:Z203"/>
  </mergeCells>
  <phoneticPr fontId="19"/>
  <conditionalFormatting sqref="Y102:Z102 Y104:Z104 Z169 Y202:Z202 Y204:Z204 Z230 Y238:Z238 Y240:Z240 Z254 Y294:Z294 Y296:Z297">
    <cfRule type="cellIs" dxfId="311" priority="297" stopIfTrue="1" operator="greaterThan">
      <formula>0</formula>
    </cfRule>
  </conditionalFormatting>
  <conditionalFormatting sqref="Y103:Z103 Y203:Z203 Y239:Z239 Y295:Z295">
    <cfRule type="cellIs" dxfId="310" priority="295" stopIfTrue="1" operator="greaterThan">
      <formula>650</formula>
    </cfRule>
    <cfRule type="cellIs" dxfId="309" priority="296" stopIfTrue="1" operator="lessThan">
      <formula>550</formula>
    </cfRule>
  </conditionalFormatting>
  <conditionalFormatting sqref="AH8 AH307">
    <cfRule type="cellIs" dxfId="308" priority="293" stopIfTrue="1" operator="equal">
      <formula>"◆未達"</formula>
    </cfRule>
    <cfRule type="cellIs" dxfId="307" priority="294" stopIfTrue="1" operator="equal">
      <formula>"▼矛盾"</formula>
    </cfRule>
    <cfRule type="cellIs" dxfId="306" priority="292" stopIfTrue="1" operator="greaterThanOrEqual">
      <formula>"●適合"</formula>
    </cfRule>
  </conditionalFormatting>
  <conditionalFormatting sqref="AH11">
    <cfRule type="cellIs" dxfId="305" priority="286" stopIfTrue="1" operator="greaterThanOrEqual">
      <formula>"●適合"</formula>
    </cfRule>
    <cfRule type="cellIs" dxfId="304" priority="287" stopIfTrue="1" operator="equal">
      <formula>"◆未達"</formula>
    </cfRule>
    <cfRule type="cellIs" dxfId="303" priority="288" stopIfTrue="1" operator="equal">
      <formula>"▼矛盾"</formula>
    </cfRule>
  </conditionalFormatting>
  <conditionalFormatting sqref="AH14">
    <cfRule type="cellIs" dxfId="302" priority="280" stopIfTrue="1" operator="greaterThanOrEqual">
      <formula>"●適合"</formula>
    </cfRule>
    <cfRule type="cellIs" dxfId="301" priority="281" stopIfTrue="1" operator="equal">
      <formula>"◆未達"</formula>
    </cfRule>
    <cfRule type="cellIs" dxfId="300" priority="282" stopIfTrue="1" operator="equal">
      <formula>"▼矛盾"</formula>
    </cfRule>
  </conditionalFormatting>
  <conditionalFormatting sqref="AH16">
    <cfRule type="cellIs" dxfId="299" priority="275" stopIfTrue="1" operator="equal">
      <formula>"◆未達"</formula>
    </cfRule>
    <cfRule type="cellIs" dxfId="298" priority="274" stopIfTrue="1" operator="greaterThanOrEqual">
      <formula>"●適合"</formula>
    </cfRule>
    <cfRule type="cellIs" dxfId="297" priority="276" stopIfTrue="1" operator="equal">
      <formula>"▼矛盾"</formula>
    </cfRule>
  </conditionalFormatting>
  <conditionalFormatting sqref="AH19">
    <cfRule type="cellIs" dxfId="296" priority="267" stopIfTrue="1" operator="equal">
      <formula>"▼矛盾"</formula>
    </cfRule>
    <cfRule type="cellIs" dxfId="295" priority="265" stopIfTrue="1" operator="greaterThanOrEqual">
      <formula>"●適合"</formula>
    </cfRule>
    <cfRule type="cellIs" dxfId="294" priority="266" stopIfTrue="1" operator="equal">
      <formula>"◆未達"</formula>
    </cfRule>
  </conditionalFormatting>
  <conditionalFormatting sqref="AH21">
    <cfRule type="cellIs" dxfId="293" priority="270" stopIfTrue="1" operator="equal">
      <formula>"▼矛盾"</formula>
    </cfRule>
    <cfRule type="cellIs" dxfId="292" priority="268" stopIfTrue="1" operator="greaterThanOrEqual">
      <formula>"●適合"</formula>
    </cfRule>
    <cfRule type="cellIs" dxfId="291" priority="269" stopIfTrue="1" operator="equal">
      <formula>"◆未達"</formula>
    </cfRule>
  </conditionalFormatting>
  <conditionalFormatting sqref="AH23">
    <cfRule type="cellIs" dxfId="290" priority="253" stopIfTrue="1" operator="greaterThanOrEqual">
      <formula>"●適合"</formula>
    </cfRule>
    <cfRule type="cellIs" dxfId="289" priority="255" stopIfTrue="1" operator="equal">
      <formula>"▼矛盾"</formula>
    </cfRule>
    <cfRule type="cellIs" dxfId="288" priority="254" stopIfTrue="1" operator="equal">
      <formula>"◆未達"</formula>
    </cfRule>
  </conditionalFormatting>
  <conditionalFormatting sqref="AH25">
    <cfRule type="cellIs" dxfId="287" priority="256" stopIfTrue="1" operator="greaterThanOrEqual">
      <formula>"●適合"</formula>
    </cfRule>
    <cfRule type="cellIs" dxfId="286" priority="257" stopIfTrue="1" operator="equal">
      <formula>"◆未達"</formula>
    </cfRule>
    <cfRule type="cellIs" dxfId="285" priority="258" stopIfTrue="1" operator="equal">
      <formula>"▼矛盾"</formula>
    </cfRule>
  </conditionalFormatting>
  <conditionalFormatting sqref="AH28">
    <cfRule type="cellIs" dxfId="284" priority="246" stopIfTrue="1" operator="equal">
      <formula>"▼矛盾"</formula>
    </cfRule>
    <cfRule type="cellIs" dxfId="283" priority="244" stopIfTrue="1" operator="greaterThanOrEqual">
      <formula>"●適合"</formula>
    </cfRule>
    <cfRule type="cellIs" dxfId="282" priority="245" stopIfTrue="1" operator="equal">
      <formula>"◆未達"</formula>
    </cfRule>
  </conditionalFormatting>
  <conditionalFormatting sqref="AH30">
    <cfRule type="cellIs" dxfId="281" priority="240" stopIfTrue="1" operator="equal">
      <formula>"▼矛盾"</formula>
    </cfRule>
    <cfRule type="cellIs" dxfId="280" priority="238" stopIfTrue="1" operator="greaterThanOrEqual">
      <formula>"●適合"</formula>
    </cfRule>
    <cfRule type="cellIs" dxfId="279" priority="239" stopIfTrue="1" operator="equal">
      <formula>"◆未達"</formula>
    </cfRule>
  </conditionalFormatting>
  <conditionalFormatting sqref="AH32">
    <cfRule type="cellIs" dxfId="278" priority="232" stopIfTrue="1" operator="greaterThanOrEqual">
      <formula>"●適合"</formula>
    </cfRule>
    <cfRule type="cellIs" dxfId="277" priority="233" stopIfTrue="1" operator="equal">
      <formula>"◆未達"</formula>
    </cfRule>
    <cfRule type="cellIs" dxfId="276" priority="234" stopIfTrue="1" operator="equal">
      <formula>"▼矛盾"</formula>
    </cfRule>
  </conditionalFormatting>
  <conditionalFormatting sqref="AH35">
    <cfRule type="cellIs" dxfId="275" priority="228" stopIfTrue="1" operator="equal">
      <formula>"▼矛盾"</formula>
    </cfRule>
    <cfRule type="cellIs" dxfId="274" priority="227" stopIfTrue="1" operator="equal">
      <formula>"◆未達"</formula>
    </cfRule>
    <cfRule type="cellIs" dxfId="273" priority="226" stopIfTrue="1" operator="greaterThanOrEqual">
      <formula>"●適合"</formula>
    </cfRule>
  </conditionalFormatting>
  <conditionalFormatting sqref="AH37">
    <cfRule type="cellIs" dxfId="272" priority="222" stopIfTrue="1" operator="equal">
      <formula>"▼矛盾"</formula>
    </cfRule>
    <cfRule type="cellIs" dxfId="271" priority="221" stopIfTrue="1" operator="equal">
      <formula>"◆未達"</formula>
    </cfRule>
    <cfRule type="cellIs" dxfId="270" priority="220" stopIfTrue="1" operator="greaterThanOrEqual">
      <formula>"●適合"</formula>
    </cfRule>
  </conditionalFormatting>
  <conditionalFormatting sqref="AH40">
    <cfRule type="cellIs" dxfId="269" priority="216" stopIfTrue="1" operator="equal">
      <formula>"▼矛盾"</formula>
    </cfRule>
    <cfRule type="cellIs" dxfId="268" priority="214" stopIfTrue="1" operator="greaterThanOrEqual">
      <formula>"●適合"</formula>
    </cfRule>
    <cfRule type="cellIs" dxfId="267" priority="215" stopIfTrue="1" operator="equal">
      <formula>"◆未達"</formula>
    </cfRule>
  </conditionalFormatting>
  <conditionalFormatting sqref="AH42">
    <cfRule type="cellIs" dxfId="266" priority="209" stopIfTrue="1" operator="equal">
      <formula>"◆未達"</formula>
    </cfRule>
    <cfRule type="cellIs" dxfId="265" priority="210" stopIfTrue="1" operator="equal">
      <formula>"▼矛盾"</formula>
    </cfRule>
    <cfRule type="cellIs" dxfId="264" priority="208" stopIfTrue="1" operator="greaterThanOrEqual">
      <formula>"●適合"</formula>
    </cfRule>
  </conditionalFormatting>
  <conditionalFormatting sqref="AH44">
    <cfRule type="cellIs" dxfId="263" priority="204" stopIfTrue="1" operator="equal">
      <formula>"▼矛盾"</formula>
    </cfRule>
    <cfRule type="cellIs" dxfId="262" priority="202" stopIfTrue="1" operator="greaterThanOrEqual">
      <formula>"●適合"</formula>
    </cfRule>
    <cfRule type="cellIs" dxfId="261" priority="203" stopIfTrue="1" operator="equal">
      <formula>"◆未達"</formula>
    </cfRule>
  </conditionalFormatting>
  <conditionalFormatting sqref="AH46">
    <cfRule type="cellIs" dxfId="260" priority="197" stopIfTrue="1" operator="equal">
      <formula>"◆未達"</formula>
    </cfRule>
    <cfRule type="cellIs" dxfId="259" priority="196" stopIfTrue="1" operator="greaterThanOrEqual">
      <formula>"●適合"</formula>
    </cfRule>
    <cfRule type="cellIs" dxfId="258" priority="198" stopIfTrue="1" operator="equal">
      <formula>"▼矛盾"</formula>
    </cfRule>
  </conditionalFormatting>
  <conditionalFormatting sqref="AH122">
    <cfRule type="cellIs" dxfId="257" priority="69" stopIfTrue="1" operator="equal">
      <formula>"▼矛盾"</formula>
    </cfRule>
    <cfRule type="cellIs" dxfId="256" priority="67" stopIfTrue="1" operator="greaterThanOrEqual">
      <formula>"●適合"</formula>
    </cfRule>
    <cfRule type="cellIs" dxfId="255" priority="68" stopIfTrue="1" operator="equal">
      <formula>"◆未達"</formula>
    </cfRule>
  </conditionalFormatting>
  <conditionalFormatting sqref="AH174">
    <cfRule type="cellIs" dxfId="254" priority="61" stopIfTrue="1" operator="greaterThanOrEqual">
      <formula>"●適合"</formula>
    </cfRule>
    <cfRule type="cellIs" dxfId="253" priority="63" stopIfTrue="1" operator="equal">
      <formula>"▼矛盾"</formula>
    </cfRule>
    <cfRule type="cellIs" dxfId="252" priority="62" stopIfTrue="1" operator="equal">
      <formula>"◆未達"</formula>
    </cfRule>
  </conditionalFormatting>
  <conditionalFormatting sqref="AH201">
    <cfRule type="cellIs" dxfId="251" priority="60" stopIfTrue="1" operator="equal">
      <formula>"▼矛盾"</formula>
    </cfRule>
    <cfRule type="cellIs" dxfId="250" priority="58" stopIfTrue="1" operator="greaterThanOrEqual">
      <formula>"●適合"</formula>
    </cfRule>
    <cfRule type="cellIs" dxfId="249" priority="59" stopIfTrue="1" operator="equal">
      <formula>"◆未達"</formula>
    </cfRule>
  </conditionalFormatting>
  <conditionalFormatting sqref="AH256">
    <cfRule type="cellIs" dxfId="248" priority="57" stopIfTrue="1" operator="equal">
      <formula>"▼矛盾"</formula>
    </cfRule>
    <cfRule type="cellIs" dxfId="247" priority="56" stopIfTrue="1" operator="equal">
      <formula>"◆未達"</formula>
    </cfRule>
    <cfRule type="cellIs" dxfId="246" priority="55" stopIfTrue="1" operator="greaterThanOrEqual">
      <formula>"●適合"</formula>
    </cfRule>
  </conditionalFormatting>
  <conditionalFormatting sqref="AH326">
    <cfRule type="cellIs" dxfId="245" priority="93" stopIfTrue="1" operator="equal">
      <formula>"▼矛盾"</formula>
    </cfRule>
    <cfRule type="cellIs" dxfId="244" priority="91" stopIfTrue="1" operator="greaterThanOrEqual">
      <formula>"●適合"</formula>
    </cfRule>
    <cfRule type="cellIs" dxfId="243" priority="92" stopIfTrue="1" operator="equal">
      <formula>"◆未達"</formula>
    </cfRule>
  </conditionalFormatting>
  <conditionalFormatting sqref="AH328">
    <cfRule type="cellIs" dxfId="242" priority="102" stopIfTrue="1" operator="equal">
      <formula>"▼矛盾"</formula>
    </cfRule>
    <cfRule type="cellIs" dxfId="241" priority="100" stopIfTrue="1" operator="greaterThanOrEqual">
      <formula>"●適合"</formula>
    </cfRule>
    <cfRule type="cellIs" dxfId="240" priority="101" stopIfTrue="1" operator="equal">
      <formula>"◆未達"</formula>
    </cfRule>
  </conditionalFormatting>
  <conditionalFormatting sqref="AH330">
    <cfRule type="cellIs" dxfId="239" priority="11" stopIfTrue="1" operator="equal">
      <formula>"◆未達"</formula>
    </cfRule>
    <cfRule type="cellIs" dxfId="238" priority="12" stopIfTrue="1" operator="equal">
      <formula>"▼矛盾"</formula>
    </cfRule>
    <cfRule type="cellIs" dxfId="237" priority="10" stopIfTrue="1" operator="greaterThanOrEqual">
      <formula>"●適合"</formula>
    </cfRule>
  </conditionalFormatting>
  <conditionalFormatting sqref="AH332">
    <cfRule type="cellIs" dxfId="236" priority="89" stopIfTrue="1" operator="equal">
      <formula>"◆未達"</formula>
    </cfRule>
    <cfRule type="cellIs" dxfId="235" priority="90" stopIfTrue="1" operator="equal">
      <formula>"▼矛盾"</formula>
    </cfRule>
    <cfRule type="cellIs" dxfId="234" priority="88" stopIfTrue="1" operator="greaterThanOrEqual">
      <formula>"●適合"</formula>
    </cfRule>
  </conditionalFormatting>
  <conditionalFormatting sqref="AH341">
    <cfRule type="cellIs" dxfId="233" priority="4" stopIfTrue="1" operator="greaterThanOrEqual">
      <formula>"●適合"</formula>
    </cfRule>
    <cfRule type="cellIs" dxfId="232" priority="5" stopIfTrue="1" operator="equal">
      <formula>"◆未達"</formula>
    </cfRule>
    <cfRule type="cellIs" dxfId="231" priority="6" stopIfTrue="1" operator="equal">
      <formula>"▼矛盾"</formula>
    </cfRule>
  </conditionalFormatting>
  <conditionalFormatting sqref="AH54:AI54">
    <cfRule type="cellIs" dxfId="230" priority="310" stopIfTrue="1" operator="equal">
      <formula>"●適合"</formula>
    </cfRule>
    <cfRule type="cellIs" dxfId="229" priority="312" stopIfTrue="1" operator="equal">
      <formula>"▲矛盾"</formula>
    </cfRule>
    <cfRule type="cellIs" dxfId="228" priority="311" stopIfTrue="1" operator="equal">
      <formula>"★未達"</formula>
    </cfRule>
  </conditionalFormatting>
  <conditionalFormatting sqref="AH137:AI137 AM138:AQ138">
    <cfRule type="cellIs" dxfId="227" priority="190" stopIfTrue="1" operator="greaterThanOrEqual">
      <formula>"●適合"</formula>
    </cfRule>
    <cfRule type="cellIs" dxfId="226" priority="191" stopIfTrue="1" operator="equal">
      <formula>"◆未達"</formula>
    </cfRule>
    <cfRule type="cellIs" dxfId="225" priority="192" stopIfTrue="1" operator="equal">
      <formula>"▼矛盾"</formula>
    </cfRule>
  </conditionalFormatting>
  <conditionalFormatting sqref="AH259:AI260 AM260:AQ260 AQ262:AQ263 AH262:AI266 AM262:AP266 AQ265:AQ266">
    <cfRule type="cellIs" dxfId="224" priority="156" stopIfTrue="1" operator="equal">
      <formula>"▼矛盾"</formula>
    </cfRule>
    <cfRule type="cellIs" dxfId="223" priority="155" stopIfTrue="1" operator="equal">
      <formula>"◆未達"</formula>
    </cfRule>
    <cfRule type="cellIs" dxfId="222" priority="154" stopIfTrue="1" operator="greaterThanOrEqual">
      <formula>"●適合"</formula>
    </cfRule>
  </conditionalFormatting>
  <conditionalFormatting sqref="AH259:AI260 AM261:AQ266 AH262:AI267 AH52:AJ52 AM53:AP53 AH58:AI58 AM59:AQ59 AJ59:AJ60 AH61:AI63 AM64:AQ64 AJ64:AJ67 AM68:AP68 AH70:AJ70 AM71:AQ71 AJ72:AJ73 AH75:AI75 AM76:AR76 AJ76:AJ78 AH84:AI84 AJ85 AM85:AP85 AH91:AI91 AM92:AQ92 AJ92:AJ93 AH94:AI94 AM95:AP95 AJ95:AJ96 AH98:AI98 AM99:AR99 AJ102:AJ104 AM108:AS108 AH113:AI113 AM114:AQ114 AH118:AI118 AM119:AR119 AJ120:AJ121 AH125:AI125 AM126:AQ126 AH128:AI128 AM129:AR129 AH132:AI132 AM133:AR133 AH143:AI145 AJ147:AJ150 AH152:AI154 AJ156:AJ159 AH161:AI163 AJ165:AJ167 AH168:AI168 AJ169 AM169:AQ169 AH171:AI171 AM172:AQ172 AH175:AI175 AH177:AI177 AJ178 AM178:AP178 AH180:AI180 AJ181 AM181:AP181 AH183:AI183 AJ184 AM184:AP184 AH186:AI186 AM187:AQ187 AH188 AI189 AM190:AQ190 AH191 AI192 AM193:AQ193 AH195:AI195 AM196:AQ196 AJ196:AJ197 AH199:AI199 AM200:AQ200 AJ202:AJ204 AH206:AI206 AM207:AQ207 AJ207:AJ208 AH210:AI210 AM211:AQ211 AJ211:AJ212 AH214:AI214 AM215:AP215 AH218:AI218 AM219:AP219 AH222:AI222 AM223:AQ223 AJ226:AJ230 AH232:AI232 AM233:AR233 AH237:AI237 AM238:AQ238 AJ238:AJ240 AH241 AM241:AQ241 AH244:AI244 AM245:AQ245 AH247:AI247 AM248:AQ248 AJ250:AJ252 AJ254 AM268:AQ268 AH270:AJ270 AM271:AQ271 AH273:AJ273 AM274:AQ274 AH276:AI276 AM277:AQ277 AH279:AI279 AM280:AQ280 AH282:AI282 AM283:AQ283 AJ283:AJ285 AH288:AI288 AM289:AQ289 AJ289:AJ292 AH291:AI291 AM292:AQ292 AH293 AJ294:AJ296 AM295:AQ295 AH298:AI298 AM299:AQ299 AJ300:AJ301">
    <cfRule type="cellIs" dxfId="221" priority="298" stopIfTrue="1" operator="greaterThanOrEqual">
      <formula>"●適合"</formula>
    </cfRule>
  </conditionalFormatting>
  <conditionalFormatting sqref="AH309:AI309">
    <cfRule type="cellIs" dxfId="220" priority="31" stopIfTrue="1" operator="greaterThanOrEqual">
      <formula>"●適合"</formula>
    </cfRule>
    <cfRule type="cellIs" dxfId="219" priority="33" stopIfTrue="1" operator="equal">
      <formula>"▼矛盾"</formula>
    </cfRule>
    <cfRule type="cellIs" dxfId="218" priority="32" stopIfTrue="1" operator="equal">
      <formula>"◆未達"</formula>
    </cfRule>
  </conditionalFormatting>
  <conditionalFormatting sqref="AH311:AI311 AM312:AQ312 AH313">
    <cfRule type="cellIs" dxfId="217" priority="79" stopIfTrue="1" operator="greaterThanOrEqual">
      <formula>"●適合"</formula>
    </cfRule>
    <cfRule type="cellIs" dxfId="216" priority="80" stopIfTrue="1" operator="equal">
      <formula>"◆未達"</formula>
    </cfRule>
    <cfRule type="cellIs" dxfId="215" priority="81" stopIfTrue="1" operator="equal">
      <formula>"▼矛盾"</formula>
    </cfRule>
  </conditionalFormatting>
  <conditionalFormatting sqref="AH314:AI314">
    <cfRule type="cellIs" dxfId="214" priority="124" stopIfTrue="1" operator="greaterThanOrEqual">
      <formula>"●適合"</formula>
    </cfRule>
    <cfRule type="cellIs" dxfId="213" priority="126" stopIfTrue="1" operator="equal">
      <formula>"▼矛盾"</formula>
    </cfRule>
    <cfRule type="cellIs" dxfId="212" priority="125" stopIfTrue="1" operator="equal">
      <formula>"◆未達"</formula>
    </cfRule>
  </conditionalFormatting>
  <conditionalFormatting sqref="AH316:AI316">
    <cfRule type="cellIs" dxfId="211" priority="30" stopIfTrue="1" operator="equal">
      <formula>"▼矛盾"</formula>
    </cfRule>
    <cfRule type="cellIs" dxfId="210" priority="29" stopIfTrue="1" operator="equal">
      <formula>"◆未達"</formula>
    </cfRule>
    <cfRule type="cellIs" dxfId="209" priority="28" stopIfTrue="1" operator="greaterThanOrEqual">
      <formula>"●適合"</formula>
    </cfRule>
  </conditionalFormatting>
  <conditionalFormatting sqref="AH319:AI319">
    <cfRule type="cellIs" dxfId="208" priority="17" stopIfTrue="1" operator="equal">
      <formula>"◆未達"</formula>
    </cfRule>
    <cfRule type="cellIs" dxfId="207" priority="18" stopIfTrue="1" operator="equal">
      <formula>"▼矛盾"</formula>
    </cfRule>
    <cfRule type="cellIs" dxfId="206" priority="16" stopIfTrue="1" operator="greaterThanOrEqual">
      <formula>"●適合"</formula>
    </cfRule>
  </conditionalFormatting>
  <conditionalFormatting sqref="AH322:AI322">
    <cfRule type="cellIs" dxfId="205" priority="14" stopIfTrue="1" operator="equal">
      <formula>"◆未達"</formula>
    </cfRule>
    <cfRule type="cellIs" dxfId="204" priority="13" stopIfTrue="1" operator="greaterThanOrEqual">
      <formula>"●適合"</formula>
    </cfRule>
    <cfRule type="cellIs" dxfId="203" priority="15" stopIfTrue="1" operator="equal">
      <formula>"▼矛盾"</formula>
    </cfRule>
  </conditionalFormatting>
  <conditionalFormatting sqref="AH339:AI339">
    <cfRule type="cellIs" dxfId="202" priority="8" stopIfTrue="1" operator="equal">
      <formula>"◆未達"</formula>
    </cfRule>
    <cfRule type="cellIs" dxfId="201" priority="9" stopIfTrue="1" operator="equal">
      <formula>"▼矛盾"</formula>
    </cfRule>
    <cfRule type="cellIs" dxfId="200" priority="7" stopIfTrue="1" operator="greaterThanOrEqual">
      <formula>"●適合"</formula>
    </cfRule>
  </conditionalFormatting>
  <conditionalFormatting sqref="AH52:AJ52 AM53:AP53 AH58:AI58 AM59:AQ59 AJ59:AJ60 AH61:AI63 AM64:AQ64 AJ64:AJ67 AM68:AP68 AH70:AJ70 AM71:AQ71 AJ72:AJ73 AH75:AI75 AM76:AR76 AJ76:AJ78 AH84:AI84 AJ85 AM85:AP85 AH91:AI91 AM92:AQ92 AJ92:AJ93 AH94:AI94 AM95:AP95 AJ95:AJ96 AH98:AI98 AM99:AR99 AJ103 AM108:AS108 AH113:AI113 AM114:AQ114 AH118:AI118 AM119:AR119 AJ120 AH125:AI125 AM126:AQ126 AH128:AI128 AM129:AR129 AH132:AI132 AM133:AR133 AH143:AI145 AJ148:AJ150 AH152:AI154 AJ157:AJ159 AH161:AI163 AJ166:AJ167 AH168:AI168 AJ169 AM169:AQ169 AH171:AI171 AM172:AQ172 AH175:AI175 AH177:AI177 AJ178 AM178:AP178 AH180:AI180 AJ181 AM181:AP181 AH183:AI183 AJ184 AM184:AP184 AH186:AI186 AM187:AQ187 AH188 AI189 AM190:AQ190 AH191 AI192 AM193:AQ193 AH195:AI195 AM196:AQ196 AJ196:AJ197 AH199:AI199 AM200:AQ200 AJ203 AH206:AI206 AJ207 AM207:AQ207 AH210:AI210 AJ211 AM211:AQ211 AH214:AI214 AM215:AP215 AH218:AI218 AM219:AP219 AH222:AI222 AM223:AQ223 AJ227:AJ230 AH232:AI232 AM233:AR233 AH237:AI237 AM238:AQ238 AJ239 AH241 AM241:AQ241 AH244:AI244 AM245:AQ245 AH247:AI247 AM248:AQ248 AJ251:AJ252 AJ254 AH259:AI260 AM261:AQ266 AH262:AI267 AM268:AQ268 AH270:AJ270 AM271:AQ271 AH273:AJ273 AM274:AQ274 AH276:AI276 AM277:AQ277 AH279:AI279 AM280:AQ280 AH282:AI282 AM283:AQ283 AJ283:AJ285 AH288:AI288 AJ289 AM289:AQ289 AH291:AI291 AJ291:AJ292 AM292:AQ292 AH293 AJ295 AM295:AQ295 AH298:AI298 AM299:AQ299 AJ300">
    <cfRule type="cellIs" dxfId="199" priority="300" stopIfTrue="1" operator="equal">
      <formula>"▼矛盾"</formula>
    </cfRule>
    <cfRule type="cellIs" dxfId="198" priority="299" stopIfTrue="1" operator="equal">
      <formula>"◆未達"</formula>
    </cfRule>
  </conditionalFormatting>
  <conditionalFormatting sqref="AH335:AJ335 AM336:AQ336 AJ337:AJ338">
    <cfRule type="cellIs" dxfId="197" priority="108" stopIfTrue="1" operator="equal">
      <formula>"▼矛盾"</formula>
    </cfRule>
    <cfRule type="cellIs" dxfId="196" priority="107" stopIfTrue="1" operator="equal">
      <formula>"◆未達"</formula>
    </cfRule>
    <cfRule type="cellIs" dxfId="195" priority="106" stopIfTrue="1" operator="greaterThanOrEqual">
      <formula>"●適合"</formula>
    </cfRule>
  </conditionalFormatting>
  <conditionalFormatting sqref="AI122:AI123">
    <cfRule type="cellIs" dxfId="194" priority="74" stopIfTrue="1" operator="equal">
      <formula>"◆未達"</formula>
    </cfRule>
    <cfRule type="cellIs" dxfId="193" priority="73" stopIfTrue="1" operator="greaterThanOrEqual">
      <formula>"●適合"</formula>
    </cfRule>
    <cfRule type="cellIs" dxfId="192" priority="75" stopIfTrue="1" operator="equal">
      <formula>"▼矛盾"</formula>
    </cfRule>
  </conditionalFormatting>
  <conditionalFormatting sqref="AJ54">
    <cfRule type="cellIs" dxfId="191" priority="153" stopIfTrue="1" operator="equal">
      <formula>"▼矛盾"</formula>
    </cfRule>
    <cfRule type="cellIs" dxfId="190" priority="152" stopIfTrue="1" operator="equal">
      <formula>"◆未達"</formula>
    </cfRule>
    <cfRule type="cellIs" dxfId="189" priority="151" stopIfTrue="1" operator="greaterThanOrEqual">
      <formula>"●適合"</formula>
    </cfRule>
  </conditionalFormatting>
  <conditionalFormatting sqref="AJ100">
    <cfRule type="cellIs" dxfId="188" priority="319" stopIfTrue="1" operator="greaterThanOrEqual">
      <formula>"●適合"</formula>
    </cfRule>
    <cfRule type="cellIs" dxfId="187" priority="320" stopIfTrue="1" operator="equal">
      <formula>"◆過勾配"</formula>
    </cfRule>
    <cfRule type="cellIs" dxfId="186" priority="321" stopIfTrue="1" operator="equal">
      <formula>"▼矛盾"</formula>
    </cfRule>
  </conditionalFormatting>
  <conditionalFormatting sqref="AJ102 AJ202 AJ238 AJ294">
    <cfRule type="cellIs" dxfId="185" priority="302" stopIfTrue="1" operator="equal">
      <formula>"◆195未満"</formula>
    </cfRule>
    <cfRule type="cellIs" dxfId="184" priority="303" stopIfTrue="1" operator="equal">
      <formula>"▼矛盾"</formula>
    </cfRule>
  </conditionalFormatting>
  <conditionalFormatting sqref="AJ104 AJ147 AJ156 AJ165 AJ204 AJ226 AJ240 AJ250 AJ296">
    <cfRule type="cellIs" dxfId="183" priority="306" stopIfTrue="1" operator="equal">
      <formula>"▼矛盾"</formula>
    </cfRule>
    <cfRule type="cellIs" dxfId="182" priority="305" stopIfTrue="1" operator="equal">
      <formula>"◆30超過"</formula>
    </cfRule>
  </conditionalFormatting>
  <conditionalFormatting sqref="AJ107">
    <cfRule type="cellIs" dxfId="181" priority="316" stopIfTrue="1" operator="greaterThanOrEqual">
      <formula>"●適合"</formula>
    </cfRule>
    <cfRule type="cellIs" dxfId="180" priority="317" stopIfTrue="1" operator="equal">
      <formula>"◆寸法"</formula>
    </cfRule>
    <cfRule type="cellIs" dxfId="179" priority="318" stopIfTrue="1" operator="equal">
      <formula>"▼矛盾"</formula>
    </cfRule>
  </conditionalFormatting>
  <conditionalFormatting sqref="AJ119">
    <cfRule type="cellIs" dxfId="178" priority="324" stopIfTrue="1" operator="greaterThan">
      <formula>45</formula>
    </cfRule>
    <cfRule type="cellIs" dxfId="177" priority="322" stopIfTrue="1" operator="lessThanOrEqual">
      <formula>45</formula>
    </cfRule>
    <cfRule type="cellIs" dxfId="176" priority="323" stopIfTrue="1" operator="equal">
      <formula>"■未答"</formula>
    </cfRule>
  </conditionalFormatting>
  <conditionalFormatting sqref="AJ121 AJ208 AJ212 AJ290 AJ301">
    <cfRule type="cellIs" dxfId="175" priority="308" stopIfTrue="1" operator="equal">
      <formula>"◆低すぎ"</formula>
    </cfRule>
    <cfRule type="cellIs" dxfId="174" priority="309" stopIfTrue="1" operator="equal">
      <formula>"高すぎ"</formula>
    </cfRule>
  </conditionalFormatting>
  <conditionalFormatting sqref="AJ258">
    <cfRule type="cellIs" dxfId="173" priority="49" stopIfTrue="1" operator="greaterThanOrEqual">
      <formula>"●適合"</formula>
    </cfRule>
    <cfRule type="cellIs" dxfId="172" priority="51" stopIfTrue="1" operator="equal">
      <formula>"▼矛盾"</formula>
    </cfRule>
    <cfRule type="cellIs" dxfId="171" priority="50" stopIfTrue="1" operator="equal">
      <formula>"◆未達"</formula>
    </cfRule>
  </conditionalFormatting>
  <conditionalFormatting sqref="AJ310:AJ312">
    <cfRule type="cellIs" dxfId="170" priority="78" stopIfTrue="1" operator="equal">
      <formula>"▼矛盾"</formula>
    </cfRule>
    <cfRule type="cellIs" dxfId="169" priority="77" stopIfTrue="1" operator="equal">
      <formula>"◆未達"</formula>
    </cfRule>
    <cfRule type="cellIs" dxfId="168" priority="76" stopIfTrue="1" operator="greaterThanOrEqual">
      <formula>"●適合"</formula>
    </cfRule>
  </conditionalFormatting>
  <conditionalFormatting sqref="AJ317 AJ320">
    <cfRule type="cellIs" dxfId="167" priority="133" stopIfTrue="1" operator="greaterThanOrEqual">
      <formula>"●適合"</formula>
    </cfRule>
    <cfRule type="cellIs" dxfId="166" priority="134" stopIfTrue="1" operator="equal">
      <formula>"◆未達"</formula>
    </cfRule>
    <cfRule type="cellIs" dxfId="165" priority="135" stopIfTrue="1" operator="equal">
      <formula>"▼矛盾"</formula>
    </cfRule>
  </conditionalFormatting>
  <conditionalFormatting sqref="AJ342">
    <cfRule type="cellIs" dxfId="164" priority="3" stopIfTrue="1" operator="equal">
      <formula>"▼矛盾"</formula>
    </cfRule>
    <cfRule type="cellIs" dxfId="163" priority="1" stopIfTrue="1" operator="greaterThanOrEqual">
      <formula>"●適合"</formula>
    </cfRule>
    <cfRule type="cellIs" dxfId="162" priority="2" stopIfTrue="1" operator="equal">
      <formula>"◆未達"</formula>
    </cfRule>
  </conditionalFormatting>
  <conditionalFormatting sqref="AM9:AP9">
    <cfRule type="cellIs" dxfId="161" priority="291" stopIfTrue="1" operator="equal">
      <formula>"▼矛盾"</formula>
    </cfRule>
    <cfRule type="cellIs" dxfId="160" priority="290" stopIfTrue="1" operator="equal">
      <formula>"◆未達"</formula>
    </cfRule>
    <cfRule type="cellIs" dxfId="159" priority="289" stopIfTrue="1" operator="greaterThanOrEqual">
      <formula>"●適合"</formula>
    </cfRule>
  </conditionalFormatting>
  <conditionalFormatting sqref="AM12:AP12">
    <cfRule type="cellIs" dxfId="158" priority="285" stopIfTrue="1" operator="equal">
      <formula>"▼矛盾"</formula>
    </cfRule>
    <cfRule type="cellIs" dxfId="157" priority="284" stopIfTrue="1" operator="equal">
      <formula>"◆未達"</formula>
    </cfRule>
    <cfRule type="cellIs" dxfId="156" priority="283" stopIfTrue="1" operator="greaterThanOrEqual">
      <formula>"●適合"</formula>
    </cfRule>
  </conditionalFormatting>
  <conditionalFormatting sqref="AM15:AP15">
    <cfRule type="cellIs" dxfId="155" priority="278" stopIfTrue="1" operator="equal">
      <formula>"◆未達"</formula>
    </cfRule>
    <cfRule type="cellIs" dxfId="154" priority="277" stopIfTrue="1" operator="greaterThanOrEqual">
      <formula>"●適合"</formula>
    </cfRule>
    <cfRule type="cellIs" dxfId="153" priority="279" stopIfTrue="1" operator="equal">
      <formula>"▼矛盾"</formula>
    </cfRule>
  </conditionalFormatting>
  <conditionalFormatting sqref="AM17:AP17">
    <cfRule type="cellIs" dxfId="152" priority="272" stopIfTrue="1" operator="equal">
      <formula>"◆未達"</formula>
    </cfRule>
    <cfRule type="cellIs" dxfId="151" priority="273" stopIfTrue="1" operator="equal">
      <formula>"▼矛盾"</formula>
    </cfRule>
    <cfRule type="cellIs" dxfId="150" priority="271" stopIfTrue="1" operator="greaterThanOrEqual">
      <formula>"●適合"</formula>
    </cfRule>
  </conditionalFormatting>
  <conditionalFormatting sqref="AM20:AP20">
    <cfRule type="cellIs" dxfId="149" priority="263" stopIfTrue="1" operator="equal">
      <formula>"◆未達"</formula>
    </cfRule>
    <cfRule type="cellIs" dxfId="148" priority="262" stopIfTrue="1" operator="greaterThanOrEqual">
      <formula>"●適合"</formula>
    </cfRule>
    <cfRule type="cellIs" dxfId="147" priority="264" stopIfTrue="1" operator="equal">
      <formula>"▼矛盾"</formula>
    </cfRule>
  </conditionalFormatting>
  <conditionalFormatting sqref="AM22:AP22">
    <cfRule type="cellIs" dxfId="146" priority="259" stopIfTrue="1" operator="greaterThanOrEqual">
      <formula>"●適合"</formula>
    </cfRule>
    <cfRule type="cellIs" dxfId="145" priority="261" stopIfTrue="1" operator="equal">
      <formula>"▼矛盾"</formula>
    </cfRule>
    <cfRule type="cellIs" dxfId="144" priority="260" stopIfTrue="1" operator="equal">
      <formula>"◆未達"</formula>
    </cfRule>
  </conditionalFormatting>
  <conditionalFormatting sqref="AM24:AP24">
    <cfRule type="cellIs" dxfId="143" priority="252" stopIfTrue="1" operator="equal">
      <formula>"▼矛盾"</formula>
    </cfRule>
    <cfRule type="cellIs" dxfId="142" priority="251" stopIfTrue="1" operator="equal">
      <formula>"◆未達"</formula>
    </cfRule>
    <cfRule type="cellIs" dxfId="141" priority="250" stopIfTrue="1" operator="greaterThanOrEqual">
      <formula>"●適合"</formula>
    </cfRule>
  </conditionalFormatting>
  <conditionalFormatting sqref="AM26:AP26">
    <cfRule type="cellIs" dxfId="140" priority="249" stopIfTrue="1" operator="equal">
      <formula>"▼矛盾"</formula>
    </cfRule>
    <cfRule type="cellIs" dxfId="139" priority="248" stopIfTrue="1" operator="equal">
      <formula>"◆未達"</formula>
    </cfRule>
    <cfRule type="cellIs" dxfId="138" priority="247" stopIfTrue="1" operator="greaterThanOrEqual">
      <formula>"●適合"</formula>
    </cfRule>
  </conditionalFormatting>
  <conditionalFormatting sqref="AM29:AP29">
    <cfRule type="cellIs" dxfId="137" priority="241" stopIfTrue="1" operator="greaterThanOrEqual">
      <formula>"●適合"</formula>
    </cfRule>
    <cfRule type="cellIs" dxfId="136" priority="243" stopIfTrue="1" operator="equal">
      <formula>"▼矛盾"</formula>
    </cfRule>
    <cfRule type="cellIs" dxfId="135" priority="242" stopIfTrue="1" operator="equal">
      <formula>"◆未達"</formula>
    </cfRule>
  </conditionalFormatting>
  <conditionalFormatting sqref="AM31:AP31">
    <cfRule type="cellIs" dxfId="134" priority="235" stopIfTrue="1" operator="greaterThanOrEqual">
      <formula>"●適合"</formula>
    </cfRule>
    <cfRule type="cellIs" dxfId="133" priority="236" stopIfTrue="1" operator="equal">
      <formula>"◆未達"</formula>
    </cfRule>
    <cfRule type="cellIs" dxfId="132" priority="237" stopIfTrue="1" operator="equal">
      <formula>"▼矛盾"</formula>
    </cfRule>
  </conditionalFormatting>
  <conditionalFormatting sqref="AM33:AP33">
    <cfRule type="cellIs" dxfId="131" priority="230" stopIfTrue="1" operator="equal">
      <formula>"◆未達"</formula>
    </cfRule>
    <cfRule type="cellIs" dxfId="130" priority="231" stopIfTrue="1" operator="equal">
      <formula>"▼矛盾"</formula>
    </cfRule>
    <cfRule type="cellIs" dxfId="129" priority="229" stopIfTrue="1" operator="greaterThanOrEqual">
      <formula>"●適合"</formula>
    </cfRule>
  </conditionalFormatting>
  <conditionalFormatting sqref="AM36:AP36">
    <cfRule type="cellIs" dxfId="128" priority="223" stopIfTrue="1" operator="greaterThanOrEqual">
      <formula>"●適合"</formula>
    </cfRule>
    <cfRule type="cellIs" dxfId="127" priority="225" stopIfTrue="1" operator="equal">
      <formula>"▼矛盾"</formula>
    </cfRule>
    <cfRule type="cellIs" dxfId="126" priority="224" stopIfTrue="1" operator="equal">
      <formula>"◆未達"</formula>
    </cfRule>
  </conditionalFormatting>
  <conditionalFormatting sqref="AM38:AP38">
    <cfRule type="cellIs" dxfId="125" priority="219" stopIfTrue="1" operator="equal">
      <formula>"▼矛盾"</formula>
    </cfRule>
    <cfRule type="cellIs" dxfId="124" priority="218" stopIfTrue="1" operator="equal">
      <formula>"◆未達"</formula>
    </cfRule>
    <cfRule type="cellIs" dxfId="123" priority="217" stopIfTrue="1" operator="greaterThanOrEqual">
      <formula>"●適合"</formula>
    </cfRule>
  </conditionalFormatting>
  <conditionalFormatting sqref="AM41:AP41">
    <cfRule type="cellIs" dxfId="122" priority="213" stopIfTrue="1" operator="equal">
      <formula>"▼矛盾"</formula>
    </cfRule>
    <cfRule type="cellIs" dxfId="121" priority="212" stopIfTrue="1" operator="equal">
      <formula>"◆未達"</formula>
    </cfRule>
    <cfRule type="cellIs" dxfId="120" priority="211" stopIfTrue="1" operator="greaterThanOrEqual">
      <formula>"●適合"</formula>
    </cfRule>
  </conditionalFormatting>
  <conditionalFormatting sqref="AM43:AP43">
    <cfRule type="cellIs" dxfId="119" priority="205" stopIfTrue="1" operator="greaterThanOrEqual">
      <formula>"●適合"</formula>
    </cfRule>
    <cfRule type="cellIs" dxfId="118" priority="207" stopIfTrue="1" operator="equal">
      <formula>"▼矛盾"</formula>
    </cfRule>
    <cfRule type="cellIs" dxfId="117" priority="206" stopIfTrue="1" operator="equal">
      <formula>"◆未達"</formula>
    </cfRule>
  </conditionalFormatting>
  <conditionalFormatting sqref="AM45:AP45">
    <cfRule type="cellIs" dxfId="116" priority="200" stopIfTrue="1" operator="equal">
      <formula>"◆未達"</formula>
    </cfRule>
    <cfRule type="cellIs" dxfId="115" priority="201" stopIfTrue="1" operator="equal">
      <formula>"▼矛盾"</formula>
    </cfRule>
    <cfRule type="cellIs" dxfId="114" priority="199" stopIfTrue="1" operator="greaterThanOrEqual">
      <formula>"●適合"</formula>
    </cfRule>
  </conditionalFormatting>
  <conditionalFormatting sqref="AM47:AP47">
    <cfRule type="cellIs" dxfId="113" priority="195" stopIfTrue="1" operator="equal">
      <formula>"▼矛盾"</formula>
    </cfRule>
    <cfRule type="cellIs" dxfId="112" priority="194" stopIfTrue="1" operator="equal">
      <formula>"◆未達"</formula>
    </cfRule>
    <cfRule type="cellIs" dxfId="111" priority="193" stopIfTrue="1" operator="greaterThanOrEqual">
      <formula>"●適合"</formula>
    </cfRule>
  </conditionalFormatting>
  <conditionalFormatting sqref="AM329:AP329">
    <cfRule type="cellIs" dxfId="110" priority="117" stopIfTrue="1" operator="equal">
      <formula>"▼矛盾"</formula>
    </cfRule>
    <cfRule type="cellIs" dxfId="109" priority="115" stopIfTrue="1" operator="greaterThanOrEqual">
      <formula>"●適合"</formula>
    </cfRule>
    <cfRule type="cellIs" dxfId="108" priority="116" stopIfTrue="1" operator="equal">
      <formula>"◆未達"</formula>
    </cfRule>
  </conditionalFormatting>
  <conditionalFormatting sqref="AM331:AP331">
    <cfRule type="cellIs" dxfId="107" priority="113" stopIfTrue="1" operator="equal">
      <formula>"◆未達"</formula>
    </cfRule>
    <cfRule type="cellIs" dxfId="106" priority="112" stopIfTrue="1" operator="greaterThanOrEqual">
      <formula>"●適合"</formula>
    </cfRule>
    <cfRule type="cellIs" dxfId="105" priority="114" stopIfTrue="1" operator="equal">
      <formula>"▼矛盾"</formula>
    </cfRule>
  </conditionalFormatting>
  <conditionalFormatting sqref="AM333:AP333">
    <cfRule type="cellIs" dxfId="104" priority="109" stopIfTrue="1" operator="greaterThanOrEqual">
      <formula>"●適合"</formula>
    </cfRule>
    <cfRule type="cellIs" dxfId="103" priority="111" stopIfTrue="1" operator="equal">
      <formula>"▼矛盾"</formula>
    </cfRule>
    <cfRule type="cellIs" dxfId="102" priority="110" stopIfTrue="1" operator="equal">
      <formula>"◆未達"</formula>
    </cfRule>
  </conditionalFormatting>
  <conditionalFormatting sqref="AM342:AP342">
    <cfRule type="cellIs" dxfId="101" priority="84" stopIfTrue="1" operator="equal">
      <formula>"▼矛盾"</formula>
    </cfRule>
    <cfRule type="cellIs" dxfId="100" priority="83" stopIfTrue="1" operator="equal">
      <formula>"◆未達"</formula>
    </cfRule>
    <cfRule type="cellIs" dxfId="99" priority="82" stopIfTrue="1" operator="greaterThanOrEqual">
      <formula>"●適合"</formula>
    </cfRule>
  </conditionalFormatting>
  <conditionalFormatting sqref="AM123:AQ123">
    <cfRule type="cellIs" dxfId="98" priority="72" stopIfTrue="1" operator="equal">
      <formula>"▼矛盾"</formula>
    </cfRule>
    <cfRule type="cellIs" dxfId="97" priority="71" stopIfTrue="1" operator="equal">
      <formula>"◆未達"</formula>
    </cfRule>
    <cfRule type="cellIs" dxfId="96" priority="70" stopIfTrue="1" operator="greaterThanOrEqual">
      <formula>"●適合"</formula>
    </cfRule>
  </conditionalFormatting>
  <conditionalFormatting sqref="AM153:AQ153">
    <cfRule type="cellIs" dxfId="95" priority="172" stopIfTrue="1" operator="greaterThanOrEqual">
      <formula>"●適合"</formula>
    </cfRule>
    <cfRule type="cellIs" dxfId="94" priority="174" stopIfTrue="1" operator="equal">
      <formula>"▼矛盾"</formula>
    </cfRule>
    <cfRule type="cellIs" dxfId="93" priority="173" stopIfTrue="1" operator="equal">
      <formula>"◆未達"</formula>
    </cfRule>
  </conditionalFormatting>
  <conditionalFormatting sqref="AM162:AQ162">
    <cfRule type="cellIs" dxfId="92" priority="165" stopIfTrue="1" operator="equal">
      <formula>"▼矛盾"</formula>
    </cfRule>
    <cfRule type="cellIs" dxfId="91" priority="163" stopIfTrue="1" operator="greaterThanOrEqual">
      <formula>"●適合"</formula>
    </cfRule>
    <cfRule type="cellIs" dxfId="90" priority="164" stopIfTrue="1" operator="equal">
      <formula>"◆未達"</formula>
    </cfRule>
  </conditionalFormatting>
  <conditionalFormatting sqref="AM175:AQ175">
    <cfRule type="cellIs" dxfId="89" priority="66" stopIfTrue="1" operator="equal">
      <formula>"▼矛盾"</formula>
    </cfRule>
    <cfRule type="cellIs" dxfId="88" priority="65" stopIfTrue="1" operator="equal">
      <formula>"◆未達"</formula>
    </cfRule>
    <cfRule type="cellIs" dxfId="87" priority="64" stopIfTrue="1" operator="greaterThanOrEqual">
      <formula>"●適合"</formula>
    </cfRule>
  </conditionalFormatting>
  <conditionalFormatting sqref="AM257:AQ257">
    <cfRule type="cellIs" dxfId="86" priority="52" stopIfTrue="1" operator="greaterThanOrEqual">
      <formula>"●適合"</formula>
    </cfRule>
    <cfRule type="cellIs" dxfId="85" priority="53" stopIfTrue="1" operator="equal">
      <formula>"◆未達"</formula>
    </cfRule>
    <cfRule type="cellIs" dxfId="84" priority="54" stopIfTrue="1" operator="equal">
      <formula>"▼矛盾"</formula>
    </cfRule>
  </conditionalFormatting>
  <conditionalFormatting sqref="AM308:AQ308">
    <cfRule type="cellIs" dxfId="83" priority="41" stopIfTrue="1" operator="equal">
      <formula>"◆未達"</formula>
    </cfRule>
    <cfRule type="cellIs" dxfId="82" priority="40" stopIfTrue="1" operator="greaterThanOrEqual">
      <formula>"●適合"</formula>
    </cfRule>
    <cfRule type="cellIs" dxfId="81" priority="42" stopIfTrue="1" operator="equal">
      <formula>"▼矛盾"</formula>
    </cfRule>
  </conditionalFormatting>
  <conditionalFormatting sqref="AM310:AQ310">
    <cfRule type="cellIs" dxfId="80" priority="35" stopIfTrue="1" operator="equal">
      <formula>"◆未達"</formula>
    </cfRule>
    <cfRule type="cellIs" dxfId="79" priority="34" stopIfTrue="1" operator="greaterThanOrEqual">
      <formula>"●適合"</formula>
    </cfRule>
    <cfRule type="cellIs" dxfId="78" priority="36" stopIfTrue="1" operator="equal">
      <formula>"▼矛盾"</formula>
    </cfRule>
  </conditionalFormatting>
  <conditionalFormatting sqref="AM315:AQ315">
    <cfRule type="cellIs" dxfId="77" priority="131" stopIfTrue="1" operator="equal">
      <formula>"◆未達"</formula>
    </cfRule>
    <cfRule type="cellIs" dxfId="76" priority="130" stopIfTrue="1" operator="greaterThanOrEqual">
      <formula>"●適合"</formula>
    </cfRule>
    <cfRule type="cellIs" dxfId="75" priority="132" stopIfTrue="1" operator="equal">
      <formula>"▼矛盾"</formula>
    </cfRule>
  </conditionalFormatting>
  <conditionalFormatting sqref="AM317:AQ317">
    <cfRule type="cellIs" dxfId="74" priority="26" stopIfTrue="1" operator="equal">
      <formula>"◆未達"</formula>
    </cfRule>
    <cfRule type="cellIs" dxfId="73" priority="27" stopIfTrue="1" operator="equal">
      <formula>"▼矛盾"</formula>
    </cfRule>
    <cfRule type="cellIs" dxfId="72" priority="25" stopIfTrue="1" operator="greaterThanOrEqual">
      <formula>"●適合"</formula>
    </cfRule>
  </conditionalFormatting>
  <conditionalFormatting sqref="AM320:AQ320">
    <cfRule type="cellIs" dxfId="71" priority="23" stopIfTrue="1" operator="equal">
      <formula>"◆未達"</formula>
    </cfRule>
    <cfRule type="cellIs" dxfId="70" priority="22" stopIfTrue="1" operator="greaterThanOrEqual">
      <formula>"●適合"</formula>
    </cfRule>
    <cfRule type="cellIs" dxfId="69" priority="24" stopIfTrue="1" operator="equal">
      <formula>"▼矛盾"</formula>
    </cfRule>
  </conditionalFormatting>
  <conditionalFormatting sqref="AM323:AQ323">
    <cfRule type="cellIs" dxfId="68" priority="21" stopIfTrue="1" operator="equal">
      <formula>"▼矛盾"</formula>
    </cfRule>
    <cfRule type="cellIs" dxfId="67" priority="20" stopIfTrue="1" operator="equal">
      <formula>"◆未達"</formula>
    </cfRule>
    <cfRule type="cellIs" dxfId="66" priority="19" stopIfTrue="1" operator="greaterThanOrEqual">
      <formula>"●適合"</formula>
    </cfRule>
  </conditionalFormatting>
  <conditionalFormatting sqref="AM326:AQ326">
    <cfRule type="cellIs" dxfId="65" priority="94" stopIfTrue="1" operator="greaterThanOrEqual">
      <formula>"●適合"</formula>
    </cfRule>
    <cfRule type="cellIs" dxfId="64" priority="96" stopIfTrue="1" operator="equal">
      <formula>"▼矛盾"</formula>
    </cfRule>
    <cfRule type="cellIs" dxfId="63" priority="95" stopIfTrue="1" operator="equal">
      <formula>"◆未達"</formula>
    </cfRule>
  </conditionalFormatting>
  <conditionalFormatting sqref="AM340:AQ340">
    <cfRule type="cellIs" dxfId="62" priority="104" stopIfTrue="1" operator="equal">
      <formula>"◆未達"</formula>
    </cfRule>
    <cfRule type="cellIs" dxfId="61" priority="103" stopIfTrue="1" operator="greaterThanOrEqual">
      <formula>"●適合"</formula>
    </cfRule>
    <cfRule type="cellIs" dxfId="60" priority="105" stopIfTrue="1" operator="equal">
      <formula>"▼矛盾"</formula>
    </cfRule>
  </conditionalFormatting>
  <conditionalFormatting sqref="AM144:AR144">
    <cfRule type="cellIs" dxfId="59" priority="179" stopIfTrue="1" operator="equal">
      <formula>"◆未達"</formula>
    </cfRule>
    <cfRule type="cellIs" dxfId="58" priority="180" stopIfTrue="1" operator="equal">
      <formula>"▼矛盾"</formula>
    </cfRule>
    <cfRule type="cellIs" dxfId="57" priority="178" stopIfTrue="1" operator="greaterThanOrEqual">
      <formula>"●適合"</formula>
    </cfRule>
  </conditionalFormatting>
  <conditionalFormatting sqref="AM146:AR146">
    <cfRule type="cellIs" dxfId="56" priority="184" stopIfTrue="1" operator="greaterThanOrEqual">
      <formula>"●適合"</formula>
    </cfRule>
    <cfRule type="cellIs" dxfId="55" priority="186" stopIfTrue="1" operator="equal">
      <formula>"▼矛盾"</formula>
    </cfRule>
    <cfRule type="cellIs" dxfId="54" priority="185" stopIfTrue="1" operator="equal">
      <formula>"◆未達"</formula>
    </cfRule>
  </conditionalFormatting>
  <conditionalFormatting sqref="AM155:AR155">
    <cfRule type="cellIs" dxfId="53" priority="166" stopIfTrue="1" operator="greaterThanOrEqual">
      <formula>"●適合"</formula>
    </cfRule>
    <cfRule type="cellIs" dxfId="52" priority="168" stopIfTrue="1" operator="equal">
      <formula>"▼矛盾"</formula>
    </cfRule>
    <cfRule type="cellIs" dxfId="51" priority="167" stopIfTrue="1" operator="equal">
      <formula>"◆未達"</formula>
    </cfRule>
  </conditionalFormatting>
  <conditionalFormatting sqref="AM164:AR164">
    <cfRule type="cellIs" dxfId="50" priority="157" stopIfTrue="1" operator="greaterThanOrEqual">
      <formula>"●適合"</formula>
    </cfRule>
    <cfRule type="cellIs" dxfId="49" priority="159" stopIfTrue="1" operator="equal">
      <formula>"▼矛盾"</formula>
    </cfRule>
    <cfRule type="cellIs" dxfId="48" priority="158" stopIfTrue="1" operator="equal">
      <formula>"◆未達"</formula>
    </cfRule>
  </conditionalFormatting>
  <conditionalFormatting sqref="AM55:AT55">
    <cfRule type="cellIs" dxfId="47" priority="147" stopIfTrue="1" operator="equal">
      <formula>"▼矛盾"</formula>
    </cfRule>
    <cfRule type="cellIs" dxfId="46" priority="146" stopIfTrue="1" operator="equal">
      <formula>"◆未達"</formula>
    </cfRule>
    <cfRule type="cellIs" dxfId="45" priority="145" stopIfTrue="1" operator="greaterThanOrEqual">
      <formula>"●適合"</formula>
    </cfRule>
  </conditionalFormatting>
  <conditionalFormatting sqref="AM87:AT87">
    <cfRule type="cellIs" dxfId="44" priority="137" stopIfTrue="1" operator="equal">
      <formula>"◆未達"</formula>
    </cfRule>
    <cfRule type="cellIs" dxfId="43" priority="138" stopIfTrue="1" operator="equal">
      <formula>"▼矛盾"</formula>
    </cfRule>
    <cfRule type="cellIs" dxfId="42" priority="136" stopIfTrue="1" operator="greaterThanOrEqual">
      <formula>"●適合"</formula>
    </cfRule>
  </conditionalFormatting>
  <conditionalFormatting sqref="AQ52">
    <cfRule type="cellIs" dxfId="41" priority="313" stopIfTrue="1" operator="greaterThanOrEqual">
      <formula>"●適合"</formula>
    </cfRule>
    <cfRule type="cellIs" dxfId="40" priority="314" stopIfTrue="1" operator="equal">
      <formula>"◆未達"</formula>
    </cfRule>
    <cfRule type="cellIs" dxfId="39"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47" min="1" max="28" man="1"/>
    <brk id="90" min="1" max="28" man="1"/>
    <brk id="151" min="1" max="28" man="1"/>
    <brk id="209" min="1" max="28" man="1"/>
    <brk id="258" min="1" max="28" man="1"/>
    <brk id="302" min="1"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07434-5DEE-4B29-A485-3989E4CF88E3}">
  <dimension ref="B1:BL64"/>
  <sheetViews>
    <sheetView tabSelected="1" view="pageBreakPreview" topLeftCell="C1" zoomScaleNormal="100" zoomScaleSheetLayoutView="100" workbookViewId="0">
      <selection activeCell="AH3" sqref="AH3"/>
    </sheetView>
  </sheetViews>
  <sheetFormatPr defaultColWidth="9" defaultRowHeight="12" x14ac:dyDescent="0.2"/>
  <cols>
    <col min="1" max="1" width="0" style="1" hidden="1" customWidth="1"/>
    <col min="2" max="2" width="0.6328125" style="1" customWidth="1"/>
    <col min="3" max="3" width="4.6328125" style="1" customWidth="1"/>
    <col min="4" max="4" width="7.26953125" style="1" customWidth="1"/>
    <col min="5" max="5" width="2.6328125" style="1" customWidth="1"/>
    <col min="6" max="7" width="4.6328125" style="1" customWidth="1"/>
    <col min="8" max="8" width="2.6328125" style="1" customWidth="1"/>
    <col min="9" max="9" width="28.6328125" style="1" customWidth="1"/>
    <col min="10" max="18" width="3.36328125" style="1" customWidth="1"/>
    <col min="19" max="29" width="3.08984375" style="1" customWidth="1"/>
    <col min="30" max="30" width="10.7265625" style="1" customWidth="1"/>
    <col min="31" max="31" width="2.36328125" style="1" customWidth="1"/>
    <col min="32" max="33" width="3" style="1" customWidth="1"/>
    <col min="34" max="34" width="7" style="1" customWidth="1"/>
    <col min="35" max="35" width="9.453125" style="1" customWidth="1"/>
    <col min="36" max="36" width="1.7265625" style="1" customWidth="1"/>
    <col min="37" max="37" width="10.453125" style="1" customWidth="1"/>
    <col min="38" max="44" width="5.90625" style="1" customWidth="1"/>
    <col min="45" max="48" width="5.36328125" style="1" customWidth="1"/>
    <col min="49" max="16384" width="9" style="1"/>
  </cols>
  <sheetData>
    <row r="1" spans="3:43" x14ac:dyDescent="0.2">
      <c r="J1" s="1">
        <v>26</v>
      </c>
      <c r="S1" s="1">
        <v>29</v>
      </c>
      <c r="AD1" s="1">
        <v>10</v>
      </c>
    </row>
    <row r="2" spans="3:43" ht="19.5" customHeight="1" x14ac:dyDescent="0.2">
      <c r="C2" s="645"/>
      <c r="D2" s="645"/>
      <c r="E2" s="181"/>
      <c r="F2" s="181"/>
      <c r="I2" s="2"/>
      <c r="J2" s="3"/>
      <c r="K2" s="3"/>
      <c r="L2" s="3"/>
      <c r="M2" s="3"/>
      <c r="N2" s="3"/>
      <c r="O2" s="3"/>
      <c r="P2" s="3"/>
      <c r="Q2" s="3"/>
      <c r="R2" s="3"/>
      <c r="AD2" s="149" t="s">
        <v>475</v>
      </c>
    </row>
    <row r="3" spans="3:43" ht="46.5" customHeight="1" x14ac:dyDescent="0.2">
      <c r="C3" s="309" t="s">
        <v>476</v>
      </c>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row>
    <row r="4" spans="3:43" ht="9.75" customHeight="1" x14ac:dyDescent="0.2">
      <c r="C4" s="4"/>
      <c r="D4" s="4"/>
      <c r="E4" s="310"/>
      <c r="F4" s="643"/>
      <c r="G4" s="140"/>
      <c r="H4" s="140"/>
      <c r="I4" s="141"/>
    </row>
    <row r="5" spans="3:43" ht="24" customHeight="1" thickBot="1" x14ac:dyDescent="0.25">
      <c r="C5" s="9"/>
      <c r="D5" s="8"/>
      <c r="E5" s="8"/>
      <c r="J5" s="292" t="s">
        <v>68</v>
      </c>
      <c r="K5" s="292"/>
      <c r="L5" s="292"/>
      <c r="M5" s="292"/>
      <c r="N5" s="292"/>
      <c r="O5" s="292"/>
      <c r="P5" s="292"/>
      <c r="Q5" s="292"/>
      <c r="R5" s="292"/>
      <c r="S5" s="292" t="s">
        <v>347</v>
      </c>
      <c r="T5" s="292"/>
      <c r="U5" s="292"/>
      <c r="V5" s="292"/>
      <c r="W5" s="292"/>
      <c r="X5" s="292"/>
      <c r="Y5" s="292"/>
      <c r="Z5" s="292"/>
      <c r="AA5" s="292"/>
      <c r="AB5" s="292"/>
      <c r="AC5" s="292"/>
      <c r="AD5" s="10" t="s">
        <v>69</v>
      </c>
      <c r="AI5" s="301" t="s">
        <v>346</v>
      </c>
      <c r="AJ5" s="302"/>
      <c r="AK5" s="302"/>
    </row>
    <row r="6" spans="3:43" ht="32.15" customHeight="1" thickBot="1" x14ac:dyDescent="0.25">
      <c r="C6" s="303" t="s">
        <v>411</v>
      </c>
      <c r="D6" s="304"/>
      <c r="E6" s="305"/>
      <c r="F6" s="305"/>
      <c r="G6" s="305"/>
      <c r="H6" s="305"/>
      <c r="I6" s="305"/>
      <c r="J6" s="306" t="s">
        <v>71</v>
      </c>
      <c r="K6" s="307"/>
      <c r="L6" s="307"/>
      <c r="M6" s="307"/>
      <c r="N6" s="307"/>
      <c r="O6" s="307"/>
      <c r="P6" s="307"/>
      <c r="Q6" s="307"/>
      <c r="R6" s="308"/>
      <c r="S6" s="306" t="s">
        <v>72</v>
      </c>
      <c r="T6" s="307"/>
      <c r="U6" s="307"/>
      <c r="V6" s="307"/>
      <c r="W6" s="307"/>
      <c r="X6" s="307"/>
      <c r="Y6" s="307"/>
      <c r="Z6" s="307"/>
      <c r="AA6" s="307"/>
      <c r="AB6" s="307"/>
      <c r="AC6" s="308"/>
      <c r="AD6" s="171" t="s">
        <v>73</v>
      </c>
      <c r="AI6" s="4" t="s">
        <v>74</v>
      </c>
      <c r="AJ6" s="4"/>
      <c r="AK6" s="4" t="s">
        <v>75</v>
      </c>
    </row>
    <row r="7" spans="3:43" ht="22.5" customHeight="1" thickBot="1" x14ac:dyDescent="0.25">
      <c r="C7" s="179" t="s">
        <v>445</v>
      </c>
      <c r="D7" s="173"/>
      <c r="E7" s="174"/>
      <c r="F7" s="174"/>
      <c r="G7" s="174"/>
      <c r="H7" s="174"/>
      <c r="I7" s="174"/>
      <c r="J7" s="175"/>
      <c r="K7" s="175"/>
      <c r="L7" s="175"/>
      <c r="M7" s="175"/>
      <c r="N7" s="175"/>
      <c r="O7" s="175"/>
      <c r="P7" s="175"/>
      <c r="Q7" s="175"/>
      <c r="R7" s="175"/>
      <c r="S7" s="175"/>
      <c r="T7" s="175"/>
      <c r="U7" s="175"/>
      <c r="V7" s="175"/>
      <c r="W7" s="175"/>
      <c r="X7" s="175"/>
      <c r="Y7" s="175"/>
      <c r="Z7" s="175"/>
      <c r="AA7" s="175"/>
      <c r="AB7" s="175"/>
      <c r="AC7" s="175"/>
      <c r="AD7" s="176"/>
      <c r="AI7" s="4"/>
      <c r="AJ7" s="4"/>
      <c r="AK7" s="4"/>
    </row>
    <row r="8" spans="3:43" ht="33" customHeight="1" x14ac:dyDescent="0.2">
      <c r="C8" s="262" t="s">
        <v>412</v>
      </c>
      <c r="I8" s="248"/>
      <c r="J8" s="266"/>
      <c r="K8" s="264"/>
      <c r="L8" s="264"/>
      <c r="M8" s="264"/>
      <c r="N8" s="264"/>
      <c r="O8" s="264"/>
      <c r="P8" s="264"/>
      <c r="Q8" s="264"/>
      <c r="R8" s="264"/>
      <c r="S8" s="315" t="s">
        <v>402</v>
      </c>
      <c r="T8" s="316"/>
      <c r="U8" s="316"/>
      <c r="V8" s="316"/>
      <c r="W8" s="316"/>
      <c r="X8" s="316"/>
      <c r="Y8" s="316"/>
      <c r="Z8" s="316"/>
      <c r="AA8" s="316"/>
      <c r="AB8" s="316"/>
      <c r="AC8" s="317"/>
      <c r="AD8" s="143"/>
      <c r="AI8" s="4"/>
      <c r="AJ8" s="4"/>
      <c r="AK8" s="4"/>
    </row>
    <row r="9" spans="3:43" ht="14.25" customHeight="1" x14ac:dyDescent="0.2">
      <c r="C9" s="262"/>
      <c r="D9" s="315" t="s">
        <v>358</v>
      </c>
      <c r="E9" s="316"/>
      <c r="F9" s="316"/>
      <c r="G9" s="316"/>
      <c r="H9" s="316"/>
      <c r="I9" s="317"/>
      <c r="J9" s="333" t="s">
        <v>77</v>
      </c>
      <c r="K9" s="331" t="s">
        <v>263</v>
      </c>
      <c r="L9" s="331"/>
      <c r="M9" s="56"/>
      <c r="N9" s="265"/>
      <c r="O9" s="333" t="s">
        <v>77</v>
      </c>
      <c r="P9" s="381" t="s">
        <v>264</v>
      </c>
      <c r="Q9" s="381"/>
      <c r="R9" s="244"/>
      <c r="S9" s="318"/>
      <c r="T9" s="319"/>
      <c r="U9" s="319"/>
      <c r="V9" s="319"/>
      <c r="W9" s="319"/>
      <c r="X9" s="319"/>
      <c r="Y9" s="319"/>
      <c r="Z9" s="319"/>
      <c r="AA9" s="319"/>
      <c r="AB9" s="319"/>
      <c r="AC9" s="320"/>
      <c r="AD9" s="373"/>
      <c r="AF9" s="21" t="str">
        <f>J9</f>
        <v>□</v>
      </c>
      <c r="AI9" s="22" t="str">
        <f>IF(AF9&amp;AF10="■□","●適合",IF(AF9&amp;AF10="□■","◆未達",IF(AF9&amp;AF10="□□","■未答","▼矛盾")))</f>
        <v>■未答</v>
      </c>
      <c r="AJ9" s="4"/>
      <c r="AK9" s="4"/>
      <c r="AM9" s="18" t="s">
        <v>79</v>
      </c>
      <c r="AN9" s="21" t="s">
        <v>80</v>
      </c>
      <c r="AO9" s="21" t="s">
        <v>81</v>
      </c>
      <c r="AP9" s="21" t="s">
        <v>82</v>
      </c>
      <c r="AQ9" s="21" t="s">
        <v>83</v>
      </c>
    </row>
    <row r="10" spans="3:43" ht="14.25" customHeight="1" x14ac:dyDescent="0.2">
      <c r="C10" s="262"/>
      <c r="D10" s="363"/>
      <c r="E10" s="364"/>
      <c r="F10" s="364"/>
      <c r="G10" s="364"/>
      <c r="H10" s="364"/>
      <c r="I10" s="365"/>
      <c r="J10" s="380"/>
      <c r="K10" s="314"/>
      <c r="L10" s="314"/>
      <c r="M10" s="54"/>
      <c r="N10" s="249"/>
      <c r="O10" s="380"/>
      <c r="P10" s="382"/>
      <c r="Q10" s="382"/>
      <c r="R10" s="267"/>
      <c r="S10" s="318"/>
      <c r="T10" s="319"/>
      <c r="U10" s="319"/>
      <c r="V10" s="319"/>
      <c r="W10" s="319"/>
      <c r="X10" s="319"/>
      <c r="Y10" s="319"/>
      <c r="Z10" s="319"/>
      <c r="AA10" s="319"/>
      <c r="AB10" s="319"/>
      <c r="AC10" s="320"/>
      <c r="AD10" s="375"/>
      <c r="AF10" s="1" t="str">
        <f>O9</f>
        <v>□</v>
      </c>
      <c r="AI10" s="4"/>
      <c r="AJ10" s="4"/>
      <c r="AK10" s="4"/>
      <c r="AN10" s="22" t="s">
        <v>64</v>
      </c>
      <c r="AO10" s="22" t="s">
        <v>65</v>
      </c>
      <c r="AP10" s="22" t="s">
        <v>84</v>
      </c>
      <c r="AQ10" s="22" t="s">
        <v>66</v>
      </c>
    </row>
    <row r="11" spans="3:43" ht="14.25" customHeight="1" x14ac:dyDescent="0.2">
      <c r="C11" s="262"/>
      <c r="D11" s="315" t="s">
        <v>359</v>
      </c>
      <c r="E11" s="316"/>
      <c r="F11" s="316"/>
      <c r="G11" s="316"/>
      <c r="H11" s="316"/>
      <c r="I11" s="317"/>
      <c r="J11" s="333" t="s">
        <v>77</v>
      </c>
      <c r="K11" s="331" t="s">
        <v>263</v>
      </c>
      <c r="L11" s="331"/>
      <c r="M11" s="56"/>
      <c r="N11" s="265"/>
      <c r="O11" s="333" t="s">
        <v>77</v>
      </c>
      <c r="P11" s="381" t="s">
        <v>264</v>
      </c>
      <c r="Q11" s="381"/>
      <c r="R11" s="244"/>
      <c r="S11" s="318"/>
      <c r="T11" s="319"/>
      <c r="U11" s="319"/>
      <c r="V11" s="319"/>
      <c r="W11" s="319"/>
      <c r="X11" s="319"/>
      <c r="Y11" s="319"/>
      <c r="Z11" s="319"/>
      <c r="AA11" s="319"/>
      <c r="AB11" s="319"/>
      <c r="AC11" s="320"/>
      <c r="AD11" s="373"/>
      <c r="AF11" s="21" t="str">
        <f>J11</f>
        <v>□</v>
      </c>
      <c r="AI11" s="22" t="str">
        <f>IF(AF11&amp;AF12="■□","●適合",IF(AF11&amp;AF12="□■","◆未達",IF(AF11&amp;AF12="□□","■未答","▼矛盾")))</f>
        <v>■未答</v>
      </c>
      <c r="AJ11" s="4"/>
      <c r="AK11" s="4"/>
      <c r="AM11" s="18" t="s">
        <v>79</v>
      </c>
      <c r="AN11" s="21" t="s">
        <v>80</v>
      </c>
      <c r="AO11" s="21" t="s">
        <v>81</v>
      </c>
      <c r="AP11" s="21" t="s">
        <v>82</v>
      </c>
      <c r="AQ11" s="21" t="s">
        <v>83</v>
      </c>
    </row>
    <row r="12" spans="3:43" ht="14.25" customHeight="1" x14ac:dyDescent="0.2">
      <c r="C12" s="262"/>
      <c r="D12" s="363"/>
      <c r="E12" s="364"/>
      <c r="F12" s="364"/>
      <c r="G12" s="364"/>
      <c r="H12" s="364"/>
      <c r="I12" s="365"/>
      <c r="J12" s="380"/>
      <c r="K12" s="314"/>
      <c r="L12" s="314"/>
      <c r="M12" s="54"/>
      <c r="N12" s="249"/>
      <c r="O12" s="380"/>
      <c r="P12" s="382"/>
      <c r="Q12" s="382"/>
      <c r="R12" s="267"/>
      <c r="S12" s="318"/>
      <c r="T12" s="319"/>
      <c r="U12" s="319"/>
      <c r="V12" s="319"/>
      <c r="W12" s="319"/>
      <c r="X12" s="319"/>
      <c r="Y12" s="319"/>
      <c r="Z12" s="319"/>
      <c r="AA12" s="319"/>
      <c r="AB12" s="319"/>
      <c r="AC12" s="320"/>
      <c r="AD12" s="375"/>
      <c r="AF12" s="1" t="str">
        <f>O11</f>
        <v>□</v>
      </c>
      <c r="AI12" s="4"/>
      <c r="AJ12" s="4"/>
      <c r="AK12" s="4"/>
      <c r="AN12" s="22" t="s">
        <v>64</v>
      </c>
      <c r="AO12" s="22" t="s">
        <v>65</v>
      </c>
      <c r="AP12" s="22" t="s">
        <v>84</v>
      </c>
      <c r="AQ12" s="22" t="s">
        <v>66</v>
      </c>
    </row>
    <row r="13" spans="3:43" ht="14.25" customHeight="1" x14ac:dyDescent="0.2">
      <c r="C13" s="262"/>
      <c r="D13" s="315" t="s">
        <v>413</v>
      </c>
      <c r="E13" s="316"/>
      <c r="F13" s="316"/>
      <c r="G13" s="316"/>
      <c r="H13" s="316"/>
      <c r="I13" s="317"/>
      <c r="J13" s="333" t="s">
        <v>77</v>
      </c>
      <c r="K13" s="331" t="s">
        <v>263</v>
      </c>
      <c r="L13" s="331"/>
      <c r="M13" s="56"/>
      <c r="N13" s="265"/>
      <c r="O13" s="333" t="s">
        <v>77</v>
      </c>
      <c r="P13" s="381" t="s">
        <v>264</v>
      </c>
      <c r="Q13" s="381"/>
      <c r="R13" s="244"/>
      <c r="S13" s="318"/>
      <c r="T13" s="319"/>
      <c r="U13" s="319"/>
      <c r="V13" s="319"/>
      <c r="W13" s="319"/>
      <c r="X13" s="319"/>
      <c r="Y13" s="319"/>
      <c r="Z13" s="319"/>
      <c r="AA13" s="319"/>
      <c r="AB13" s="319"/>
      <c r="AC13" s="320"/>
      <c r="AD13" s="373"/>
      <c r="AF13" s="21" t="str">
        <f>J13</f>
        <v>□</v>
      </c>
      <c r="AI13" s="22" t="str">
        <f>IF(AF13&amp;AF14="■□","●適合",IF(AF13&amp;AF14="□■","◆未達",IF(AF13&amp;AF14="□□","■未答","▼矛盾")))</f>
        <v>■未答</v>
      </c>
      <c r="AJ13" s="4"/>
      <c r="AK13" s="4"/>
      <c r="AM13" s="18" t="s">
        <v>79</v>
      </c>
      <c r="AN13" s="21" t="s">
        <v>80</v>
      </c>
      <c r="AO13" s="21" t="s">
        <v>81</v>
      </c>
      <c r="AP13" s="21" t="s">
        <v>82</v>
      </c>
      <c r="AQ13" s="21" t="s">
        <v>83</v>
      </c>
    </row>
    <row r="14" spans="3:43" ht="14.25" customHeight="1" thickBot="1" x14ac:dyDescent="0.25">
      <c r="C14" s="276"/>
      <c r="D14" s="394"/>
      <c r="E14" s="395"/>
      <c r="F14" s="395"/>
      <c r="G14" s="395"/>
      <c r="H14" s="395"/>
      <c r="I14" s="396"/>
      <c r="J14" s="380"/>
      <c r="K14" s="391"/>
      <c r="L14" s="391"/>
      <c r="M14" s="83"/>
      <c r="N14" s="258"/>
      <c r="O14" s="392"/>
      <c r="P14" s="393"/>
      <c r="Q14" s="393"/>
      <c r="R14" s="275"/>
      <c r="S14" s="394"/>
      <c r="T14" s="395"/>
      <c r="U14" s="395"/>
      <c r="V14" s="395"/>
      <c r="W14" s="395"/>
      <c r="X14" s="395"/>
      <c r="Y14" s="395"/>
      <c r="Z14" s="395"/>
      <c r="AA14" s="395"/>
      <c r="AB14" s="395"/>
      <c r="AC14" s="396"/>
      <c r="AD14" s="397"/>
      <c r="AF14" s="1" t="str">
        <f>O13</f>
        <v>□</v>
      </c>
      <c r="AI14" s="4"/>
      <c r="AJ14" s="4"/>
      <c r="AK14" s="4"/>
      <c r="AN14" s="22" t="s">
        <v>64</v>
      </c>
      <c r="AO14" s="22" t="s">
        <v>65</v>
      </c>
      <c r="AP14" s="22" t="s">
        <v>84</v>
      </c>
      <c r="AQ14" s="22" t="s">
        <v>66</v>
      </c>
    </row>
    <row r="15" spans="3:43" ht="32.15" hidden="1" customHeight="1" thickBot="1" x14ac:dyDescent="0.25">
      <c r="C15" s="619" t="s">
        <v>70</v>
      </c>
      <c r="D15" s="409"/>
      <c r="E15" s="552"/>
      <c r="F15" s="552"/>
      <c r="G15" s="552"/>
      <c r="H15" s="552"/>
      <c r="I15" s="552"/>
      <c r="J15" s="401" t="s">
        <v>71</v>
      </c>
      <c r="K15" s="402"/>
      <c r="L15" s="402"/>
      <c r="M15" s="402"/>
      <c r="N15" s="402"/>
      <c r="O15" s="402"/>
      <c r="P15" s="402"/>
      <c r="Q15" s="402"/>
      <c r="R15" s="403"/>
      <c r="S15" s="401" t="s">
        <v>72</v>
      </c>
      <c r="T15" s="402"/>
      <c r="U15" s="402"/>
      <c r="V15" s="402"/>
      <c r="W15" s="402"/>
      <c r="X15" s="402"/>
      <c r="Y15" s="402"/>
      <c r="Z15" s="402"/>
      <c r="AA15" s="402"/>
      <c r="AB15" s="402"/>
      <c r="AC15" s="403"/>
      <c r="AD15" s="11" t="s">
        <v>73</v>
      </c>
      <c r="AI15" s="4" t="s">
        <v>74</v>
      </c>
      <c r="AJ15" s="4"/>
      <c r="AK15" s="4" t="s">
        <v>75</v>
      </c>
    </row>
    <row r="16" spans="3:43" ht="21" customHeight="1" thickBot="1" x14ac:dyDescent="0.25">
      <c r="C16" s="155" t="s">
        <v>414</v>
      </c>
      <c r="D16" s="156"/>
      <c r="E16" s="157"/>
      <c r="F16" s="157"/>
      <c r="G16" s="157"/>
      <c r="H16" s="157"/>
      <c r="I16" s="157"/>
      <c r="J16" s="158"/>
      <c r="K16" s="158"/>
      <c r="L16" s="158"/>
      <c r="M16" s="158"/>
      <c r="N16" s="158"/>
      <c r="O16" s="158"/>
      <c r="P16" s="158"/>
      <c r="Q16" s="158"/>
      <c r="R16" s="158"/>
      <c r="S16" s="158"/>
      <c r="T16" s="158"/>
      <c r="U16" s="158"/>
      <c r="V16" s="158"/>
      <c r="W16" s="158"/>
      <c r="X16" s="158"/>
      <c r="Y16" s="158"/>
      <c r="Z16" s="158"/>
      <c r="AA16" s="158"/>
      <c r="AB16" s="158"/>
      <c r="AC16" s="158"/>
      <c r="AD16" s="159"/>
    </row>
    <row r="17" spans="2:46" ht="21" customHeight="1" thickBot="1" x14ac:dyDescent="0.25">
      <c r="C17" s="226" t="s">
        <v>16</v>
      </c>
      <c r="D17" s="227"/>
      <c r="E17" s="165"/>
      <c r="F17" s="165"/>
      <c r="G17" s="165"/>
      <c r="H17" s="165"/>
      <c r="I17" s="165"/>
      <c r="J17" s="166"/>
      <c r="K17" s="166"/>
      <c r="L17" s="166"/>
      <c r="M17" s="166"/>
      <c r="N17" s="166"/>
      <c r="O17" s="166"/>
      <c r="P17" s="166"/>
      <c r="Q17" s="166"/>
      <c r="R17" s="166"/>
      <c r="S17" s="166"/>
      <c r="T17" s="166"/>
      <c r="U17" s="166"/>
      <c r="V17" s="166"/>
      <c r="W17" s="166"/>
      <c r="X17" s="166"/>
      <c r="Y17" s="166"/>
      <c r="Z17" s="166"/>
      <c r="AA17" s="166"/>
      <c r="AB17" s="166"/>
      <c r="AC17" s="166"/>
      <c r="AD17" s="167"/>
    </row>
    <row r="18" spans="2:46" ht="21" customHeight="1" x14ac:dyDescent="0.2">
      <c r="C18" s="540" t="s">
        <v>446</v>
      </c>
      <c r="D18" s="345"/>
      <c r="E18" s="345"/>
      <c r="F18" s="345"/>
      <c r="G18" s="345"/>
      <c r="H18" s="345"/>
      <c r="I18" s="529"/>
      <c r="J18" s="180" t="s">
        <v>77</v>
      </c>
      <c r="K18" s="13" t="s">
        <v>202</v>
      </c>
      <c r="L18" s="13"/>
      <c r="M18" s="13"/>
      <c r="N18" s="13"/>
      <c r="O18" s="13"/>
      <c r="P18" s="13"/>
      <c r="Q18" s="277"/>
      <c r="R18" s="14"/>
      <c r="S18" s="15"/>
      <c r="T18" s="16"/>
      <c r="U18" s="16"/>
      <c r="V18" s="16"/>
      <c r="W18" s="16"/>
      <c r="X18" s="16"/>
      <c r="Y18" s="16"/>
      <c r="Z18" s="16"/>
      <c r="AA18" s="16"/>
      <c r="AB18" s="16"/>
      <c r="AC18" s="16"/>
      <c r="AD18" s="460"/>
      <c r="AF18" s="21" t="str">
        <f>+J18</f>
        <v>□</v>
      </c>
      <c r="AI18" s="22" t="str">
        <f>IF(AF18&amp;AF19&amp;AF20="■□□","●適合",IF(AF18&amp;AF19&amp;AF20="□■□","◆未達",IF(AF18&amp;AF19&amp;AF20="□□■","◆未達",IF(AF18&amp;AF19&amp;AF20="□□□","■未答","▼矛盾"))))</f>
        <v>■未答</v>
      </c>
      <c r="AJ18" s="7"/>
      <c r="AM18" s="18" t="s">
        <v>99</v>
      </c>
      <c r="AN18" s="21" t="s">
        <v>100</v>
      </c>
      <c r="AO18" s="21" t="s">
        <v>101</v>
      </c>
      <c r="AP18" s="21" t="s">
        <v>102</v>
      </c>
      <c r="AQ18" s="21" t="s">
        <v>103</v>
      </c>
      <c r="AR18" s="21" t="s">
        <v>83</v>
      </c>
    </row>
    <row r="19" spans="2:46" ht="18.75" customHeight="1" x14ac:dyDescent="0.2">
      <c r="C19" s="377"/>
      <c r="D19" s="378"/>
      <c r="E19" s="378"/>
      <c r="F19" s="378"/>
      <c r="G19" s="378"/>
      <c r="H19" s="378"/>
      <c r="I19" s="485"/>
      <c r="J19" s="26" t="s">
        <v>77</v>
      </c>
      <c r="K19" s="18" t="s">
        <v>203</v>
      </c>
      <c r="L19" s="18"/>
      <c r="M19" s="18"/>
      <c r="N19" s="18"/>
      <c r="O19" s="18"/>
      <c r="P19" s="18"/>
      <c r="R19" s="53"/>
      <c r="S19" s="152"/>
      <c r="T19" s="25"/>
      <c r="U19" s="25"/>
      <c r="V19" s="25"/>
      <c r="W19" s="25"/>
      <c r="X19" s="25"/>
      <c r="Y19" s="25"/>
      <c r="Z19" s="25"/>
      <c r="AA19" s="25"/>
      <c r="AB19" s="25"/>
      <c r="AC19" s="25"/>
      <c r="AD19" s="436"/>
      <c r="AF19" s="1" t="str">
        <f>+J19</f>
        <v>□</v>
      </c>
      <c r="AM19" s="18"/>
      <c r="AN19" s="22" t="s">
        <v>64</v>
      </c>
      <c r="AO19" s="22" t="s">
        <v>65</v>
      </c>
      <c r="AP19" s="22" t="s">
        <v>65</v>
      </c>
      <c r="AQ19" s="22" t="s">
        <v>84</v>
      </c>
      <c r="AR19" s="22" t="s">
        <v>66</v>
      </c>
    </row>
    <row r="20" spans="2:46" ht="18" customHeight="1" x14ac:dyDescent="0.2">
      <c r="C20" s="377"/>
      <c r="D20" s="378"/>
      <c r="E20" s="378"/>
      <c r="F20" s="378"/>
      <c r="G20" s="378"/>
      <c r="H20" s="378"/>
      <c r="I20" s="485"/>
      <c r="J20" s="26" t="s">
        <v>77</v>
      </c>
      <c r="K20" s="18" t="s">
        <v>204</v>
      </c>
      <c r="L20" s="18"/>
      <c r="M20" s="18"/>
      <c r="N20" s="18"/>
      <c r="O20" s="18"/>
      <c r="P20" s="18"/>
      <c r="R20" s="53"/>
      <c r="S20" s="152"/>
      <c r="T20" s="25"/>
      <c r="U20" s="25"/>
      <c r="V20" s="25"/>
      <c r="W20" s="25"/>
      <c r="X20" s="25"/>
      <c r="Y20" s="25"/>
      <c r="Z20" s="25"/>
      <c r="AA20" s="25"/>
      <c r="AB20" s="25"/>
      <c r="AC20" s="25"/>
      <c r="AD20" s="436"/>
      <c r="AF20" s="1" t="str">
        <f>+J20</f>
        <v>□</v>
      </c>
    </row>
    <row r="21" spans="2:46" ht="18" customHeight="1" x14ac:dyDescent="0.2">
      <c r="C21" s="377"/>
      <c r="D21" s="378"/>
      <c r="E21" s="378"/>
      <c r="F21" s="378"/>
      <c r="G21" s="378"/>
      <c r="H21" s="378"/>
      <c r="I21" s="485"/>
      <c r="J21" s="89"/>
      <c r="K21" s="18"/>
      <c r="L21" s="18"/>
      <c r="M21" s="18"/>
      <c r="N21" s="18"/>
      <c r="O21" s="18"/>
      <c r="P21" s="18"/>
      <c r="R21" s="53"/>
      <c r="S21" s="152"/>
      <c r="T21" s="25"/>
      <c r="U21" s="25"/>
      <c r="V21" s="25"/>
      <c r="W21" s="25"/>
      <c r="X21" s="25"/>
      <c r="Y21" s="25"/>
      <c r="Z21" s="25"/>
      <c r="AA21" s="25"/>
      <c r="AB21" s="25"/>
      <c r="AC21" s="25"/>
      <c r="AD21" s="211"/>
    </row>
    <row r="22" spans="2:46" ht="18" customHeight="1" x14ac:dyDescent="0.2">
      <c r="C22" s="377"/>
      <c r="D22" s="378"/>
      <c r="E22" s="378"/>
      <c r="F22" s="378"/>
      <c r="G22" s="378"/>
      <c r="H22" s="378"/>
      <c r="I22" s="485"/>
      <c r="J22" s="89"/>
      <c r="K22" s="47"/>
      <c r="L22" s="47"/>
      <c r="M22" s="47"/>
      <c r="N22" s="47"/>
      <c r="O22" s="47"/>
      <c r="P22" s="47"/>
      <c r="Q22" s="147"/>
      <c r="R22" s="48"/>
      <c r="S22" s="96"/>
      <c r="T22" s="35"/>
      <c r="U22" s="35"/>
      <c r="V22" s="35"/>
      <c r="W22" s="35"/>
      <c r="X22" s="35"/>
      <c r="Y22" s="35"/>
      <c r="Z22" s="35"/>
      <c r="AA22" s="35"/>
      <c r="AB22" s="35"/>
      <c r="AC22" s="35"/>
      <c r="AD22" s="213"/>
    </row>
    <row r="23" spans="2:46" ht="16.5" customHeight="1" x14ac:dyDescent="0.2">
      <c r="C23" s="278"/>
      <c r="D23" s="91" t="s">
        <v>205</v>
      </c>
      <c r="E23" s="477" t="s">
        <v>206</v>
      </c>
      <c r="F23" s="480"/>
      <c r="G23" s="480"/>
      <c r="H23" s="480"/>
      <c r="I23" s="481"/>
      <c r="J23" s="153"/>
      <c r="K23" s="18"/>
      <c r="L23" s="18"/>
      <c r="M23" s="18"/>
      <c r="N23" s="18"/>
      <c r="O23" s="18"/>
      <c r="P23" s="18"/>
      <c r="R23" s="53"/>
      <c r="S23" s="152"/>
      <c r="T23" s="25"/>
      <c r="U23" s="25"/>
      <c r="V23" s="25"/>
      <c r="W23" s="25"/>
      <c r="X23" s="25"/>
      <c r="Y23" s="25"/>
      <c r="Z23" s="25"/>
      <c r="AA23" s="25"/>
      <c r="AB23" s="25"/>
      <c r="AC23" s="25"/>
      <c r="AD23" s="211"/>
    </row>
    <row r="24" spans="2:46" ht="16" customHeight="1" x14ac:dyDescent="0.2">
      <c r="B24" s="151"/>
      <c r="C24" s="206"/>
      <c r="D24" s="204" t="s">
        <v>348</v>
      </c>
      <c r="E24" s="630" t="s">
        <v>349</v>
      </c>
      <c r="F24" s="630"/>
      <c r="G24" s="630"/>
      <c r="H24" s="630"/>
      <c r="I24" s="631"/>
      <c r="J24" s="98"/>
      <c r="K24" s="47"/>
      <c r="L24" s="47"/>
      <c r="M24" s="47"/>
      <c r="N24" s="47"/>
      <c r="O24" s="47"/>
      <c r="P24" s="47"/>
      <c r="Q24" s="47"/>
      <c r="R24" s="48"/>
      <c r="S24" s="152"/>
      <c r="T24" s="25"/>
      <c r="U24" s="25"/>
      <c r="V24" s="25"/>
      <c r="W24" s="25"/>
      <c r="X24" s="25"/>
      <c r="Y24" s="25"/>
      <c r="Z24" s="25"/>
      <c r="AA24" s="25"/>
      <c r="AB24" s="25"/>
      <c r="AC24" s="25"/>
      <c r="AD24" s="211"/>
    </row>
    <row r="25" spans="2:46" ht="17.149999999999999" customHeight="1" x14ac:dyDescent="0.2">
      <c r="B25" s="151"/>
      <c r="C25" s="206"/>
      <c r="D25" s="623" t="s">
        <v>34</v>
      </c>
      <c r="E25" s="625" t="s">
        <v>431</v>
      </c>
      <c r="F25" s="625"/>
      <c r="G25" s="625"/>
      <c r="H25" s="625"/>
      <c r="I25" s="626"/>
      <c r="J25" s="33" t="s">
        <v>67</v>
      </c>
      <c r="K25" s="18" t="s">
        <v>403</v>
      </c>
      <c r="L25" s="18"/>
      <c r="M25" s="18"/>
      <c r="N25" s="19"/>
      <c r="O25" s="19"/>
      <c r="P25" s="18"/>
      <c r="Q25" s="18"/>
      <c r="R25" s="53"/>
      <c r="S25" s="152"/>
      <c r="T25" s="25"/>
      <c r="U25" s="25"/>
      <c r="V25" s="25"/>
      <c r="W25" s="25"/>
      <c r="X25" s="25"/>
      <c r="Y25" s="220"/>
      <c r="Z25" s="220"/>
      <c r="AA25" s="129"/>
      <c r="AB25" s="129"/>
      <c r="AC25" s="94" t="s">
        <v>98</v>
      </c>
      <c r="AD25" s="211"/>
      <c r="AF25" s="21" t="str">
        <f>+J25</f>
        <v>□</v>
      </c>
      <c r="AI25" s="22" t="str">
        <f>IF(AF25&amp;AF26&amp;AF27&amp;AF30&amp;AF31="■□□□□","◎無し",IF(AF25&amp;AF26&amp;AF27&amp;AF30&amp;AF31="□■□□□","Ｅ適合",IF(AF25&amp;AF26&amp;AF27&amp;AF30&amp;AF31="□□■□□","Ｅ適合",IF(AF25&amp;AF26&amp;AF27&amp;AF30&amp;AF31="□□□■□","●適合",IF(AF25&amp;AF26&amp;AF27&amp;AF30&amp;AF31="□□□□■","◆未達",IF(AF25&amp;AF26&amp;AF27&amp;AF30&amp;AF31="□□□□□","■未答","▼矛盾"))))))</f>
        <v>■未答</v>
      </c>
      <c r="AJ25" s="7"/>
      <c r="AM25" s="18" t="s">
        <v>421</v>
      </c>
      <c r="AN25" s="27" t="s">
        <v>186</v>
      </c>
      <c r="AO25" s="27" t="s">
        <v>187</v>
      </c>
      <c r="AP25" s="27" t="s">
        <v>188</v>
      </c>
      <c r="AQ25" s="27" t="s">
        <v>189</v>
      </c>
      <c r="AR25" s="27" t="s">
        <v>420</v>
      </c>
      <c r="AS25" s="27" t="s">
        <v>190</v>
      </c>
      <c r="AT25" s="27" t="s">
        <v>83</v>
      </c>
    </row>
    <row r="26" spans="2:46" ht="17.149999999999999" customHeight="1" x14ac:dyDescent="0.2">
      <c r="B26" s="151"/>
      <c r="C26" s="206"/>
      <c r="D26" s="407"/>
      <c r="E26" s="625"/>
      <c r="F26" s="625"/>
      <c r="G26" s="625"/>
      <c r="H26" s="625"/>
      <c r="I26" s="626"/>
      <c r="J26" s="33" t="s">
        <v>67</v>
      </c>
      <c r="K26" s="18" t="s">
        <v>404</v>
      </c>
      <c r="L26" s="18"/>
      <c r="M26" s="18"/>
      <c r="N26" s="18"/>
      <c r="O26" s="18"/>
      <c r="P26" s="18"/>
      <c r="Q26" s="18"/>
      <c r="R26" s="53"/>
      <c r="S26" s="297" t="s">
        <v>209</v>
      </c>
      <c r="T26" s="288"/>
      <c r="U26" s="288"/>
      <c r="V26" s="288"/>
      <c r="W26" s="288"/>
      <c r="X26" s="288"/>
      <c r="Y26" s="293" t="s">
        <v>210</v>
      </c>
      <c r="Z26" s="293"/>
      <c r="AA26" s="294"/>
      <c r="AB26" s="294"/>
      <c r="AC26" s="44"/>
      <c r="AD26" s="211"/>
      <c r="AF26" s="1" t="str">
        <f>+J26</f>
        <v>□</v>
      </c>
      <c r="AG26" s="1" t="str">
        <f>+W27</f>
        <v>□</v>
      </c>
      <c r="AI26" s="60" t="s">
        <v>211</v>
      </c>
      <c r="AK26" s="95" t="str">
        <f>IF(AA26=0,"■未答",DEGREES(ATAN(1/AA26)))</f>
        <v>■未答</v>
      </c>
      <c r="AM26" s="18"/>
      <c r="AN26" s="22" t="s">
        <v>63</v>
      </c>
      <c r="AO26" s="22" t="s">
        <v>168</v>
      </c>
      <c r="AP26" s="22" t="s">
        <v>168</v>
      </c>
      <c r="AQ26" s="22" t="s">
        <v>64</v>
      </c>
      <c r="AR26" s="22" t="s">
        <v>65</v>
      </c>
      <c r="AS26" s="22" t="s">
        <v>84</v>
      </c>
      <c r="AT26" s="22" t="s">
        <v>66</v>
      </c>
    </row>
    <row r="27" spans="2:46" ht="17.149999999999999" customHeight="1" x14ac:dyDescent="0.2">
      <c r="B27" s="151"/>
      <c r="C27" s="206"/>
      <c r="D27" s="407"/>
      <c r="E27" s="625"/>
      <c r="F27" s="625"/>
      <c r="G27" s="625"/>
      <c r="H27" s="625"/>
      <c r="I27" s="626"/>
      <c r="J27" s="33" t="s">
        <v>67</v>
      </c>
      <c r="K27" s="18" t="s">
        <v>415</v>
      </c>
      <c r="L27" s="18"/>
      <c r="M27" s="18"/>
      <c r="N27" s="18"/>
      <c r="O27" s="18"/>
      <c r="P27" s="18"/>
      <c r="Q27" s="18"/>
      <c r="R27" s="53"/>
      <c r="S27" s="297" t="s">
        <v>405</v>
      </c>
      <c r="T27" s="288"/>
      <c r="U27" s="288"/>
      <c r="V27" s="288"/>
      <c r="W27" s="89" t="s">
        <v>406</v>
      </c>
      <c r="X27" s="298" t="s">
        <v>212</v>
      </c>
      <c r="Y27" s="298"/>
      <c r="Z27" s="89" t="s">
        <v>77</v>
      </c>
      <c r="AA27" s="299" t="s">
        <v>213</v>
      </c>
      <c r="AB27" s="288"/>
      <c r="AC27" s="197"/>
      <c r="AD27" s="211"/>
      <c r="AF27" s="1" t="str">
        <f>+J27</f>
        <v>□</v>
      </c>
      <c r="AG27" s="1" t="str">
        <f>+Z27</f>
        <v>□</v>
      </c>
      <c r="AI27" s="60"/>
      <c r="AK27" s="135"/>
    </row>
    <row r="28" spans="2:46" ht="17.149999999999999" customHeight="1" x14ac:dyDescent="0.2">
      <c r="B28" s="151"/>
      <c r="C28" s="206"/>
      <c r="D28" s="407"/>
      <c r="E28" s="625"/>
      <c r="F28" s="625"/>
      <c r="G28" s="625"/>
      <c r="H28" s="625"/>
      <c r="I28" s="626"/>
      <c r="J28" s="33"/>
      <c r="K28" s="18" t="s">
        <v>416</v>
      </c>
      <c r="L28" s="18"/>
      <c r="M28" s="18"/>
      <c r="N28" s="18"/>
      <c r="O28" s="18"/>
      <c r="P28" s="18"/>
      <c r="Q28" s="18"/>
      <c r="R28" s="53"/>
      <c r="S28" s="191"/>
      <c r="T28" s="192"/>
      <c r="U28" s="192"/>
      <c r="V28" s="192"/>
      <c r="W28" s="192"/>
      <c r="X28" s="192"/>
      <c r="Y28" s="220"/>
      <c r="Z28" s="220"/>
      <c r="AA28" s="129"/>
      <c r="AB28" s="129"/>
      <c r="AC28" s="44"/>
      <c r="AD28" s="211"/>
      <c r="AI28" s="60"/>
      <c r="AK28" s="154"/>
      <c r="AM28" s="18"/>
      <c r="AN28" s="7"/>
      <c r="AO28" s="7"/>
      <c r="AP28" s="7"/>
      <c r="AQ28" s="7"/>
      <c r="AR28" s="7"/>
      <c r="AS28" s="7"/>
    </row>
    <row r="29" spans="2:46" ht="17.149999999999999" customHeight="1" x14ac:dyDescent="0.2">
      <c r="B29" s="151"/>
      <c r="C29" s="206"/>
      <c r="D29" s="407"/>
      <c r="E29" s="625"/>
      <c r="F29" s="625"/>
      <c r="G29" s="625"/>
      <c r="H29" s="625"/>
      <c r="I29" s="626"/>
      <c r="J29" s="33"/>
      <c r="K29" s="18" t="s">
        <v>417</v>
      </c>
      <c r="L29" s="18"/>
      <c r="M29" s="18"/>
      <c r="N29" s="18"/>
      <c r="O29" s="18"/>
      <c r="P29" s="18"/>
      <c r="Q29" s="18"/>
      <c r="R29" s="53"/>
      <c r="S29" s="192"/>
      <c r="T29" s="192"/>
      <c r="U29" s="192"/>
      <c r="V29" s="192"/>
      <c r="W29" s="192"/>
      <c r="X29" s="192"/>
      <c r="Y29" s="220"/>
      <c r="Z29" s="220"/>
      <c r="AA29" s="129"/>
      <c r="AB29" s="129"/>
      <c r="AC29" s="44"/>
      <c r="AD29" s="215"/>
      <c r="AI29" s="60"/>
      <c r="AK29" s="154"/>
      <c r="AM29" s="18"/>
      <c r="AN29" s="7"/>
      <c r="AO29" s="7"/>
      <c r="AP29" s="7"/>
      <c r="AQ29" s="7"/>
      <c r="AR29" s="7"/>
      <c r="AS29" s="7"/>
    </row>
    <row r="30" spans="2:46" ht="17" customHeight="1" x14ac:dyDescent="0.2">
      <c r="B30" s="151"/>
      <c r="C30" s="206"/>
      <c r="D30" s="407"/>
      <c r="E30" s="625"/>
      <c r="F30" s="625"/>
      <c r="G30" s="625"/>
      <c r="H30" s="625"/>
      <c r="I30" s="626"/>
      <c r="J30" s="33" t="s">
        <v>77</v>
      </c>
      <c r="K30" s="295" t="s">
        <v>170</v>
      </c>
      <c r="L30" s="295"/>
      <c r="M30" s="295"/>
      <c r="N30" s="295"/>
      <c r="O30" s="295"/>
      <c r="P30" s="295"/>
      <c r="Q30" s="295"/>
      <c r="R30" s="296"/>
      <c r="AC30" s="248"/>
      <c r="AF30" s="1" t="str">
        <f t="shared" ref="AF30:AF31" si="0">+J30</f>
        <v>□</v>
      </c>
      <c r="AI30" s="60"/>
      <c r="AK30" s="7"/>
    </row>
    <row r="31" spans="2:46" ht="51.5" customHeight="1" x14ac:dyDescent="0.2">
      <c r="B31" s="151"/>
      <c r="C31" s="206"/>
      <c r="D31" s="624"/>
      <c r="E31" s="625"/>
      <c r="F31" s="625"/>
      <c r="G31" s="625"/>
      <c r="H31" s="625"/>
      <c r="I31" s="626"/>
      <c r="J31" s="33" t="s">
        <v>77</v>
      </c>
      <c r="K31" s="295" t="s">
        <v>174</v>
      </c>
      <c r="L31" s="295"/>
      <c r="M31" s="295"/>
      <c r="N31" s="295"/>
      <c r="O31" s="295"/>
      <c r="P31" s="295"/>
      <c r="Q31" s="295"/>
      <c r="R31" s="296"/>
      <c r="S31" s="207"/>
      <c r="T31" s="208"/>
      <c r="U31" s="208"/>
      <c r="V31" s="208"/>
      <c r="W31" s="208"/>
      <c r="X31" s="208"/>
      <c r="Y31" s="111"/>
      <c r="Z31" s="111"/>
      <c r="AA31" s="111"/>
      <c r="AB31" s="35"/>
      <c r="AC31" s="50"/>
      <c r="AD31" s="213"/>
      <c r="AF31" s="1" t="str">
        <f t="shared" si="0"/>
        <v>□</v>
      </c>
    </row>
    <row r="32" spans="2:46" ht="17.25" customHeight="1" x14ac:dyDescent="0.2">
      <c r="B32" s="151"/>
      <c r="C32" s="206"/>
      <c r="D32" s="494" t="s">
        <v>36</v>
      </c>
      <c r="E32" s="328" t="s">
        <v>37</v>
      </c>
      <c r="F32" s="385"/>
      <c r="G32" s="385"/>
      <c r="H32" s="385"/>
      <c r="I32" s="484"/>
      <c r="J32" s="228" t="s">
        <v>67</v>
      </c>
      <c r="K32" s="331" t="s">
        <v>472</v>
      </c>
      <c r="L32" s="331"/>
      <c r="M32" s="331"/>
      <c r="N32" s="331"/>
      <c r="O32" s="331"/>
      <c r="P32" s="331"/>
      <c r="Q32" s="331"/>
      <c r="R32" s="491"/>
      <c r="S32" s="42"/>
      <c r="T32" s="42"/>
      <c r="U32" s="42"/>
      <c r="V32" s="42"/>
      <c r="W32" s="42"/>
      <c r="X32" s="42"/>
      <c r="Y32" s="42"/>
      <c r="Z32" s="42"/>
      <c r="AA32" s="42"/>
      <c r="AB32" s="42"/>
      <c r="AC32" s="42"/>
      <c r="AD32" s="210"/>
      <c r="AF32" s="21" t="str">
        <f t="shared" ref="AF32:AF37" si="1">+J32</f>
        <v>□</v>
      </c>
      <c r="AI32" s="22" t="str">
        <f>IF(AF32&amp;AF33&amp;AF34="■□□","●適合",IF(AF32&amp;AF33&amp;AF34="□■□","◆未達",IF(AF32&amp;AF33&amp;AF34="□□■","◆未達",IF(AF32&amp;AF33&amp;AF34="□□□","■未答","▼矛盾"))))</f>
        <v>■未答</v>
      </c>
      <c r="AM32" s="18" t="s">
        <v>99</v>
      </c>
      <c r="AN32" s="21" t="s">
        <v>100</v>
      </c>
      <c r="AO32" s="21" t="s">
        <v>101</v>
      </c>
      <c r="AP32" s="21" t="s">
        <v>102</v>
      </c>
      <c r="AQ32" s="21" t="s">
        <v>103</v>
      </c>
      <c r="AR32" s="21" t="s">
        <v>83</v>
      </c>
    </row>
    <row r="33" spans="2:44" ht="17.25" customHeight="1" x14ac:dyDescent="0.2">
      <c r="B33" s="151"/>
      <c r="C33" s="206"/>
      <c r="D33" s="495"/>
      <c r="E33" s="362"/>
      <c r="F33" s="378"/>
      <c r="G33" s="378"/>
      <c r="H33" s="378"/>
      <c r="I33" s="485"/>
      <c r="J33" s="33" t="s">
        <v>77</v>
      </c>
      <c r="K33" s="295" t="s">
        <v>216</v>
      </c>
      <c r="L33" s="295"/>
      <c r="M33" s="295"/>
      <c r="N33" s="295"/>
      <c r="O33" s="295"/>
      <c r="P33" s="295"/>
      <c r="Q33" s="295"/>
      <c r="R33" s="296"/>
      <c r="S33" s="25"/>
      <c r="T33" s="25"/>
      <c r="U33" s="25"/>
      <c r="V33" s="25"/>
      <c r="W33" s="25"/>
      <c r="X33" s="25"/>
      <c r="Y33" s="25"/>
      <c r="Z33" s="25"/>
      <c r="AA33" s="25"/>
      <c r="AB33" s="25"/>
      <c r="AC33" s="25"/>
      <c r="AD33" s="436"/>
      <c r="AF33" s="107" t="str">
        <f t="shared" si="1"/>
        <v>□</v>
      </c>
      <c r="AI33" s="135"/>
      <c r="AJ33" s="7"/>
      <c r="AM33" s="18"/>
      <c r="AN33" s="22" t="s">
        <v>63</v>
      </c>
      <c r="AO33" s="22" t="s">
        <v>64</v>
      </c>
      <c r="AP33" s="22" t="s">
        <v>65</v>
      </c>
      <c r="AQ33" s="22" t="s">
        <v>84</v>
      </c>
      <c r="AR33" s="22" t="s">
        <v>66</v>
      </c>
    </row>
    <row r="34" spans="2:44" ht="17.25" customHeight="1" x14ac:dyDescent="0.2">
      <c r="B34" s="151"/>
      <c r="C34" s="206"/>
      <c r="D34" s="496"/>
      <c r="E34" s="486"/>
      <c r="F34" s="487"/>
      <c r="G34" s="487"/>
      <c r="H34" s="487"/>
      <c r="I34" s="488"/>
      <c r="J34" s="34" t="s">
        <v>77</v>
      </c>
      <c r="K34" s="314" t="s">
        <v>217</v>
      </c>
      <c r="L34" s="314"/>
      <c r="M34" s="314"/>
      <c r="N34" s="314"/>
      <c r="O34" s="314"/>
      <c r="P34" s="314"/>
      <c r="Q34" s="314"/>
      <c r="R34" s="442"/>
      <c r="S34" s="35"/>
      <c r="T34" s="35"/>
      <c r="U34" s="35"/>
      <c r="V34" s="35"/>
      <c r="W34" s="35"/>
      <c r="X34" s="35"/>
      <c r="Y34" s="35"/>
      <c r="Z34" s="35"/>
      <c r="AA34" s="35"/>
      <c r="AB34" s="35"/>
      <c r="AC34" s="35"/>
      <c r="AD34" s="441"/>
      <c r="AF34" s="1" t="str">
        <f t="shared" si="1"/>
        <v>□</v>
      </c>
    </row>
    <row r="35" spans="2:44" ht="17.25" customHeight="1" x14ac:dyDescent="0.2">
      <c r="B35" s="151"/>
      <c r="C35" s="206"/>
      <c r="D35" s="623" t="s">
        <v>38</v>
      </c>
      <c r="E35" s="625" t="s">
        <v>345</v>
      </c>
      <c r="F35" s="625"/>
      <c r="G35" s="625"/>
      <c r="H35" s="625"/>
      <c r="I35" s="626"/>
      <c r="J35" s="29" t="s">
        <v>67</v>
      </c>
      <c r="K35" s="331" t="s">
        <v>407</v>
      </c>
      <c r="L35" s="331"/>
      <c r="M35" s="331"/>
      <c r="N35" s="331"/>
      <c r="O35" s="331"/>
      <c r="P35" s="331"/>
      <c r="Q35" s="331"/>
      <c r="R35" s="491"/>
      <c r="S35" s="42"/>
      <c r="T35" s="42"/>
      <c r="U35" s="42"/>
      <c r="V35" s="42"/>
      <c r="W35" s="42"/>
      <c r="X35" s="42"/>
      <c r="Y35" s="42"/>
      <c r="Z35" s="42"/>
      <c r="AA35" s="42"/>
      <c r="AB35" s="42"/>
      <c r="AC35" s="42"/>
      <c r="AD35" s="440"/>
      <c r="AF35" s="21" t="str">
        <f t="shared" si="1"/>
        <v>□</v>
      </c>
      <c r="AI35" s="22" t="str">
        <f>IF(AF35&amp;AF36&amp;AF37="■□□","◎無し",IF(AF35&amp;AF36&amp;AF37="□■□","●適合",IF(AF35&amp;AF36&amp;AF37="□□■","◆未達",IF(AF35&amp;AF36&amp;AF37="□□□","■未答","▼矛盾"))))</f>
        <v>■未答</v>
      </c>
      <c r="AJ35" s="7"/>
      <c r="AM35" s="18" t="s">
        <v>99</v>
      </c>
      <c r="AN35" s="21" t="s">
        <v>100</v>
      </c>
      <c r="AO35" s="21" t="s">
        <v>101</v>
      </c>
      <c r="AP35" s="21" t="s">
        <v>102</v>
      </c>
      <c r="AQ35" s="21" t="s">
        <v>103</v>
      </c>
      <c r="AR35" s="21" t="s">
        <v>83</v>
      </c>
    </row>
    <row r="36" spans="2:44" ht="17.25" customHeight="1" x14ac:dyDescent="0.2">
      <c r="B36" s="151"/>
      <c r="C36" s="206"/>
      <c r="D36" s="407"/>
      <c r="E36" s="625"/>
      <c r="F36" s="625"/>
      <c r="G36" s="625"/>
      <c r="H36" s="625"/>
      <c r="I36" s="626"/>
      <c r="J36" s="33" t="s">
        <v>77</v>
      </c>
      <c r="K36" s="295" t="s">
        <v>216</v>
      </c>
      <c r="L36" s="295"/>
      <c r="M36" s="295"/>
      <c r="N36" s="295"/>
      <c r="O36" s="295"/>
      <c r="P36" s="295"/>
      <c r="Q36" s="295"/>
      <c r="R36" s="296"/>
      <c r="S36" s="25"/>
      <c r="T36" s="25"/>
      <c r="U36" s="25"/>
      <c r="V36" s="25"/>
      <c r="W36" s="25"/>
      <c r="X36" s="25"/>
      <c r="Y36" s="25"/>
      <c r="Z36" s="25"/>
      <c r="AA36" s="25"/>
      <c r="AB36" s="25"/>
      <c r="AC36" s="25"/>
      <c r="AD36" s="436"/>
      <c r="AF36" s="1" t="str">
        <f t="shared" si="1"/>
        <v>□</v>
      </c>
      <c r="AM36" s="18"/>
      <c r="AN36" s="22" t="s">
        <v>63</v>
      </c>
      <c r="AO36" s="22" t="s">
        <v>64</v>
      </c>
      <c r="AP36" s="22" t="s">
        <v>65</v>
      </c>
      <c r="AQ36" s="22" t="s">
        <v>84</v>
      </c>
      <c r="AR36" s="22" t="s">
        <v>66</v>
      </c>
    </row>
    <row r="37" spans="2:44" ht="17.25" customHeight="1" thickBot="1" x14ac:dyDescent="0.25">
      <c r="B37" s="151"/>
      <c r="C37" s="206"/>
      <c r="D37" s="624"/>
      <c r="E37" s="627"/>
      <c r="F37" s="627"/>
      <c r="G37" s="627"/>
      <c r="H37" s="627"/>
      <c r="I37" s="628"/>
      <c r="J37" s="34" t="s">
        <v>77</v>
      </c>
      <c r="K37" s="314" t="s">
        <v>217</v>
      </c>
      <c r="L37" s="314"/>
      <c r="M37" s="314"/>
      <c r="N37" s="314"/>
      <c r="O37" s="314"/>
      <c r="P37" s="314"/>
      <c r="Q37" s="314"/>
      <c r="R37" s="442"/>
      <c r="S37" s="35"/>
      <c r="T37" s="35"/>
      <c r="U37" s="35"/>
      <c r="V37" s="35"/>
      <c r="W37" s="35"/>
      <c r="X37" s="35"/>
      <c r="Y37" s="35"/>
      <c r="Z37" s="35"/>
      <c r="AA37" s="35"/>
      <c r="AB37" s="35"/>
      <c r="AC37" s="35"/>
      <c r="AD37" s="441"/>
      <c r="AF37" s="1" t="str">
        <f t="shared" si="1"/>
        <v>□</v>
      </c>
    </row>
    <row r="38" spans="2:44" ht="41" customHeight="1" thickBot="1" x14ac:dyDescent="0.25">
      <c r="C38" s="620" t="s">
        <v>437</v>
      </c>
      <c r="D38" s="621"/>
      <c r="E38" s="621"/>
      <c r="F38" s="621"/>
      <c r="G38" s="621"/>
      <c r="H38" s="621"/>
      <c r="I38" s="621"/>
      <c r="J38" s="621"/>
      <c r="K38" s="621"/>
      <c r="L38" s="621"/>
      <c r="M38" s="621"/>
      <c r="N38" s="621"/>
      <c r="O38" s="621"/>
      <c r="P38" s="621"/>
      <c r="Q38" s="621"/>
      <c r="R38" s="621"/>
      <c r="S38" s="621"/>
      <c r="T38" s="621"/>
      <c r="U38" s="621"/>
      <c r="V38" s="621"/>
      <c r="W38" s="621"/>
      <c r="X38" s="621"/>
      <c r="Y38" s="621"/>
      <c r="Z38" s="621"/>
      <c r="AA38" s="621"/>
      <c r="AB38" s="621"/>
      <c r="AC38" s="621"/>
      <c r="AD38" s="622"/>
    </row>
    <row r="39" spans="2:44" ht="24" customHeight="1" thickBot="1" x14ac:dyDescent="0.25">
      <c r="C39" s="514" t="s">
        <v>344</v>
      </c>
      <c r="D39" s="515"/>
      <c r="E39" s="629"/>
      <c r="F39" s="629"/>
      <c r="G39" s="629"/>
      <c r="H39" s="629"/>
      <c r="I39" s="629"/>
      <c r="J39" s="168"/>
      <c r="K39" s="168"/>
      <c r="L39" s="168"/>
      <c r="M39" s="168"/>
      <c r="N39" s="168"/>
      <c r="O39" s="168"/>
      <c r="P39" s="168"/>
      <c r="Q39" s="168"/>
      <c r="R39" s="168"/>
      <c r="S39" s="169"/>
      <c r="T39" s="169"/>
      <c r="U39" s="169"/>
      <c r="V39" s="169"/>
      <c r="W39" s="169"/>
      <c r="X39" s="169"/>
      <c r="Y39" s="169"/>
      <c r="Z39" s="169"/>
      <c r="AA39" s="169"/>
      <c r="AB39" s="169"/>
      <c r="AC39" s="169"/>
      <c r="AD39" s="170"/>
    </row>
    <row r="40" spans="2:44" ht="17.149999999999999" customHeight="1" x14ac:dyDescent="0.2">
      <c r="C40" s="540" t="s">
        <v>408</v>
      </c>
      <c r="D40" s="345"/>
      <c r="E40" s="345"/>
      <c r="F40" s="345"/>
      <c r="G40" s="345"/>
      <c r="H40" s="345"/>
      <c r="I40" s="529"/>
      <c r="J40" s="88" t="s">
        <v>77</v>
      </c>
      <c r="K40" s="13" t="s">
        <v>202</v>
      </c>
      <c r="L40" s="13"/>
      <c r="M40" s="13"/>
      <c r="N40" s="13"/>
      <c r="O40" s="13"/>
      <c r="P40" s="13"/>
      <c r="Q40" s="13"/>
      <c r="R40" s="14"/>
      <c r="S40" s="15"/>
      <c r="T40" s="16"/>
      <c r="U40" s="16"/>
      <c r="V40" s="16"/>
      <c r="W40" s="16"/>
      <c r="X40" s="16"/>
      <c r="Y40" s="16"/>
      <c r="Z40" s="16"/>
      <c r="AA40" s="16"/>
      <c r="AB40" s="16"/>
      <c r="AC40" s="16"/>
      <c r="AD40" s="460"/>
      <c r="AF40" s="21" t="str">
        <f>+J40</f>
        <v>□</v>
      </c>
      <c r="AI40" s="22" t="str">
        <f>IF(AF40&amp;AF41&amp;AF42="■□□","●適合",IF(AF40&amp;AF41&amp;AF42="□■□","◆未達",IF(AF40&amp;AF41&amp;AF42="□□■","◆未達",IF(AF40&amp;AF41&amp;AF42="□□□","■未答","▼矛盾"))))</f>
        <v>■未答</v>
      </c>
      <c r="AJ40" s="7"/>
      <c r="AM40" s="18" t="s">
        <v>99</v>
      </c>
      <c r="AN40" s="21" t="s">
        <v>100</v>
      </c>
      <c r="AO40" s="21" t="s">
        <v>101</v>
      </c>
      <c r="AP40" s="21" t="s">
        <v>102</v>
      </c>
      <c r="AQ40" s="21" t="s">
        <v>103</v>
      </c>
      <c r="AR40" s="21" t="s">
        <v>83</v>
      </c>
    </row>
    <row r="41" spans="2:44" ht="17.149999999999999" customHeight="1" x14ac:dyDescent="0.2">
      <c r="C41" s="377"/>
      <c r="D41" s="378"/>
      <c r="E41" s="378"/>
      <c r="F41" s="378"/>
      <c r="G41" s="378"/>
      <c r="H41" s="378"/>
      <c r="I41" s="485"/>
      <c r="J41" s="89" t="s">
        <v>77</v>
      </c>
      <c r="K41" s="18" t="s">
        <v>203</v>
      </c>
      <c r="L41" s="18"/>
      <c r="M41" s="18"/>
      <c r="N41" s="18"/>
      <c r="O41" s="18"/>
      <c r="P41" s="18"/>
      <c r="Q41" s="18"/>
      <c r="R41" s="53"/>
      <c r="S41" s="152"/>
      <c r="T41" s="25"/>
      <c r="U41" s="25"/>
      <c r="V41" s="25"/>
      <c r="W41" s="25"/>
      <c r="X41" s="25"/>
      <c r="Y41" s="25"/>
      <c r="Z41" s="25"/>
      <c r="AA41" s="25"/>
      <c r="AB41" s="25"/>
      <c r="AC41" s="25"/>
      <c r="AD41" s="436"/>
      <c r="AF41" s="1" t="str">
        <f>+J41</f>
        <v>□</v>
      </c>
      <c r="AM41" s="18"/>
      <c r="AN41" s="22" t="s">
        <v>64</v>
      </c>
      <c r="AO41" s="22" t="s">
        <v>65</v>
      </c>
      <c r="AP41" s="22" t="s">
        <v>65</v>
      </c>
      <c r="AQ41" s="22" t="s">
        <v>84</v>
      </c>
      <c r="AR41" s="22" t="s">
        <v>66</v>
      </c>
    </row>
    <row r="42" spans="2:44" ht="17.149999999999999" customHeight="1" x14ac:dyDescent="0.2">
      <c r="C42" s="377"/>
      <c r="D42" s="378"/>
      <c r="E42" s="378"/>
      <c r="F42" s="378"/>
      <c r="G42" s="378"/>
      <c r="H42" s="378"/>
      <c r="I42" s="485"/>
      <c r="J42" s="90" t="s">
        <v>77</v>
      </c>
      <c r="K42" s="47" t="s">
        <v>204</v>
      </c>
      <c r="L42" s="47"/>
      <c r="M42" s="47"/>
      <c r="N42" s="47"/>
      <c r="O42" s="47"/>
      <c r="P42" s="47"/>
      <c r="Q42" s="47"/>
      <c r="R42" s="48"/>
      <c r="S42" s="96"/>
      <c r="T42" s="35"/>
      <c r="U42" s="35"/>
      <c r="V42" s="35"/>
      <c r="W42" s="35"/>
      <c r="X42" s="35"/>
      <c r="Y42" s="35"/>
      <c r="Z42" s="35"/>
      <c r="AA42" s="35"/>
      <c r="AB42" s="35"/>
      <c r="AC42" s="35"/>
      <c r="AD42" s="441"/>
      <c r="AF42" s="1" t="str">
        <f>+J42</f>
        <v>□</v>
      </c>
    </row>
    <row r="43" spans="2:44" ht="13" customHeight="1" x14ac:dyDescent="0.2">
      <c r="C43" s="279"/>
      <c r="D43" s="91" t="s">
        <v>205</v>
      </c>
      <c r="E43" s="630" t="s">
        <v>206</v>
      </c>
      <c r="F43" s="630"/>
      <c r="G43" s="630"/>
      <c r="H43" s="630"/>
      <c r="I43" s="631"/>
      <c r="J43" s="30"/>
      <c r="K43" s="30"/>
      <c r="L43" s="30"/>
      <c r="M43" s="30"/>
      <c r="N43" s="30"/>
      <c r="O43" s="30"/>
      <c r="P43" s="30"/>
      <c r="Q43" s="30"/>
      <c r="R43" s="31"/>
      <c r="S43" s="51"/>
      <c r="T43" s="42"/>
      <c r="U43" s="42"/>
      <c r="V43" s="42"/>
      <c r="W43" s="42"/>
      <c r="X43" s="42"/>
      <c r="Y43" s="42"/>
      <c r="Z43" s="42"/>
      <c r="AA43" s="42"/>
      <c r="AB43" s="42"/>
      <c r="AC43" s="42"/>
      <c r="AD43" s="440"/>
    </row>
    <row r="44" spans="2:44" ht="13" customHeight="1" x14ac:dyDescent="0.2">
      <c r="C44" s="279"/>
      <c r="D44" s="93" t="s">
        <v>207</v>
      </c>
      <c r="E44" s="630" t="s">
        <v>208</v>
      </c>
      <c r="F44" s="630"/>
      <c r="G44" s="630"/>
      <c r="H44" s="630"/>
      <c r="I44" s="631"/>
      <c r="J44" s="18"/>
      <c r="K44" s="18"/>
      <c r="L44" s="18"/>
      <c r="M44" s="18"/>
      <c r="N44" s="18"/>
      <c r="O44" s="18"/>
      <c r="P44" s="18"/>
      <c r="Q44" s="18"/>
      <c r="R44" s="53"/>
      <c r="S44" s="152"/>
      <c r="T44" s="25"/>
      <c r="U44" s="25"/>
      <c r="V44" s="25"/>
      <c r="W44" s="25"/>
      <c r="X44" s="25"/>
      <c r="Y44" s="25"/>
      <c r="Z44" s="25"/>
      <c r="AA44" s="25"/>
      <c r="AB44" s="25"/>
      <c r="AC44" s="44"/>
      <c r="AD44" s="436"/>
    </row>
    <row r="45" spans="2:44" ht="17.25" customHeight="1" x14ac:dyDescent="0.2">
      <c r="C45" s="279"/>
      <c r="D45" s="494" t="s">
        <v>418</v>
      </c>
      <c r="E45" s="625" t="s">
        <v>409</v>
      </c>
      <c r="F45" s="625"/>
      <c r="G45" s="625"/>
      <c r="H45" s="625"/>
      <c r="I45" s="626"/>
      <c r="J45" s="29" t="s">
        <v>67</v>
      </c>
      <c r="K45" s="331" t="s">
        <v>410</v>
      </c>
      <c r="L45" s="331"/>
      <c r="M45" s="331"/>
      <c r="N45" s="331"/>
      <c r="O45" s="331"/>
      <c r="P45" s="331"/>
      <c r="Q45" s="331"/>
      <c r="R45" s="491"/>
      <c r="S45" s="25"/>
      <c r="T45" s="25"/>
      <c r="U45" s="25"/>
      <c r="V45" s="25"/>
      <c r="W45" s="25"/>
      <c r="X45" s="25"/>
      <c r="Y45" s="25"/>
      <c r="Z45" s="25"/>
      <c r="AA45" s="25"/>
      <c r="AB45" s="25"/>
      <c r="AC45" s="25"/>
      <c r="AD45" s="211"/>
      <c r="AF45" s="21" t="str">
        <f>J45</f>
        <v>□</v>
      </c>
    </row>
    <row r="46" spans="2:44" ht="17.25" customHeight="1" x14ac:dyDescent="0.2">
      <c r="C46" s="279"/>
      <c r="D46" s="495"/>
      <c r="E46" s="625"/>
      <c r="F46" s="625"/>
      <c r="G46" s="625"/>
      <c r="H46" s="625"/>
      <c r="I46" s="626"/>
      <c r="J46" s="33" t="s">
        <v>77</v>
      </c>
      <c r="K46" s="295" t="s">
        <v>216</v>
      </c>
      <c r="L46" s="295"/>
      <c r="M46" s="295"/>
      <c r="N46" s="295"/>
      <c r="O46" s="295"/>
      <c r="P46" s="295"/>
      <c r="Q46" s="295"/>
      <c r="R46" s="296"/>
      <c r="S46" s="25"/>
      <c r="T46" s="25"/>
      <c r="U46" s="25"/>
      <c r="V46" s="25"/>
      <c r="W46" s="25"/>
      <c r="X46" s="25"/>
      <c r="Y46" s="25"/>
      <c r="Z46" s="25"/>
      <c r="AA46" s="25"/>
      <c r="AB46" s="25"/>
      <c r="AC46" s="25"/>
      <c r="AD46" s="436"/>
      <c r="AF46" s="107" t="str">
        <f>+J46</f>
        <v>□</v>
      </c>
      <c r="AI46" s="22" t="str">
        <f>IF(AF45&amp;AF46&amp;AF47="■□□","◎無し",IF(AF45&amp;AF46&amp;AF47="□■□","●適合",IF(AF45&amp;AF46&amp;AF47="□□■","◆未達",IF(AF45&amp;AF46&amp;AF47="□□□","■未答","▼矛盾"))))</f>
        <v>■未答</v>
      </c>
      <c r="AJ46" s="7"/>
      <c r="AM46" s="18" t="s">
        <v>99</v>
      </c>
      <c r="AN46" s="21" t="s">
        <v>100</v>
      </c>
      <c r="AO46" s="21" t="s">
        <v>101</v>
      </c>
      <c r="AP46" s="21" t="s">
        <v>102</v>
      </c>
      <c r="AQ46" s="21" t="s">
        <v>103</v>
      </c>
      <c r="AR46" s="21" t="s">
        <v>83</v>
      </c>
    </row>
    <row r="47" spans="2:44" ht="17.25" customHeight="1" x14ac:dyDescent="0.2">
      <c r="C47" s="279"/>
      <c r="D47" s="496"/>
      <c r="E47" s="625"/>
      <c r="F47" s="625"/>
      <c r="G47" s="625"/>
      <c r="H47" s="625"/>
      <c r="I47" s="626"/>
      <c r="J47" s="34" t="s">
        <v>77</v>
      </c>
      <c r="K47" s="314" t="s">
        <v>217</v>
      </c>
      <c r="L47" s="314"/>
      <c r="M47" s="314"/>
      <c r="N47" s="314"/>
      <c r="O47" s="314"/>
      <c r="P47" s="314"/>
      <c r="Q47" s="314"/>
      <c r="R47" s="442"/>
      <c r="S47" s="35"/>
      <c r="T47" s="35"/>
      <c r="U47" s="35"/>
      <c r="V47" s="35"/>
      <c r="W47" s="35"/>
      <c r="X47" s="35"/>
      <c r="Y47" s="35"/>
      <c r="Z47" s="35"/>
      <c r="AA47" s="35"/>
      <c r="AB47" s="35"/>
      <c r="AC47" s="35"/>
      <c r="AD47" s="441"/>
      <c r="AF47" s="1" t="str">
        <f>+J47</f>
        <v>□</v>
      </c>
      <c r="AM47" s="18"/>
      <c r="AN47" s="22" t="s">
        <v>63</v>
      </c>
      <c r="AO47" s="22" t="s">
        <v>64</v>
      </c>
      <c r="AP47" s="22" t="s">
        <v>65</v>
      </c>
      <c r="AQ47" s="22" t="s">
        <v>84</v>
      </c>
      <c r="AR47" s="22" t="s">
        <v>66</v>
      </c>
    </row>
    <row r="48" spans="2:44" ht="17.25" customHeight="1" x14ac:dyDescent="0.2">
      <c r="C48" s="279"/>
      <c r="D48" s="494" t="s">
        <v>419</v>
      </c>
      <c r="E48" s="625" t="s">
        <v>39</v>
      </c>
      <c r="F48" s="625"/>
      <c r="G48" s="625"/>
      <c r="H48" s="625"/>
      <c r="I48" s="626"/>
      <c r="J48" s="29" t="s">
        <v>67</v>
      </c>
      <c r="K48" s="331" t="s">
        <v>401</v>
      </c>
      <c r="L48" s="331"/>
      <c r="M48" s="331"/>
      <c r="N48" s="331"/>
      <c r="O48" s="331"/>
      <c r="P48" s="331"/>
      <c r="Q48" s="331"/>
      <c r="R48" s="491"/>
      <c r="S48" s="42"/>
      <c r="T48" s="42"/>
      <c r="U48" s="42"/>
      <c r="V48" s="42"/>
      <c r="W48" s="42"/>
      <c r="X48" s="42"/>
      <c r="Y48" s="42"/>
      <c r="Z48" s="42"/>
      <c r="AA48" s="42"/>
      <c r="AB48" s="42"/>
      <c r="AC48" s="42"/>
      <c r="AD48" s="440"/>
      <c r="AF48" s="21" t="str">
        <f>+J48</f>
        <v>□</v>
      </c>
      <c r="AI48" s="22" t="str">
        <f>IF(AF48&amp;AF49&amp;AF50="■□□","◎無し",IF(AF48&amp;AF49&amp;AF50="□■□","●適合",IF(AF48&amp;AF49&amp;AF50="□□■","◆未達",IF(AF48&amp;AF49&amp;AF50="□□□","■未答","▼矛盾"))))</f>
        <v>■未答</v>
      </c>
      <c r="AJ48" s="7"/>
      <c r="AM48" s="18" t="s">
        <v>99</v>
      </c>
      <c r="AN48" s="21" t="s">
        <v>100</v>
      </c>
      <c r="AO48" s="21" t="s">
        <v>101</v>
      </c>
      <c r="AP48" s="21" t="s">
        <v>102</v>
      </c>
      <c r="AQ48" s="21" t="s">
        <v>103</v>
      </c>
      <c r="AR48" s="21" t="s">
        <v>83</v>
      </c>
    </row>
    <row r="49" spans="3:64" ht="17.25" customHeight="1" x14ac:dyDescent="0.2">
      <c r="C49" s="279"/>
      <c r="D49" s="495"/>
      <c r="E49" s="625"/>
      <c r="F49" s="625"/>
      <c r="G49" s="625"/>
      <c r="H49" s="625"/>
      <c r="I49" s="626"/>
      <c r="J49" s="33" t="s">
        <v>77</v>
      </c>
      <c r="K49" s="295" t="s">
        <v>216</v>
      </c>
      <c r="L49" s="295"/>
      <c r="M49" s="295"/>
      <c r="N49" s="295"/>
      <c r="O49" s="295"/>
      <c r="P49" s="295"/>
      <c r="Q49" s="295"/>
      <c r="R49" s="296"/>
      <c r="S49" s="25"/>
      <c r="T49" s="25"/>
      <c r="U49" s="25"/>
      <c r="V49" s="25"/>
      <c r="W49" s="25"/>
      <c r="X49" s="25"/>
      <c r="Y49" s="25"/>
      <c r="Z49" s="25"/>
      <c r="AA49" s="25"/>
      <c r="AB49" s="25"/>
      <c r="AC49" s="25"/>
      <c r="AD49" s="436"/>
      <c r="AF49" s="1" t="str">
        <f>+J49</f>
        <v>□</v>
      </c>
      <c r="AM49" s="18"/>
      <c r="AN49" s="22" t="s">
        <v>63</v>
      </c>
      <c r="AO49" s="22" t="s">
        <v>64</v>
      </c>
      <c r="AP49" s="22" t="s">
        <v>65</v>
      </c>
      <c r="AQ49" s="22" t="s">
        <v>84</v>
      </c>
      <c r="AR49" s="22" t="s">
        <v>66</v>
      </c>
    </row>
    <row r="50" spans="3:64" ht="17.25" customHeight="1" thickBot="1" x14ac:dyDescent="0.25">
      <c r="C50" s="280"/>
      <c r="D50" s="635"/>
      <c r="E50" s="627"/>
      <c r="F50" s="627"/>
      <c r="G50" s="627"/>
      <c r="H50" s="627"/>
      <c r="I50" s="628"/>
      <c r="J50" s="100" t="s">
        <v>77</v>
      </c>
      <c r="K50" s="391" t="s">
        <v>217</v>
      </c>
      <c r="L50" s="391"/>
      <c r="M50" s="391"/>
      <c r="N50" s="391"/>
      <c r="O50" s="391"/>
      <c r="P50" s="391"/>
      <c r="Q50" s="391"/>
      <c r="R50" s="510"/>
      <c r="S50" s="81"/>
      <c r="T50" s="81"/>
      <c r="U50" s="81"/>
      <c r="V50" s="81"/>
      <c r="W50" s="81"/>
      <c r="X50" s="81"/>
      <c r="Y50" s="81"/>
      <c r="Z50" s="81"/>
      <c r="AA50" s="81"/>
      <c r="AB50" s="81"/>
      <c r="AC50" s="81"/>
      <c r="AD50" s="456"/>
      <c r="AF50" s="1" t="str">
        <f>+J50</f>
        <v>□</v>
      </c>
    </row>
    <row r="51" spans="3:64" s="8" customFormat="1" ht="16.5" customHeight="1" x14ac:dyDescent="0.2">
      <c r="S51" s="126"/>
      <c r="T51" s="126"/>
      <c r="U51" s="126"/>
      <c r="V51" s="126"/>
      <c r="W51" s="126"/>
      <c r="X51" s="126"/>
      <c r="Y51" s="126"/>
      <c r="Z51" s="126"/>
      <c r="AA51" s="126"/>
      <c r="AB51" s="126"/>
      <c r="AC51" s="126"/>
      <c r="AD51" s="126"/>
    </row>
    <row r="52" spans="3:64" ht="28" customHeight="1" x14ac:dyDescent="0.2">
      <c r="C52" s="638"/>
      <c r="D52" s="581"/>
      <c r="E52" s="581"/>
      <c r="F52" s="633"/>
      <c r="G52" s="633"/>
      <c r="H52" s="633"/>
      <c r="I52" s="633"/>
      <c r="J52" s="177"/>
      <c r="K52" s="640"/>
      <c r="L52" s="640"/>
      <c r="M52" s="640"/>
      <c r="N52" s="640"/>
      <c r="O52" s="640"/>
      <c r="P52" s="640"/>
      <c r="Q52" s="640"/>
      <c r="R52" s="640"/>
      <c r="S52" s="558"/>
      <c r="T52" s="558"/>
      <c r="U52" s="558"/>
      <c r="V52" s="558"/>
      <c r="W52" s="558"/>
      <c r="X52" s="558"/>
      <c r="Y52" s="558"/>
      <c r="Z52" s="558"/>
      <c r="AA52" s="558"/>
      <c r="AB52" s="558"/>
      <c r="AC52" s="558"/>
      <c r="AD52" s="55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9"/>
      <c r="BI52" s="130"/>
      <c r="BJ52" s="130"/>
      <c r="BK52" s="130"/>
      <c r="BL52" s="130"/>
    </row>
    <row r="53" spans="3:64" ht="13" customHeight="1" x14ac:dyDescent="0.2">
      <c r="C53" s="639"/>
      <c r="D53" s="581"/>
      <c r="E53" s="581"/>
      <c r="F53" s="632"/>
      <c r="G53" s="632"/>
      <c r="H53" s="632"/>
      <c r="I53" s="632"/>
      <c r="J53" s="632"/>
      <c r="K53" s="632"/>
      <c r="L53" s="632"/>
      <c r="M53" s="632"/>
      <c r="N53" s="632"/>
      <c r="O53" s="632"/>
      <c r="P53" s="632"/>
      <c r="Q53" s="632"/>
      <c r="R53" s="632"/>
      <c r="S53" s="558"/>
      <c r="T53" s="558"/>
      <c r="U53" s="558"/>
      <c r="V53" s="558"/>
      <c r="W53" s="558"/>
      <c r="X53" s="558"/>
      <c r="Y53" s="558"/>
      <c r="Z53" s="558"/>
      <c r="AA53" s="558"/>
      <c r="AB53" s="558"/>
      <c r="AC53" s="558"/>
      <c r="AD53" s="55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9"/>
      <c r="BI53" s="130"/>
      <c r="BJ53" s="130"/>
      <c r="BK53" s="130"/>
      <c r="BL53" s="130"/>
    </row>
    <row r="54" spans="3:64" ht="25" customHeight="1" x14ac:dyDescent="0.2">
      <c r="C54" s="639"/>
      <c r="D54" s="581"/>
      <c r="E54" s="581"/>
      <c r="F54" s="641"/>
      <c r="G54" s="641"/>
      <c r="H54" s="641"/>
      <c r="I54" s="641"/>
      <c r="J54" s="636"/>
      <c r="K54" s="636"/>
      <c r="L54" s="636"/>
      <c r="M54" s="636"/>
      <c r="N54" s="636"/>
      <c r="O54" s="636"/>
      <c r="P54" s="636"/>
      <c r="Q54" s="636"/>
      <c r="R54" s="636"/>
      <c r="S54" s="558"/>
      <c r="T54" s="558"/>
      <c r="U54" s="558"/>
      <c r="V54" s="558"/>
      <c r="W54" s="558"/>
      <c r="X54" s="558"/>
      <c r="Y54" s="558"/>
      <c r="Z54" s="558"/>
      <c r="AA54" s="558"/>
      <c r="AB54" s="558"/>
      <c r="AC54" s="558"/>
      <c r="AD54" s="55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row>
    <row r="55" spans="3:64" ht="13" customHeight="1" x14ac:dyDescent="0.2">
      <c r="C55" s="639"/>
      <c r="D55" s="559"/>
      <c r="E55" s="559"/>
      <c r="F55" s="632"/>
      <c r="G55" s="632"/>
      <c r="H55" s="632"/>
      <c r="I55" s="632"/>
      <c r="J55" s="632"/>
      <c r="K55" s="632"/>
      <c r="L55" s="632"/>
      <c r="M55" s="632"/>
      <c r="N55" s="632"/>
      <c r="O55" s="632"/>
      <c r="P55" s="632"/>
      <c r="Q55" s="632"/>
      <c r="R55" s="632"/>
      <c r="S55" s="127"/>
      <c r="T55" s="127"/>
      <c r="U55" s="127"/>
      <c r="V55" s="127"/>
      <c r="W55" s="127"/>
      <c r="X55" s="127"/>
      <c r="Y55" s="127"/>
      <c r="Z55" s="127"/>
      <c r="AA55" s="127"/>
      <c r="AB55" s="127"/>
      <c r="AC55" s="127"/>
      <c r="AD55" s="127"/>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row>
    <row r="56" spans="3:64" ht="28" customHeight="1" x14ac:dyDescent="0.2">
      <c r="C56" s="639"/>
      <c r="D56" s="559"/>
      <c r="E56" s="559"/>
      <c r="F56" s="633"/>
      <c r="G56" s="633"/>
      <c r="H56" s="633"/>
      <c r="I56" s="633"/>
      <c r="J56" s="634"/>
      <c r="K56" s="634"/>
      <c r="L56" s="634"/>
      <c r="M56" s="634"/>
      <c r="N56" s="634"/>
      <c r="O56" s="634"/>
      <c r="P56" s="634"/>
      <c r="Q56" s="634"/>
      <c r="R56" s="634"/>
      <c r="S56" s="568"/>
      <c r="T56" s="568"/>
      <c r="U56" s="568"/>
      <c r="V56" s="568"/>
      <c r="W56" s="568"/>
      <c r="X56" s="568"/>
      <c r="Y56" s="568"/>
      <c r="Z56" s="568"/>
      <c r="AA56" s="568"/>
      <c r="AB56" s="568"/>
      <c r="AC56" s="568"/>
      <c r="AD56" s="56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row>
    <row r="57" spans="3:64" ht="26.15" customHeight="1" x14ac:dyDescent="0.2">
      <c r="C57" s="639"/>
      <c r="D57" s="559"/>
      <c r="E57" s="559"/>
      <c r="F57" s="130"/>
      <c r="G57" s="636"/>
      <c r="H57" s="636"/>
      <c r="I57" s="636"/>
      <c r="J57" s="636"/>
      <c r="K57" s="636"/>
      <c r="L57" s="636"/>
      <c r="M57" s="636"/>
      <c r="N57" s="636"/>
      <c r="O57" s="636"/>
      <c r="P57" s="636"/>
      <c r="Q57" s="636"/>
      <c r="R57" s="636"/>
      <c r="S57" s="127"/>
      <c r="T57" s="127"/>
      <c r="U57" s="127"/>
      <c r="V57" s="127"/>
      <c r="W57" s="127"/>
      <c r="X57" s="127"/>
      <c r="Y57" s="127"/>
      <c r="Z57" s="127"/>
      <c r="AA57" s="127"/>
      <c r="AB57" s="127"/>
      <c r="AC57" s="127"/>
      <c r="AD57" s="127"/>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row>
    <row r="58" spans="3:64" ht="22" customHeight="1" x14ac:dyDescent="0.2">
      <c r="C58" s="639"/>
      <c r="D58" s="559"/>
      <c r="E58" s="559"/>
      <c r="F58" s="178"/>
      <c r="G58" s="637"/>
      <c r="H58" s="637"/>
      <c r="I58" s="637"/>
      <c r="J58" s="637"/>
      <c r="K58" s="637"/>
      <c r="L58" s="637"/>
      <c r="M58" s="637"/>
      <c r="N58" s="637"/>
      <c r="O58" s="637"/>
      <c r="P58" s="637"/>
      <c r="Q58" s="637"/>
      <c r="R58" s="637"/>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row>
    <row r="59" spans="3:64" s="8" customFormat="1" ht="3" customHeight="1" x14ac:dyDescent="0.2">
      <c r="AE59" s="1"/>
      <c r="AF59" s="1"/>
      <c r="AG59" s="1"/>
      <c r="AH59" s="1"/>
      <c r="AI59" s="1"/>
      <c r="AJ59" s="1"/>
      <c r="AK59" s="1"/>
      <c r="AL59" s="1"/>
      <c r="AM59" s="18"/>
      <c r="AN59" s="7"/>
      <c r="AO59" s="7"/>
      <c r="AP59" s="7"/>
      <c r="AQ59" s="7"/>
      <c r="AR59" s="7"/>
      <c r="AS59" s="1"/>
      <c r="AT59" s="1"/>
      <c r="AU59" s="1"/>
      <c r="AV59" s="1"/>
      <c r="AW59" s="1"/>
      <c r="AX59" s="1"/>
      <c r="AY59" s="1"/>
      <c r="AZ59" s="1"/>
      <c r="BA59" s="1"/>
      <c r="BB59" s="1"/>
      <c r="BC59" s="1"/>
      <c r="BD59" s="1"/>
    </row>
    <row r="61" spans="3:64" x14ac:dyDescent="0.2">
      <c r="C61" s="133"/>
      <c r="D61" s="133"/>
    </row>
    <row r="64" spans="3:64" x14ac:dyDescent="0.2">
      <c r="C64" s="133"/>
      <c r="D64" s="133"/>
    </row>
  </sheetData>
  <mergeCells count="95">
    <mergeCell ref="C2:D2"/>
    <mergeCell ref="C18:I22"/>
    <mergeCell ref="E23:I23"/>
    <mergeCell ref="E24:I24"/>
    <mergeCell ref="D25:D31"/>
    <mergeCell ref="E25:I31"/>
    <mergeCell ref="C3:AD3"/>
    <mergeCell ref="E4:F4"/>
    <mergeCell ref="S26:X26"/>
    <mergeCell ref="K31:R31"/>
    <mergeCell ref="Y26:Z26"/>
    <mergeCell ref="X27:Y27"/>
    <mergeCell ref="AA26:AB26"/>
    <mergeCell ref="S56:AD56"/>
    <mergeCell ref="G57:R57"/>
    <mergeCell ref="G58:R58"/>
    <mergeCell ref="C52:C58"/>
    <mergeCell ref="D52:E52"/>
    <mergeCell ref="F52:I52"/>
    <mergeCell ref="K52:R52"/>
    <mergeCell ref="S52:AD53"/>
    <mergeCell ref="D53:E54"/>
    <mergeCell ref="F53:I53"/>
    <mergeCell ref="J53:R53"/>
    <mergeCell ref="F54:I54"/>
    <mergeCell ref="J54:R54"/>
    <mergeCell ref="S54:AD54"/>
    <mergeCell ref="D55:E58"/>
    <mergeCell ref="F55:I55"/>
    <mergeCell ref="J55:R55"/>
    <mergeCell ref="F56:I56"/>
    <mergeCell ref="J56:R56"/>
    <mergeCell ref="D48:D50"/>
    <mergeCell ref="E48:I50"/>
    <mergeCell ref="K48:R48"/>
    <mergeCell ref="AD48:AD50"/>
    <mergeCell ref="K49:R49"/>
    <mergeCell ref="K50:R50"/>
    <mergeCell ref="C39:I39"/>
    <mergeCell ref="E43:I43"/>
    <mergeCell ref="AD43:AD44"/>
    <mergeCell ref="E44:I44"/>
    <mergeCell ref="D45:D47"/>
    <mergeCell ref="E45:I47"/>
    <mergeCell ref="K45:R45"/>
    <mergeCell ref="K46:R46"/>
    <mergeCell ref="AD46:AD47"/>
    <mergeCell ref="K47:R47"/>
    <mergeCell ref="C40:I42"/>
    <mergeCell ref="AD40:AD42"/>
    <mergeCell ref="C38:AD38"/>
    <mergeCell ref="AD33:AD34"/>
    <mergeCell ref="K34:R34"/>
    <mergeCell ref="D35:D37"/>
    <mergeCell ref="E35:I37"/>
    <mergeCell ref="K35:R35"/>
    <mergeCell ref="AD35:AD37"/>
    <mergeCell ref="K36:R36"/>
    <mergeCell ref="K37:R37"/>
    <mergeCell ref="K33:R33"/>
    <mergeCell ref="D32:D34"/>
    <mergeCell ref="E32:I34"/>
    <mergeCell ref="K32:R32"/>
    <mergeCell ref="K30:R30"/>
    <mergeCell ref="S27:V27"/>
    <mergeCell ref="AA27:AB27"/>
    <mergeCell ref="AD13:AD14"/>
    <mergeCell ref="C15:I15"/>
    <mergeCell ref="J15:R15"/>
    <mergeCell ref="S15:AC15"/>
    <mergeCell ref="J13:J14"/>
    <mergeCell ref="K13:L14"/>
    <mergeCell ref="O13:O14"/>
    <mergeCell ref="AD18:AD20"/>
    <mergeCell ref="AD9:AD10"/>
    <mergeCell ref="D11:I12"/>
    <mergeCell ref="J11:J12"/>
    <mergeCell ref="K11:L12"/>
    <mergeCell ref="O11:O12"/>
    <mergeCell ref="P11:Q12"/>
    <mergeCell ref="AD11:AD12"/>
    <mergeCell ref="S8:AC14"/>
    <mergeCell ref="D9:I10"/>
    <mergeCell ref="J9:J10"/>
    <mergeCell ref="K9:L10"/>
    <mergeCell ref="O9:O10"/>
    <mergeCell ref="P9:Q10"/>
    <mergeCell ref="D13:I14"/>
    <mergeCell ref="P13:Q14"/>
    <mergeCell ref="S5:AC5"/>
    <mergeCell ref="AI5:AK5"/>
    <mergeCell ref="C6:I6"/>
    <mergeCell ref="J6:R6"/>
    <mergeCell ref="S6:AC6"/>
    <mergeCell ref="J5:R5"/>
  </mergeCells>
  <phoneticPr fontId="19"/>
  <conditionalFormatting sqref="AI9">
    <cfRule type="cellIs" dxfId="38" priority="28" stopIfTrue="1" operator="greaterThanOrEqual">
      <formula>"●適合"</formula>
    </cfRule>
    <cfRule type="cellIs" dxfId="37" priority="30" stopIfTrue="1" operator="equal">
      <formula>"▼矛盾"</formula>
    </cfRule>
    <cfRule type="cellIs" dxfId="36" priority="29" stopIfTrue="1" operator="equal">
      <formula>"◆未達"</formula>
    </cfRule>
  </conditionalFormatting>
  <conditionalFormatting sqref="AI11">
    <cfRule type="cellIs" dxfId="35" priority="24" stopIfTrue="1" operator="equal">
      <formula>"▼矛盾"</formula>
    </cfRule>
    <cfRule type="cellIs" dxfId="34" priority="23" stopIfTrue="1" operator="equal">
      <formula>"◆未達"</formula>
    </cfRule>
    <cfRule type="cellIs" dxfId="33" priority="22" stopIfTrue="1" operator="greaterThanOrEqual">
      <formula>"●適合"</formula>
    </cfRule>
  </conditionalFormatting>
  <conditionalFormatting sqref="AI13">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2">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18:AJ18 AN19:AR19 AI25:AJ25 AN26:AT26 AK27 AN27:AS29 AI33:AJ33 AI35:AJ35 AN36:AR36">
    <cfRule type="cellIs" dxfId="26" priority="38" stopIfTrue="1" operator="equal">
      <formula>"◆未達"</formula>
    </cfRule>
    <cfRule type="cellIs" dxfId="25" priority="39" stopIfTrue="1" operator="equal">
      <formula>"▼矛盾"</formula>
    </cfRule>
  </conditionalFormatting>
  <conditionalFormatting sqref="AI40:AJ40 AN41:AR41 AI46:AJ46 AI48:AJ48 AN49:AR49">
    <cfRule type="cellIs" dxfId="24" priority="10" stopIfTrue="1" operator="greaterThanOrEqual">
      <formula>"●適合"</formula>
    </cfRule>
    <cfRule type="cellIs" dxfId="23" priority="12" stopIfTrue="1" operator="equal">
      <formula>"▼矛盾"</formula>
    </cfRule>
    <cfRule type="cellIs" dxfId="22" priority="11" stopIfTrue="1" operator="equal">
      <formula>"◆未達"</formula>
    </cfRule>
  </conditionalFormatting>
  <conditionalFormatting sqref="AK26:AK29">
    <cfRule type="cellIs" dxfId="21" priority="31" stopIfTrue="1" operator="lessThanOrEqual">
      <formula>45</formula>
    </cfRule>
    <cfRule type="cellIs" dxfId="20" priority="32" stopIfTrue="1" operator="equal">
      <formula>"■未答"</formula>
    </cfRule>
    <cfRule type="cellIs" dxfId="19" priority="33" stopIfTrue="1" operator="greaterThan">
      <formula>45</formula>
    </cfRule>
  </conditionalFormatting>
  <conditionalFormatting sqref="AK27 AI18:AJ18 AN19:AR19 AI25:AJ25 AN26:AT26 AN27:AS29 AI33:AJ33 AI35:AJ35 AN36:AR36">
    <cfRule type="cellIs" dxfId="18" priority="37" stopIfTrue="1" operator="greaterThanOrEqual">
      <formula>"●適合"</formula>
    </cfRule>
  </conditionalFormatting>
  <conditionalFormatting sqref="AK30">
    <cfRule type="cellIs" dxfId="17" priority="34" stopIfTrue="1" operator="greaterThanOrEqual">
      <formula>"●適合"</formula>
    </cfRule>
    <cfRule type="cellIs" dxfId="16" priority="35" stopIfTrue="1" operator="equal">
      <formula>"◆低すぎ"</formula>
    </cfRule>
    <cfRule type="cellIs" dxfId="15" priority="36" stopIfTrue="1" operator="equal">
      <formula>"高すぎ"</formula>
    </cfRule>
  </conditionalFormatting>
  <conditionalFormatting sqref="AN10:AQ10">
    <cfRule type="cellIs" dxfId="14" priority="25" stopIfTrue="1" operator="greaterThanOrEqual">
      <formula>"●適合"</formula>
    </cfRule>
    <cfRule type="cellIs" dxfId="13" priority="26" stopIfTrue="1" operator="equal">
      <formula>"◆未達"</formula>
    </cfRule>
    <cfRule type="cellIs" dxfId="12" priority="27" stopIfTrue="1" operator="equal">
      <formula>"▼矛盾"</formula>
    </cfRule>
  </conditionalFormatting>
  <conditionalFormatting sqref="AN12:AQ12">
    <cfRule type="cellIs" dxfId="11" priority="19" stopIfTrue="1" operator="greaterThanOrEqual">
      <formula>"●適合"</formula>
    </cfRule>
    <cfRule type="cellIs" dxfId="10" priority="21" stopIfTrue="1" operator="equal">
      <formula>"▼矛盾"</formula>
    </cfRule>
    <cfRule type="cellIs" dxfId="9" priority="20" stopIfTrue="1" operator="equal">
      <formula>"◆未達"</formula>
    </cfRule>
  </conditionalFormatting>
  <conditionalFormatting sqref="AN14:AQ14">
    <cfRule type="cellIs" dxfId="8" priority="15" stopIfTrue="1" operator="equal">
      <formula>"▼矛盾"</formula>
    </cfRule>
    <cfRule type="cellIs" dxfId="7" priority="14" stopIfTrue="1" operator="equal">
      <formula>"◆未達"</formula>
    </cfRule>
    <cfRule type="cellIs" dxfId="6" priority="13" stopIfTrue="1" operator="greaterThanOrEqual">
      <formula>"●適合"</formula>
    </cfRule>
  </conditionalFormatting>
  <conditionalFormatting sqref="AN33:AR33">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N47:AR47">
    <cfRule type="cellIs" dxfId="2" priority="7" stopIfTrue="1" operator="greaterThanOrEqual">
      <formula>"●適合"</formula>
    </cfRule>
    <cfRule type="cellIs" dxfId="1" priority="8" stopIfTrue="1" operator="equal">
      <formula>"◆未達"</formula>
    </cfRule>
    <cfRule type="cellIs" dxfId="0" priority="9" stopIfTrue="1" operator="equal">
      <formula>"▼矛盾"</formula>
    </cfRule>
  </conditionalFormatting>
  <pageMargins left="0.55118110236220474" right="0.31496062992125984" top="0.51181102362204722" bottom="0.43307086614173229" header="0.27559055118110237" footer="0.15748031496062992"/>
  <pageSetup paperSize="9" scale="7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【①新築住宅】</vt:lpstr>
      <vt:lpstr>【②既存住宅】</vt:lpstr>
      <vt:lpstr>【①新築住宅】!Print_Area</vt:lpstr>
      <vt:lpstr>【②既存住宅】!Print_Area</vt:lpstr>
      <vt:lpstr>【①新築住宅】!Print_Titles</vt:lpstr>
      <vt:lpstr>【②既存住宅】!Print_Titles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矢野　加奈子</cp:lastModifiedBy>
  <cp:lastPrinted>2025-09-30T04:45:32Z</cp:lastPrinted>
  <dcterms:created xsi:type="dcterms:W3CDTF">2011-09-12T03:12:47Z</dcterms:created>
  <dcterms:modified xsi:type="dcterms:W3CDTF">2025-09-30T05:41:24Z</dcterms:modified>
</cp:coreProperties>
</file>