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07DF8675-4B1E-4CC4-9F31-5062CB5C12C5}" xr6:coauthVersionLast="47" xr6:coauthVersionMax="47" xr10:uidLastSave="{00000000-0000-0000-0000-000000000000}"/>
  <bookViews>
    <workbookView xWindow="-108" yWindow="-108" windowWidth="23256" windowHeight="12456" xr2:uid="{00000000-000D-0000-FFFF-FFFF00000000}"/>
  </bookViews>
  <sheets>
    <sheet name="補助対象経費一覧 " sheetId="2" r:id="rId1"/>
  </sheets>
  <definedNames>
    <definedName name="_xlnm.Print_Area" localSheetId="0">'補助対象経費一覧 '!$A$1:$M$88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6" i="2" l="1"/>
  <c r="L62" i="2"/>
  <c r="K62" i="2" s="1"/>
  <c r="L65" i="2"/>
  <c r="K65" i="2" s="1"/>
  <c r="K63" i="2"/>
  <c r="L13" i="2"/>
  <c r="L53" i="2" l="1"/>
  <c r="K53" i="2" s="1"/>
  <c r="L52" i="2"/>
  <c r="K52" i="2"/>
  <c r="L51" i="2"/>
  <c r="K51" i="2" s="1"/>
  <c r="L50" i="2"/>
  <c r="K50" i="2" s="1"/>
  <c r="L27" i="2"/>
  <c r="K27" i="2" s="1"/>
  <c r="L26" i="2"/>
  <c r="K26" i="2" s="1"/>
  <c r="L29" i="2"/>
  <c r="K29" i="2" s="1"/>
  <c r="L28" i="2"/>
  <c r="K28" i="2" s="1"/>
  <c r="L42" i="2"/>
  <c r="K42" i="2" s="1"/>
  <c r="L47" i="2"/>
  <c r="K47" i="2"/>
  <c r="K67" i="2"/>
  <c r="K78" i="2"/>
  <c r="K77" i="2"/>
  <c r="K76" i="2"/>
  <c r="K79" i="2" s="1"/>
  <c r="K74" i="2"/>
  <c r="K73" i="2"/>
  <c r="K72" i="2"/>
  <c r="K75" i="2" s="1"/>
  <c r="K70" i="2"/>
  <c r="K69" i="2"/>
  <c r="K68" i="2"/>
  <c r="L57" i="2"/>
  <c r="K57" i="2" s="1"/>
  <c r="K58" i="2" s="1"/>
  <c r="L56" i="2"/>
  <c r="K56" i="2" s="1"/>
  <c r="L48" i="2"/>
  <c r="K48" i="2" s="1"/>
  <c r="L45" i="2"/>
  <c r="K45" i="2" s="1"/>
  <c r="L44" i="2"/>
  <c r="K44" i="2" s="1"/>
  <c r="L43" i="2"/>
  <c r="K43" i="2" s="1"/>
  <c r="K71" i="2" l="1"/>
  <c r="K49" i="2"/>
  <c r="K54" i="2"/>
  <c r="K46" i="2"/>
  <c r="L6" i="2"/>
  <c r="K6" i="2" s="1"/>
  <c r="L7" i="2"/>
  <c r="K7" i="2" s="1"/>
  <c r="L31" i="2"/>
  <c r="K31" i="2" s="1"/>
  <c r="L39" i="2"/>
  <c r="K39" i="2" s="1"/>
  <c r="L38" i="2"/>
  <c r="K38" i="2" s="1"/>
  <c r="L37" i="2"/>
  <c r="K37" i="2" s="1"/>
  <c r="L36" i="2"/>
  <c r="K36" i="2" s="1"/>
  <c r="L34" i="2"/>
  <c r="K34" i="2"/>
  <c r="L33" i="2"/>
  <c r="K33" i="2" s="1"/>
  <c r="L32" i="2"/>
  <c r="K32" i="2" s="1"/>
  <c r="L19" i="2"/>
  <c r="K19" i="2" s="1"/>
  <c r="L24" i="2"/>
  <c r="K24" i="2" s="1"/>
  <c r="L23" i="2"/>
  <c r="K23" i="2" s="1"/>
  <c r="L22" i="2"/>
  <c r="K22" i="2" s="1"/>
  <c r="L21" i="2"/>
  <c r="K21" i="2" s="1"/>
  <c r="L20" i="2"/>
  <c r="K20" i="2" s="1"/>
  <c r="L18" i="2"/>
  <c r="K18" i="2" s="1"/>
  <c r="L17" i="2"/>
  <c r="K17" i="2" s="1"/>
  <c r="L15" i="2"/>
  <c r="K15" i="2" s="1"/>
  <c r="K16" i="2"/>
  <c r="K13" i="2"/>
  <c r="K12" i="2"/>
  <c r="K11" i="2"/>
  <c r="L9" i="2"/>
  <c r="K9" i="2" s="1"/>
  <c r="L8" i="2"/>
  <c r="K8" i="2" s="1"/>
  <c r="K55" i="2" l="1"/>
  <c r="K14" i="2"/>
  <c r="K40" i="2"/>
  <c r="K25" i="2"/>
  <c r="K35" i="2"/>
  <c r="K10" i="2"/>
  <c r="K30" i="2" l="1"/>
  <c r="K41" i="2" s="1"/>
  <c r="K59" i="2" s="1"/>
  <c r="K64" i="2" l="1"/>
  <c r="K80" i="2" s="1"/>
  <c r="K82" i="2" s="1"/>
  <c r="K84" i="2" s="1"/>
</calcChain>
</file>

<file path=xl/sharedStrings.xml><?xml version="1.0" encoding="utf-8"?>
<sst xmlns="http://schemas.openxmlformats.org/spreadsheetml/2006/main" count="129" uniqueCount="89">
  <si>
    <t>内　容</t>
    <rPh sb="0" eb="1">
      <t>ナイ</t>
    </rPh>
    <rPh sb="2" eb="3">
      <t>カタチ</t>
    </rPh>
    <phoneticPr fontId="2"/>
  </si>
  <si>
    <t>単価（円）
【税抜額】</t>
    <rPh sb="0" eb="1">
      <t>タン</t>
    </rPh>
    <rPh sb="1" eb="2">
      <t>アタイ</t>
    </rPh>
    <rPh sb="3" eb="4">
      <t>エン</t>
    </rPh>
    <rPh sb="7" eb="9">
      <t>ゼイヌ</t>
    </rPh>
    <rPh sb="9" eb="10">
      <t>ガク</t>
    </rPh>
    <phoneticPr fontId="2"/>
  </si>
  <si>
    <t>補助対象経費（円）
【税抜額】</t>
    <rPh sb="0" eb="2">
      <t>ホジョ</t>
    </rPh>
    <rPh sb="2" eb="4">
      <t>タイショウ</t>
    </rPh>
    <rPh sb="4" eb="6">
      <t>ケイヒ</t>
    </rPh>
    <rPh sb="7" eb="8">
      <t>エン</t>
    </rPh>
    <rPh sb="11" eb="13">
      <t>ゼイヌ</t>
    </rPh>
    <rPh sb="13" eb="14">
      <t>ガク</t>
    </rPh>
    <phoneticPr fontId="2"/>
  </si>
  <si>
    <t>合　計</t>
    <rPh sb="0" eb="1">
      <t>ゴウ</t>
    </rPh>
    <rPh sb="2" eb="3">
      <t>ケイ</t>
    </rPh>
    <phoneticPr fontId="2"/>
  </si>
  <si>
    <t>補助率</t>
    <rPh sb="0" eb="3">
      <t>ホジョリツ</t>
    </rPh>
    <phoneticPr fontId="2"/>
  </si>
  <si>
    <t>補助対象経費一覧表</t>
    <rPh sb="0" eb="2">
      <t>ホジョ</t>
    </rPh>
    <rPh sb="2" eb="4">
      <t>タイショウ</t>
    </rPh>
    <rPh sb="4" eb="6">
      <t>ケイヒ</t>
    </rPh>
    <rPh sb="6" eb="9">
      <t>イチランヒョウ</t>
    </rPh>
    <phoneticPr fontId="2"/>
  </si>
  <si>
    <t xml:space="preserve">端末機器 </t>
    <rPh sb="0" eb="2">
      <t>タンマツ</t>
    </rPh>
    <rPh sb="2" eb="4">
      <t>キキ</t>
    </rPh>
    <phoneticPr fontId="2"/>
  </si>
  <si>
    <t>デスクトップPC</t>
    <phoneticPr fontId="2"/>
  </si>
  <si>
    <t>ノートPC</t>
    <phoneticPr fontId="2"/>
  </si>
  <si>
    <t>タブレット型及び2in1型PC</t>
    <phoneticPr fontId="2"/>
  </si>
  <si>
    <t>iPadOS又はAndroidタブレット</t>
    <phoneticPr fontId="2"/>
  </si>
  <si>
    <t>VPNルーター</t>
    <phoneticPr fontId="2"/>
  </si>
  <si>
    <t>ネットワーク機器</t>
    <rPh sb="6" eb="8">
      <t>キキ</t>
    </rPh>
    <phoneticPr fontId="2"/>
  </si>
  <si>
    <t>光学ドライブ</t>
    <phoneticPr fontId="2"/>
  </si>
  <si>
    <t>マウス</t>
    <phoneticPr fontId="2"/>
  </si>
  <si>
    <t>キーボード</t>
    <phoneticPr fontId="2"/>
  </si>
  <si>
    <t>テンキー</t>
    <phoneticPr fontId="2"/>
  </si>
  <si>
    <t>Webカメラ</t>
    <phoneticPr fontId="2"/>
  </si>
  <si>
    <t>品目</t>
    <rPh sb="0" eb="2">
      <t>ヒンモク</t>
    </rPh>
    <phoneticPr fontId="2"/>
  </si>
  <si>
    <t>メーカー</t>
    <phoneticPr fontId="2"/>
  </si>
  <si>
    <t>保守費用　計</t>
    <rPh sb="0" eb="2">
      <t>ホシュ</t>
    </rPh>
    <rPh sb="2" eb="4">
      <t>ヒヨウ</t>
    </rPh>
    <rPh sb="5" eb="6">
      <t>ケイ</t>
    </rPh>
    <phoneticPr fontId="2"/>
  </si>
  <si>
    <t>小　計</t>
    <rPh sb="0" eb="1">
      <t>ショウ</t>
    </rPh>
    <rPh sb="2" eb="3">
      <t>ケイ</t>
    </rPh>
    <phoneticPr fontId="2"/>
  </si>
  <si>
    <t>合　計</t>
    <phoneticPr fontId="2"/>
  </si>
  <si>
    <t>総　合　計</t>
    <rPh sb="0" eb="1">
      <t>ソウ</t>
    </rPh>
    <rPh sb="2" eb="3">
      <t>ゴウ</t>
    </rPh>
    <phoneticPr fontId="2"/>
  </si>
  <si>
    <t>補助金額</t>
    <rPh sb="0" eb="3">
      <t>ホジョキン</t>
    </rPh>
    <phoneticPr fontId="2"/>
  </si>
  <si>
    <t>別紙５</t>
    <rPh sb="0" eb="2">
      <t>ベッシ</t>
    </rPh>
    <phoneticPr fontId="2"/>
  </si>
  <si>
    <t>モデル・型番</t>
    <rPh sb="4" eb="6">
      <t>カタバン</t>
    </rPh>
    <phoneticPr fontId="2"/>
  </si>
  <si>
    <t>情報通信機器等の導入経費</t>
    <phoneticPr fontId="2"/>
  </si>
  <si>
    <t>ハードウェア、ソフトウェアの購入及びレンタル・リース経費</t>
    <phoneticPr fontId="2"/>
  </si>
  <si>
    <t>設定作業費</t>
    <phoneticPr fontId="2"/>
  </si>
  <si>
    <t>端末機器</t>
    <phoneticPr fontId="2"/>
  </si>
  <si>
    <t>ネットワーク機器</t>
    <phoneticPr fontId="2"/>
  </si>
  <si>
    <t>周辺機器</t>
    <phoneticPr fontId="2"/>
  </si>
  <si>
    <t>買切型ライセンス</t>
    <rPh sb="0" eb="1">
      <t>カ</t>
    </rPh>
    <rPh sb="1" eb="2">
      <t>キ</t>
    </rPh>
    <rPh sb="2" eb="3">
      <t>ガタ</t>
    </rPh>
    <phoneticPr fontId="2"/>
  </si>
  <si>
    <t>有期限型ライセンス・サブスクリプション型ライセンス</t>
    <rPh sb="0" eb="1">
      <t>ユウ</t>
    </rPh>
    <rPh sb="1" eb="3">
      <t>キゲン</t>
    </rPh>
    <rPh sb="3" eb="4">
      <t>ガタ</t>
    </rPh>
    <rPh sb="19" eb="20">
      <t>ガタ</t>
    </rPh>
    <phoneticPr fontId="2"/>
  </si>
  <si>
    <t>ハードウェア、ソフトウェアの購入及びレンタル・リース経費　計</t>
    <rPh sb="29" eb="30">
      <t>ケイ</t>
    </rPh>
    <phoneticPr fontId="2"/>
  </si>
  <si>
    <t>設定作業費　計</t>
    <rPh sb="6" eb="7">
      <t>ケイ</t>
    </rPh>
    <phoneticPr fontId="2"/>
  </si>
  <si>
    <t>外付け記憶装置（HDD又はSSD）</t>
  </si>
  <si>
    <t>サブモニター</t>
  </si>
  <si>
    <t>NAS（ネットワーク対応記憶装置）</t>
  </si>
  <si>
    <t>UPS（無停電電源装置）</t>
  </si>
  <si>
    <t>※交付要綱第５条第２項ただし書きを適用する場合はチェック　→</t>
    <phoneticPr fontId="2"/>
  </si>
  <si>
    <t>項目</t>
    <rPh sb="0" eb="2">
      <t>コウモク</t>
    </rPh>
    <phoneticPr fontId="2"/>
  </si>
  <si>
    <t>数量</t>
    <rPh sb="0" eb="1">
      <t>カズ</t>
    </rPh>
    <rPh sb="1" eb="2">
      <t>リョウ</t>
    </rPh>
    <phoneticPr fontId="2"/>
  </si>
  <si>
    <t>就業規則等作成料</t>
    <phoneticPr fontId="2"/>
  </si>
  <si>
    <t>就業規則等作成料　計</t>
    <rPh sb="9" eb="10">
      <t>ケイ</t>
    </rPh>
    <phoneticPr fontId="2"/>
  </si>
  <si>
    <t>コンサルタント料　計</t>
    <rPh sb="9" eb="10">
      <t>ケイ</t>
    </rPh>
    <phoneticPr fontId="2"/>
  </si>
  <si>
    <t>サテライトオフィス経費　計</t>
    <rPh sb="12" eb="13">
      <t>ケイ</t>
    </rPh>
    <phoneticPr fontId="2"/>
  </si>
  <si>
    <t>講師謝金、教育研修費　計</t>
    <rPh sb="11" eb="12">
      <t>ケイ</t>
    </rPh>
    <phoneticPr fontId="2"/>
  </si>
  <si>
    <t>旅費</t>
    <phoneticPr fontId="2"/>
  </si>
  <si>
    <t>旅費　計</t>
    <rPh sb="0" eb="2">
      <t>リョヒ</t>
    </rPh>
    <rPh sb="3" eb="4">
      <t>ケイ</t>
    </rPh>
    <phoneticPr fontId="2"/>
  </si>
  <si>
    <t>保守
費用</t>
    <phoneticPr fontId="2"/>
  </si>
  <si>
    <t>コンサルタント料</t>
    <phoneticPr fontId="2"/>
  </si>
  <si>
    <t>サテライトオフィス経費</t>
    <rPh sb="9" eb="11">
      <t>ケイヒ</t>
    </rPh>
    <phoneticPr fontId="2"/>
  </si>
  <si>
    <t>講師謝金、教育研修費</t>
    <phoneticPr fontId="2"/>
  </si>
  <si>
    <t>※交付申請の際は、募集要項の「８．申請手続き」（８ページ）を確認の上、必要書類を添付してください。</t>
    <phoneticPr fontId="2"/>
  </si>
  <si>
    <t>※実績報告の際は、募集要項の「11．事業実績報告」（11ページ）を確認の上、必要書類を添付してください。</t>
    <phoneticPr fontId="2"/>
  </si>
  <si>
    <t>Wi-Fiルーター、アクセスポイント、中継器</t>
    <phoneticPr fontId="2"/>
  </si>
  <si>
    <t>プリンター、複合機</t>
    <phoneticPr fontId="2"/>
  </si>
  <si>
    <t>イヤホンマイク、ヘッドセット</t>
    <phoneticPr fontId="2"/>
  </si>
  <si>
    <t>機器のレンタル・リース料</t>
    <phoneticPr fontId="2"/>
  </si>
  <si>
    <t>ライセンス及びサブスクリプション</t>
    <phoneticPr fontId="2"/>
  </si>
  <si>
    <t>※K列には補助上限額に基づく数式が入っています</t>
    <rPh sb="2" eb="3">
      <t>レツ</t>
    </rPh>
    <rPh sb="5" eb="7">
      <t>ホジョ</t>
    </rPh>
    <rPh sb="7" eb="10">
      <t>ジョウゲンガク</t>
    </rPh>
    <rPh sb="11" eb="12">
      <t>モト</t>
    </rPh>
    <rPh sb="14" eb="16">
      <t>スウシキ</t>
    </rPh>
    <rPh sb="17" eb="18">
      <t>ハイ</t>
    </rPh>
    <phoneticPr fontId="2"/>
  </si>
  <si>
    <t>メーカー〇〇〇</t>
  </si>
  <si>
    <t>Ａ－０１－ＢＣＤ２３</t>
  </si>
  <si>
    <t>台</t>
    <rPh sb="0" eb="1">
      <t>ダイ</t>
    </rPh>
    <phoneticPr fontId="2"/>
  </si>
  <si>
    <t>Ｅ－０４－ＦＧＨ５６</t>
  </si>
  <si>
    <t xml:space="preserve">メーカー〇〇〇
</t>
  </si>
  <si>
    <t>ＮＴ５２０Ｅ０８０２Ｈ</t>
  </si>
  <si>
    <t>ＥＦＧ－１５００ＨＩ</t>
  </si>
  <si>
    <t>在席管理ソフト</t>
    <rPh sb="0" eb="4">
      <t>ザイセキカンリ</t>
    </rPh>
    <phoneticPr fontId="2"/>
  </si>
  <si>
    <t>Ｚｋ２０２２</t>
  </si>
  <si>
    <t>勤怠管理ソフト</t>
    <rPh sb="0" eb="4">
      <t>キンタイカンリ</t>
    </rPh>
    <phoneticPr fontId="2"/>
  </si>
  <si>
    <t>キンタイＡＡＡ　２人分</t>
    <rPh sb="9" eb="11">
      <t>ニンブン</t>
    </rPh>
    <phoneticPr fontId="2"/>
  </si>
  <si>
    <t>ヶ月</t>
    <rPh sb="1" eb="2">
      <t>ゲツ</t>
    </rPh>
    <phoneticPr fontId="2"/>
  </si>
  <si>
    <t>初期設定費</t>
    <rPh sb="0" eb="5">
      <t>ショキセッテイヒ</t>
    </rPh>
    <phoneticPr fontId="2"/>
  </si>
  <si>
    <t>キンタイＡＡＡ</t>
    <phoneticPr fontId="2"/>
  </si>
  <si>
    <t>式</t>
    <rPh sb="0" eb="1">
      <t>シキ</t>
    </rPh>
    <phoneticPr fontId="2"/>
  </si>
  <si>
    <t>就業規則など社内制度の整備</t>
    <phoneticPr fontId="2"/>
  </si>
  <si>
    <t>導入の課題分析に係わるコンサルティング</t>
    <phoneticPr fontId="2"/>
  </si>
  <si>
    <t>賃借料</t>
  </si>
  <si>
    <t>工事費用</t>
    <rPh sb="0" eb="4">
      <t>コウジヒヨウ</t>
    </rPh>
    <phoneticPr fontId="2"/>
  </si>
  <si>
    <t>会場使用料</t>
  </si>
  <si>
    <t>講師謝金</t>
  </si>
  <si>
    <t>H</t>
  </si>
  <si>
    <t>講師旅費</t>
    <phoneticPr fontId="2"/>
  </si>
  <si>
    <t>1/2 (一般)</t>
  </si>
  <si>
    <t>メーカー〇〇〇</t>
    <phoneticPr fontId="2"/>
  </si>
  <si>
    <t>※補助対象項目に応じて経費の上限額や数量に条件を設定しています。詳しくは、募集要項（テレワークコース）の
　「７．補助対象経費」（６ページ）及び別表&lt;補助対象となる品目&gt;（13～17ページ）をご覧ください。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</si>
</sst>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11"/>
      <color theme="1"/>
      <name val="Yu Gothic"/>
      <family val="2"/>
      <scheme val="minor"/>
    </font>
    <font>
      <sz val="6"/>
      <name val="Yu Gothic"/>
      <family val="3"/>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
      <sz val="20"/>
      <color theme="1"/>
      <name val="ＭＳ ゴシック"/>
      <family val="3"/>
      <charset val="128"/>
    </font>
    <font>
      <sz val="12"/>
      <name val="ＭＳ ゴシック"/>
      <family val="3"/>
      <charset val="128"/>
    </font>
    <font>
      <sz val="20"/>
      <color theme="1"/>
      <name val="ＭＳ 明朝"/>
      <family val="1"/>
      <charset val="128"/>
    </font>
    <font>
      <sz val="16"/>
      <color theme="1"/>
      <name val="ＭＳ ゴシック"/>
      <family val="3"/>
      <charset val="128"/>
    </font>
    <font>
      <sz val="20"/>
      <name val="ＭＳ ゴシック"/>
      <family val="3"/>
      <charset val="128"/>
    </font>
    <font>
      <sz val="18"/>
      <name val="ＭＳ ゴシック"/>
      <family val="3"/>
      <charset val="128"/>
    </font>
    <font>
      <sz val="14"/>
      <color theme="1"/>
      <name val="ＭＳ ゴシック"/>
      <family val="3"/>
      <charset val="128"/>
    </font>
    <font>
      <sz val="26"/>
      <color theme="1"/>
      <name val="ＭＳ ゴシック"/>
      <family val="3"/>
      <charset val="128"/>
    </font>
    <font>
      <sz val="26"/>
      <color theme="1"/>
      <name val="ＭＳ 明朝"/>
      <family val="1"/>
      <charset val="128"/>
    </font>
    <font>
      <sz val="12"/>
      <color rgb="FFFF0000"/>
      <name val="ＭＳ ゴシック"/>
      <family val="3"/>
      <charset val="128"/>
    </font>
    <font>
      <sz val="16"/>
      <color rgb="FFFF0000"/>
      <name val="ＭＳ ゴシック"/>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diagonalUp="1">
      <left style="thin">
        <color indexed="64"/>
      </left>
      <right style="thin">
        <color indexed="64"/>
      </right>
      <top style="medium">
        <color indexed="64"/>
      </top>
      <bottom/>
      <diagonal style="thin">
        <color indexed="64"/>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medium">
        <color indexed="64"/>
      </right>
      <top/>
      <bottom/>
      <diagonal/>
    </border>
    <border>
      <left style="medium">
        <color indexed="64"/>
      </left>
      <right/>
      <top/>
      <bottom/>
      <diagonal/>
    </border>
    <border>
      <left style="hair">
        <color indexed="64"/>
      </left>
      <right style="thin">
        <color indexed="64"/>
      </right>
      <top/>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medium">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medium">
        <color indexed="64"/>
      </top>
      <bottom style="hair">
        <color indexed="64"/>
      </bottom>
      <diagonal/>
    </border>
    <border diagonalUp="1">
      <left style="thin">
        <color indexed="64"/>
      </left>
      <right style="thin">
        <color indexed="64"/>
      </right>
      <top style="medium">
        <color indexed="64"/>
      </top>
      <bottom style="hair">
        <color indexed="64"/>
      </bottom>
      <diagonal style="thin">
        <color indexed="64"/>
      </diagonal>
    </border>
    <border diagonalUp="1">
      <left style="thin">
        <color indexed="64"/>
      </left>
      <right style="thin">
        <color indexed="64"/>
      </right>
      <top/>
      <bottom/>
      <diagonal style="thin">
        <color indexed="64"/>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style="medium">
        <color indexed="64"/>
      </top>
      <bottom/>
      <diagonal/>
    </border>
    <border diagonalUp="1">
      <left style="thin">
        <color indexed="64"/>
      </left>
      <right style="thin">
        <color indexed="64"/>
      </right>
      <top style="hair">
        <color indexed="64"/>
      </top>
      <bottom style="hair">
        <color indexed="64"/>
      </bottom>
      <diagonal style="thin">
        <color indexed="64"/>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style="thin">
        <color indexed="64"/>
      </right>
      <top/>
      <bottom style="double">
        <color indexed="64"/>
      </bottom>
      <diagonal/>
    </border>
    <border diagonalUp="1">
      <left style="thin">
        <color indexed="64"/>
      </left>
      <right style="thin">
        <color indexed="64"/>
      </right>
      <top/>
      <bottom style="hair">
        <color indexed="64"/>
      </bottom>
      <diagonal style="thin">
        <color indexed="64"/>
      </diagonal>
    </border>
    <border>
      <left style="thin">
        <color indexed="64"/>
      </left>
      <right style="hair">
        <color indexed="64"/>
      </right>
      <top/>
      <bottom style="double">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291">
    <xf numFmtId="0" fontId="0" fillId="0" borderId="0" xfId="0"/>
    <xf numFmtId="0" fontId="3" fillId="0" borderId="0" xfId="0" applyFont="1"/>
    <xf numFmtId="0" fontId="3" fillId="0" borderId="0" xfId="0" applyFont="1" applyAlignment="1">
      <alignment vertical="center"/>
    </xf>
    <xf numFmtId="0" fontId="5" fillId="0" borderId="0" xfId="0" applyFont="1"/>
    <xf numFmtId="38" fontId="5" fillId="0" borderId="0" xfId="1" applyFont="1" applyAlignment="1"/>
    <xf numFmtId="0" fontId="8" fillId="0" borderId="0" xfId="0" applyFont="1" applyAlignment="1">
      <alignment horizontal="left"/>
    </xf>
    <xf numFmtId="38" fontId="9" fillId="0" borderId="9" xfId="1" applyFont="1" applyBorder="1" applyAlignment="1">
      <alignment vertical="center"/>
    </xf>
    <xf numFmtId="38" fontId="9" fillId="0" borderId="11" xfId="1" applyFont="1" applyBorder="1" applyAlignment="1">
      <alignment vertical="center"/>
    </xf>
    <xf numFmtId="0" fontId="3" fillId="0" borderId="0" xfId="0" applyFont="1" applyAlignment="1">
      <alignment horizontal="left" vertical="center"/>
    </xf>
    <xf numFmtId="0" fontId="5" fillId="0" borderId="0" xfId="0" applyFont="1" applyAlignment="1">
      <alignment horizontal="center"/>
    </xf>
    <xf numFmtId="0" fontId="10" fillId="0" borderId="0" xfId="0" applyFont="1"/>
    <xf numFmtId="0" fontId="4" fillId="0" borderId="0" xfId="0" applyFont="1" applyAlignment="1">
      <alignment horizontal="center" vertical="center" textRotation="255" wrapText="1"/>
    </xf>
    <xf numFmtId="38" fontId="9" fillId="0" borderId="0" xfId="1" applyFont="1" applyBorder="1" applyAlignment="1">
      <alignment vertical="center"/>
    </xf>
    <xf numFmtId="0" fontId="5" fillId="0" borderId="0" xfId="0" applyFont="1" applyAlignment="1">
      <alignment horizontal="right" vertical="center"/>
    </xf>
    <xf numFmtId="0" fontId="5" fillId="0" borderId="6" xfId="0" applyFont="1" applyBorder="1" applyAlignment="1">
      <alignment vertical="center"/>
    </xf>
    <xf numFmtId="38" fontId="9" fillId="0" borderId="42" xfId="1" applyFont="1" applyBorder="1" applyAlignment="1">
      <alignment vertical="center"/>
    </xf>
    <xf numFmtId="0" fontId="3" fillId="0" borderId="43" xfId="0" applyFont="1" applyBorder="1" applyAlignment="1">
      <alignment vertical="center"/>
    </xf>
    <xf numFmtId="0" fontId="7" fillId="4" borderId="12" xfId="0" applyFont="1" applyFill="1" applyBorder="1" applyAlignment="1">
      <alignment horizontal="center" vertical="center" wrapText="1"/>
    </xf>
    <xf numFmtId="0" fontId="7" fillId="4" borderId="23" xfId="0" applyFont="1" applyFill="1" applyBorder="1" applyAlignment="1">
      <alignment horizontal="center" vertical="center"/>
    </xf>
    <xf numFmtId="38" fontId="7" fillId="4" borderId="13" xfId="1" applyFont="1" applyFill="1" applyBorder="1" applyAlignment="1">
      <alignment horizontal="center" vertical="center" wrapText="1"/>
    </xf>
    <xf numFmtId="38" fontId="7" fillId="4" borderId="18" xfId="1" applyFont="1" applyFill="1" applyBorder="1" applyAlignment="1">
      <alignment horizontal="center" vertical="center" wrapText="1"/>
    </xf>
    <xf numFmtId="0" fontId="7" fillId="4" borderId="40" xfId="0" applyFont="1" applyFill="1" applyBorder="1" applyAlignment="1">
      <alignment horizontal="center" vertical="center"/>
    </xf>
    <xf numFmtId="0" fontId="7" fillId="4" borderId="13" xfId="0" applyFont="1" applyFill="1" applyBorder="1" applyAlignment="1">
      <alignment horizontal="center" vertical="center"/>
    </xf>
    <xf numFmtId="38" fontId="9" fillId="0" borderId="51" xfId="1" applyFont="1" applyBorder="1" applyAlignment="1">
      <alignment vertical="center"/>
    </xf>
    <xf numFmtId="0" fontId="5" fillId="0" borderId="52" xfId="0" applyFont="1" applyBorder="1" applyAlignment="1">
      <alignment vertical="center"/>
    </xf>
    <xf numFmtId="0" fontId="5" fillId="0" borderId="53" xfId="0" applyFont="1" applyBorder="1" applyAlignment="1">
      <alignment vertical="center"/>
    </xf>
    <xf numFmtId="0" fontId="5" fillId="0" borderId="61" xfId="0" applyFont="1" applyBorder="1" applyAlignment="1">
      <alignment vertical="center"/>
    </xf>
    <xf numFmtId="38" fontId="9" fillId="0" borderId="62" xfId="1" applyFont="1" applyBorder="1" applyAlignment="1">
      <alignment vertical="center"/>
    </xf>
    <xf numFmtId="0" fontId="5" fillId="0" borderId="63" xfId="0" applyFont="1" applyBorder="1" applyAlignment="1">
      <alignment vertical="center"/>
    </xf>
    <xf numFmtId="0" fontId="5" fillId="0" borderId="5" xfId="0" applyFont="1" applyBorder="1" applyAlignment="1">
      <alignment vertical="center" wrapText="1"/>
    </xf>
    <xf numFmtId="38" fontId="9" fillId="0" borderId="64" xfId="1" applyFont="1" applyBorder="1" applyAlignment="1">
      <alignment vertical="center"/>
    </xf>
    <xf numFmtId="0" fontId="5" fillId="0" borderId="78" xfId="0" applyFont="1" applyBorder="1" applyAlignment="1">
      <alignment vertical="center"/>
    </xf>
    <xf numFmtId="0" fontId="5" fillId="0" borderId="53" xfId="0" applyFont="1" applyBorder="1" applyAlignment="1">
      <alignment horizontal="left" vertical="center"/>
    </xf>
    <xf numFmtId="0" fontId="5" fillId="0" borderId="6" xfId="0" applyFont="1" applyBorder="1" applyAlignment="1">
      <alignment horizontal="left" vertical="center"/>
    </xf>
    <xf numFmtId="38" fontId="3" fillId="0" borderId="0" xfId="0" applyNumberFormat="1" applyFont="1"/>
    <xf numFmtId="0" fontId="6" fillId="0" borderId="0" xfId="0" applyFont="1" applyAlignment="1">
      <alignment horizontal="center" vertical="center"/>
    </xf>
    <xf numFmtId="0" fontId="3" fillId="0" borderId="0" xfId="0" applyFont="1" applyAlignment="1">
      <alignment horizontal="right" vertical="center" indent="1"/>
    </xf>
    <xf numFmtId="38" fontId="9" fillId="0" borderId="92" xfId="1" applyFont="1" applyFill="1" applyBorder="1" applyAlignment="1">
      <alignment vertical="center"/>
    </xf>
    <xf numFmtId="0" fontId="3" fillId="0" borderId="100" xfId="0" applyFont="1" applyBorder="1" applyAlignment="1">
      <alignment horizontal="right" vertical="center" indent="1"/>
    </xf>
    <xf numFmtId="0" fontId="14" fillId="0" borderId="0" xfId="0" applyFont="1" applyAlignment="1">
      <alignment horizontal="left"/>
    </xf>
    <xf numFmtId="0" fontId="7" fillId="4" borderId="92" xfId="0" applyFont="1" applyFill="1" applyBorder="1" applyAlignment="1">
      <alignment horizontal="center" vertical="center" wrapText="1"/>
    </xf>
    <xf numFmtId="0" fontId="5" fillId="0" borderId="102" xfId="0" applyFont="1" applyBorder="1" applyAlignment="1">
      <alignment vertical="center"/>
    </xf>
    <xf numFmtId="0" fontId="3" fillId="0" borderId="98" xfId="0" applyFont="1" applyBorder="1" applyAlignment="1">
      <alignment horizontal="center" vertical="center"/>
    </xf>
    <xf numFmtId="0" fontId="5" fillId="0" borderId="63" xfId="0" applyFont="1" applyBorder="1" applyAlignment="1">
      <alignment horizontal="left" vertical="center"/>
    </xf>
    <xf numFmtId="0" fontId="5" fillId="0" borderId="61" xfId="0" applyFont="1" applyBorder="1" applyAlignment="1">
      <alignment horizontal="left" vertical="center"/>
    </xf>
    <xf numFmtId="0" fontId="5" fillId="3" borderId="4" xfId="0" applyFont="1" applyFill="1" applyBorder="1" applyAlignment="1">
      <alignment horizontal="left" vertical="center" indent="1"/>
    </xf>
    <xf numFmtId="0" fontId="5" fillId="3" borderId="78" xfId="0" applyFont="1" applyFill="1" applyBorder="1" applyAlignment="1">
      <alignment horizontal="left" vertical="center" indent="1"/>
    </xf>
    <xf numFmtId="0" fontId="5" fillId="0" borderId="61" xfId="0" applyFont="1" applyBorder="1" applyAlignment="1">
      <alignment horizontal="center" vertical="center"/>
    </xf>
    <xf numFmtId="0" fontId="3" fillId="0" borderId="61"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center"/>
    </xf>
    <xf numFmtId="0" fontId="5" fillId="0" borderId="69" xfId="0" applyFont="1" applyBorder="1" applyAlignment="1">
      <alignment horizontal="center" vertical="center"/>
    </xf>
    <xf numFmtId="0" fontId="5" fillId="0" borderId="63" xfId="0" applyFont="1" applyBorder="1" applyAlignment="1">
      <alignment horizontal="center" vertical="center"/>
    </xf>
    <xf numFmtId="0" fontId="5" fillId="0" borderId="53" xfId="0" applyFont="1" applyBorder="1" applyAlignment="1">
      <alignment horizontal="center" vertical="center"/>
    </xf>
    <xf numFmtId="0" fontId="5" fillId="0" borderId="5" xfId="0" applyFont="1" applyBorder="1" applyAlignment="1">
      <alignment horizontal="center" vertical="center"/>
    </xf>
    <xf numFmtId="0" fontId="5" fillId="3" borderId="63" xfId="0" applyFont="1" applyFill="1" applyBorder="1" applyAlignment="1">
      <alignment horizontal="center" vertical="center"/>
    </xf>
    <xf numFmtId="0" fontId="5" fillId="3" borderId="69" xfId="0" applyFont="1" applyFill="1" applyBorder="1" applyAlignment="1">
      <alignment horizontal="center" vertical="center"/>
    </xf>
    <xf numFmtId="0" fontId="5" fillId="0" borderId="52"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38" fontId="5" fillId="0" borderId="61" xfId="1" applyFont="1" applyBorder="1" applyAlignment="1">
      <alignment horizontal="right" vertical="center"/>
    </xf>
    <xf numFmtId="0" fontId="5" fillId="0" borderId="60" xfId="0" applyFont="1" applyBorder="1" applyAlignment="1">
      <alignment horizontal="right" vertical="center"/>
    </xf>
    <xf numFmtId="38" fontId="5" fillId="0" borderId="5" xfId="1" applyFont="1" applyBorder="1" applyAlignment="1">
      <alignment horizontal="right" vertical="center"/>
    </xf>
    <xf numFmtId="0" fontId="5" fillId="0" borderId="21" xfId="0" applyFont="1" applyBorder="1" applyAlignment="1">
      <alignment horizontal="right" vertical="center"/>
    </xf>
    <xf numFmtId="38" fontId="9" fillId="0" borderId="58" xfId="1" applyFont="1" applyBorder="1" applyAlignment="1">
      <alignment horizontal="right" vertical="center"/>
    </xf>
    <xf numFmtId="38" fontId="9" fillId="0" borderId="62" xfId="1" applyFont="1" applyBorder="1" applyAlignment="1">
      <alignment horizontal="right" vertical="center"/>
    </xf>
    <xf numFmtId="38" fontId="9" fillId="0" borderId="42" xfId="1" applyFont="1" applyBorder="1" applyAlignment="1">
      <alignment horizontal="right" vertical="center"/>
    </xf>
    <xf numFmtId="38" fontId="5" fillId="0" borderId="63" xfId="1" applyFont="1" applyBorder="1" applyAlignment="1">
      <alignment horizontal="right" vertical="center"/>
    </xf>
    <xf numFmtId="38" fontId="5" fillId="0" borderId="69" xfId="1" applyFont="1" applyBorder="1" applyAlignment="1">
      <alignment horizontal="right" vertical="center"/>
    </xf>
    <xf numFmtId="38" fontId="9" fillId="0" borderId="68" xfId="1" applyFont="1" applyBorder="1" applyAlignment="1">
      <alignment horizontal="right" vertical="center"/>
    </xf>
    <xf numFmtId="38" fontId="9" fillId="0" borderId="64" xfId="1" applyFont="1" applyBorder="1" applyAlignment="1">
      <alignment horizontal="right" vertical="center"/>
    </xf>
    <xf numFmtId="0" fontId="5" fillId="0" borderId="59" xfId="0" applyFont="1" applyBorder="1" applyAlignment="1">
      <alignment horizontal="right" vertical="center"/>
    </xf>
    <xf numFmtId="0" fontId="5" fillId="0" borderId="22" xfId="0" applyFont="1" applyBorder="1" applyAlignment="1">
      <alignment horizontal="right" vertical="center"/>
    </xf>
    <xf numFmtId="0" fontId="5" fillId="0" borderId="72" xfId="0" applyFont="1" applyBorder="1" applyAlignment="1">
      <alignment horizontal="right" vertical="center"/>
    </xf>
    <xf numFmtId="0" fontId="5" fillId="0" borderId="70" xfId="0" applyFont="1" applyBorder="1" applyAlignment="1">
      <alignment horizontal="right" vertical="center"/>
    </xf>
    <xf numFmtId="0" fontId="5" fillId="0" borderId="66" xfId="0" applyFont="1" applyBorder="1" applyAlignment="1">
      <alignment horizontal="right" vertical="center"/>
    </xf>
    <xf numFmtId="0" fontId="5" fillId="0" borderId="67" xfId="0" applyFont="1" applyBorder="1" applyAlignment="1">
      <alignment horizontal="right" vertical="center"/>
    </xf>
    <xf numFmtId="0" fontId="5" fillId="0" borderId="73" xfId="0" applyFont="1" applyBorder="1" applyAlignment="1">
      <alignment horizontal="right" vertical="center"/>
    </xf>
    <xf numFmtId="0" fontId="7" fillId="0" borderId="60" xfId="0" applyFont="1" applyBorder="1" applyAlignment="1">
      <alignment horizontal="right" vertical="center"/>
    </xf>
    <xf numFmtId="0" fontId="5" fillId="0" borderId="75" xfId="0" applyFont="1" applyBorder="1" applyAlignment="1">
      <alignment horizontal="right" vertical="center"/>
    </xf>
    <xf numFmtId="38" fontId="5" fillId="0" borderId="6" xfId="1" applyFont="1" applyBorder="1" applyAlignment="1">
      <alignment horizontal="right" vertical="center"/>
    </xf>
    <xf numFmtId="0" fontId="5" fillId="0" borderId="77" xfId="0" applyFont="1" applyBorder="1" applyAlignment="1">
      <alignment horizontal="right" vertical="center"/>
    </xf>
    <xf numFmtId="0" fontId="5" fillId="0" borderId="76" xfId="0" applyFont="1" applyBorder="1" applyAlignment="1">
      <alignment horizontal="right" vertical="center"/>
    </xf>
    <xf numFmtId="0" fontId="5" fillId="0" borderId="54" xfId="0" applyFont="1" applyBorder="1" applyAlignment="1">
      <alignment horizontal="right" vertical="center"/>
    </xf>
    <xf numFmtId="0" fontId="5" fillId="0" borderId="74" xfId="0" applyFont="1" applyBorder="1" applyAlignment="1">
      <alignment horizontal="right" vertical="center"/>
    </xf>
    <xf numFmtId="38" fontId="9" fillId="0" borderId="68" xfId="1" quotePrefix="1" applyFont="1" applyFill="1" applyBorder="1" applyAlignment="1">
      <alignment horizontal="right" vertical="center"/>
    </xf>
    <xf numFmtId="38" fontId="9" fillId="0" borderId="62" xfId="1" applyFont="1" applyFill="1" applyBorder="1" applyAlignment="1">
      <alignment horizontal="right" vertical="center"/>
    </xf>
    <xf numFmtId="38" fontId="9" fillId="0" borderId="26" xfId="1" applyFont="1" applyFill="1" applyBorder="1" applyAlignment="1">
      <alignment horizontal="right" vertical="center"/>
    </xf>
    <xf numFmtId="0" fontId="5" fillId="3" borderId="63" xfId="0" applyFont="1" applyFill="1" applyBorder="1" applyAlignment="1">
      <alignment horizontal="right" vertical="center"/>
    </xf>
    <xf numFmtId="0" fontId="5" fillId="3" borderId="71" xfId="0" applyFont="1" applyFill="1" applyBorder="1" applyAlignment="1">
      <alignment horizontal="right" vertical="center"/>
    </xf>
    <xf numFmtId="0" fontId="5" fillId="3" borderId="72" xfId="0" applyFont="1" applyFill="1" applyBorder="1" applyAlignment="1">
      <alignment horizontal="right" vertical="center"/>
    </xf>
    <xf numFmtId="38" fontId="9" fillId="0" borderId="9" xfId="1" applyFont="1" applyBorder="1" applyAlignment="1">
      <alignment horizontal="right" vertical="center"/>
    </xf>
    <xf numFmtId="0" fontId="5" fillId="3" borderId="69" xfId="0" applyFont="1" applyFill="1" applyBorder="1" applyAlignment="1">
      <alignment horizontal="right" vertical="center"/>
    </xf>
    <xf numFmtId="0" fontId="5" fillId="3" borderId="79" xfId="0" applyFont="1" applyFill="1" applyBorder="1" applyAlignment="1">
      <alignment horizontal="right" vertical="center"/>
    </xf>
    <xf numFmtId="0" fontId="5" fillId="3" borderId="80" xfId="0" applyFont="1" applyFill="1" applyBorder="1" applyAlignment="1">
      <alignment horizontal="right" vertical="center"/>
    </xf>
    <xf numFmtId="38" fontId="9" fillId="0" borderId="57" xfId="1" applyFont="1" applyBorder="1" applyAlignment="1">
      <alignment horizontal="right" vertical="center"/>
    </xf>
    <xf numFmtId="0" fontId="5" fillId="0" borderId="83" xfId="0" applyFont="1" applyBorder="1" applyAlignment="1">
      <alignment horizontal="right" vertical="center"/>
    </xf>
    <xf numFmtId="38" fontId="9" fillId="0" borderId="81" xfId="1" applyFont="1" applyBorder="1" applyAlignment="1">
      <alignment horizontal="right" vertical="center"/>
    </xf>
    <xf numFmtId="0" fontId="5" fillId="0" borderId="25" xfId="0" applyFont="1" applyBorder="1" applyAlignment="1">
      <alignment horizontal="right" vertical="center"/>
    </xf>
    <xf numFmtId="0" fontId="5" fillId="0" borderId="44" xfId="0" applyFont="1" applyBorder="1" applyAlignment="1">
      <alignment horizontal="right" vertical="center"/>
    </xf>
    <xf numFmtId="38" fontId="5" fillId="0" borderId="53" xfId="1" applyFont="1" applyBorder="1" applyAlignment="1">
      <alignment horizontal="right" vertical="center"/>
    </xf>
    <xf numFmtId="0" fontId="5" fillId="0" borderId="55" xfId="0" applyFont="1" applyBorder="1" applyAlignment="1">
      <alignment horizontal="right" vertical="center"/>
    </xf>
    <xf numFmtId="0" fontId="5" fillId="0" borderId="71" xfId="0" applyFont="1" applyBorder="1" applyAlignment="1">
      <alignment horizontal="right" vertical="center"/>
    </xf>
    <xf numFmtId="38" fontId="5" fillId="0" borderId="13" xfId="1" applyFont="1" applyBorder="1" applyAlignment="1">
      <alignment horizontal="right" vertical="center"/>
    </xf>
    <xf numFmtId="0" fontId="5" fillId="0" borderId="85" xfId="0" applyFont="1" applyBorder="1" applyAlignment="1">
      <alignment horizontal="right" vertical="center"/>
    </xf>
    <xf numFmtId="0" fontId="5" fillId="0" borderId="79" xfId="0" applyFont="1" applyBorder="1" applyAlignment="1">
      <alignment horizontal="right" vertical="center"/>
    </xf>
    <xf numFmtId="0" fontId="9" fillId="0" borderId="43" xfId="0" applyFont="1" applyBorder="1" applyAlignment="1">
      <alignment vertical="center"/>
    </xf>
    <xf numFmtId="0" fontId="11" fillId="0" borderId="0" xfId="0" applyFont="1" applyAlignment="1">
      <alignment vertical="center" wrapText="1"/>
    </xf>
    <xf numFmtId="0" fontId="7" fillId="6" borderId="71" xfId="0" applyFont="1" applyFill="1" applyBorder="1" applyAlignment="1">
      <alignment horizontal="right" vertical="center"/>
    </xf>
    <xf numFmtId="0" fontId="5" fillId="6" borderId="73" xfId="0" applyFont="1" applyFill="1" applyBorder="1" applyAlignment="1">
      <alignment horizontal="right" vertical="center"/>
    </xf>
    <xf numFmtId="0" fontId="5" fillId="0" borderId="4" xfId="0" applyFont="1" applyBorder="1" applyAlignment="1">
      <alignment vertical="center"/>
    </xf>
    <xf numFmtId="38" fontId="5" fillId="0" borderId="4" xfId="1" applyFont="1" applyBorder="1" applyAlignment="1">
      <alignment horizontal="right" vertical="center"/>
    </xf>
    <xf numFmtId="0" fontId="15" fillId="0" borderId="0" xfId="0" applyFont="1" applyAlignment="1">
      <alignment horizontal="left" vertical="center"/>
    </xf>
    <xf numFmtId="0" fontId="5" fillId="0" borderId="69" xfId="0" applyFont="1" applyBorder="1" applyAlignment="1">
      <alignment vertical="center"/>
    </xf>
    <xf numFmtId="0" fontId="15" fillId="0" borderId="13" xfId="0" applyFont="1" applyBorder="1" applyAlignment="1">
      <alignment horizontal="center" vertical="center"/>
    </xf>
    <xf numFmtId="38" fontId="15" fillId="0" borderId="52" xfId="1" applyFont="1" applyBorder="1" applyAlignment="1">
      <alignment horizontal="right" vertical="center"/>
    </xf>
    <xf numFmtId="0" fontId="15" fillId="0" borderId="24" xfId="0" applyFont="1" applyBorder="1" applyAlignment="1">
      <alignment horizontal="right" vertical="center"/>
    </xf>
    <xf numFmtId="0" fontId="15" fillId="0" borderId="56" xfId="0" applyFont="1" applyBorder="1" applyAlignment="1">
      <alignment horizontal="right" vertical="center"/>
    </xf>
    <xf numFmtId="38" fontId="16" fillId="0" borderId="18" xfId="1" applyFont="1" applyBorder="1" applyAlignment="1">
      <alignment horizontal="right" vertical="center"/>
    </xf>
    <xf numFmtId="0" fontId="15" fillId="0" borderId="60" xfId="0" applyFont="1" applyBorder="1" applyAlignment="1">
      <alignment horizontal="right" vertical="center"/>
    </xf>
    <xf numFmtId="38" fontId="16" fillId="0" borderId="58" xfId="1" applyFont="1" applyBorder="1" applyAlignment="1">
      <alignment horizontal="right" vertical="center"/>
    </xf>
    <xf numFmtId="38" fontId="16" fillId="0" borderId="11" xfId="1" applyFont="1" applyBorder="1" applyAlignment="1">
      <alignment vertical="center"/>
    </xf>
    <xf numFmtId="0" fontId="15" fillId="0" borderId="69" xfId="0" applyFont="1" applyBorder="1" applyAlignment="1">
      <alignment horizontal="center" vertical="center"/>
    </xf>
    <xf numFmtId="38" fontId="15" fillId="0" borderId="69" xfId="1" applyFont="1" applyBorder="1" applyAlignment="1">
      <alignment horizontal="right" vertical="center"/>
    </xf>
    <xf numFmtId="0" fontId="15" fillId="0" borderId="5" xfId="0" applyFont="1" applyBorder="1" applyAlignment="1">
      <alignment horizontal="center" vertical="center" wrapText="1"/>
    </xf>
    <xf numFmtId="38" fontId="15" fillId="0" borderId="5" xfId="1" applyFont="1" applyBorder="1" applyAlignment="1">
      <alignment horizontal="right" vertical="center"/>
    </xf>
    <xf numFmtId="0" fontId="15" fillId="0" borderId="65" xfId="0" applyFont="1" applyBorder="1" applyAlignment="1">
      <alignment horizontal="right" vertical="center"/>
    </xf>
    <xf numFmtId="0" fontId="15" fillId="0" borderId="50" xfId="0" applyFont="1" applyBorder="1" applyAlignment="1">
      <alignment horizontal="right" vertical="center"/>
    </xf>
    <xf numFmtId="38" fontId="16" fillId="0" borderId="42" xfId="1" applyFont="1" applyBorder="1" applyAlignment="1">
      <alignment horizontal="right" vertical="center"/>
    </xf>
    <xf numFmtId="0" fontId="15" fillId="0" borderId="70" xfId="0" applyFont="1" applyBorder="1" applyAlignment="1">
      <alignment horizontal="right" vertical="center"/>
    </xf>
    <xf numFmtId="38" fontId="16" fillId="0" borderId="64" xfId="1" applyFont="1" applyBorder="1" applyAlignment="1">
      <alignment horizontal="right" vertical="center"/>
    </xf>
    <xf numFmtId="0" fontId="15" fillId="0" borderId="63" xfId="0" applyFont="1" applyBorder="1" applyAlignment="1">
      <alignment horizontal="left" vertical="center"/>
    </xf>
    <xf numFmtId="0" fontId="15" fillId="0" borderId="63" xfId="0" applyFont="1" applyBorder="1" applyAlignment="1">
      <alignment horizontal="center" vertical="center"/>
    </xf>
    <xf numFmtId="38" fontId="15" fillId="0" borderId="63" xfId="1" applyFont="1" applyBorder="1" applyAlignment="1">
      <alignment horizontal="right" vertical="center"/>
    </xf>
    <xf numFmtId="0" fontId="15" fillId="0" borderId="66" xfId="0" applyFont="1" applyBorder="1" applyAlignment="1">
      <alignment horizontal="right" vertical="center"/>
    </xf>
    <xf numFmtId="0" fontId="15" fillId="0" borderId="67" xfId="0" applyFont="1" applyBorder="1" applyAlignment="1">
      <alignment horizontal="right" vertical="center"/>
    </xf>
    <xf numFmtId="38" fontId="16" fillId="0" borderId="68" xfId="1" quotePrefix="1" applyFont="1" applyFill="1" applyBorder="1" applyAlignment="1">
      <alignment horizontal="right" vertical="center"/>
    </xf>
    <xf numFmtId="38" fontId="16" fillId="0" borderId="9" xfId="1" applyFont="1" applyBorder="1" applyAlignment="1">
      <alignment vertical="center"/>
    </xf>
    <xf numFmtId="38" fontId="16" fillId="0" borderId="57" xfId="1" applyFont="1" applyBorder="1" applyAlignment="1">
      <alignment horizontal="right" vertical="center"/>
    </xf>
    <xf numFmtId="38" fontId="16" fillId="0" borderId="46" xfId="1" applyFont="1" applyBorder="1" applyAlignment="1">
      <alignment vertical="center"/>
    </xf>
    <xf numFmtId="0" fontId="15" fillId="0" borderId="63" xfId="0" applyFont="1" applyBorder="1" applyAlignment="1">
      <alignment vertical="center"/>
    </xf>
    <xf numFmtId="0" fontId="15" fillId="0" borderId="71" xfId="0" applyFont="1" applyBorder="1" applyAlignment="1">
      <alignment horizontal="right" vertical="center"/>
    </xf>
    <xf numFmtId="0" fontId="5" fillId="0" borderId="56" xfId="0" applyFont="1" applyBorder="1" applyAlignment="1">
      <alignment horizontal="right" vertical="center"/>
    </xf>
    <xf numFmtId="0" fontId="5" fillId="0" borderId="113" xfId="0" applyFont="1" applyBorder="1" applyAlignment="1">
      <alignment horizontal="right" vertical="center"/>
    </xf>
    <xf numFmtId="0" fontId="5" fillId="0" borderId="89" xfId="0" applyFont="1" applyBorder="1" applyAlignment="1">
      <alignment horizontal="right" vertical="center"/>
    </xf>
    <xf numFmtId="0" fontId="5" fillId="0" borderId="88" xfId="0" applyFont="1" applyBorder="1" applyAlignment="1">
      <alignment horizontal="right" vertical="center"/>
    </xf>
    <xf numFmtId="0" fontId="5" fillId="0" borderId="93" xfId="0" applyFont="1" applyBorder="1" applyAlignment="1">
      <alignment horizontal="right" vertical="center"/>
    </xf>
    <xf numFmtId="0" fontId="5" fillId="0" borderId="115" xfId="0" applyFont="1" applyBorder="1" applyAlignment="1">
      <alignment horizontal="right" vertical="center"/>
    </xf>
    <xf numFmtId="0" fontId="7" fillId="6" borderId="79" xfId="0" applyFont="1" applyFill="1" applyBorder="1" applyAlignment="1">
      <alignment horizontal="right" vertical="center"/>
    </xf>
    <xf numFmtId="0" fontId="15" fillId="3" borderId="63" xfId="0" applyFont="1" applyFill="1" applyBorder="1" applyAlignment="1">
      <alignment horizontal="center" vertical="center"/>
    </xf>
    <xf numFmtId="0" fontId="15" fillId="0" borderId="61" xfId="0" applyFont="1" applyBorder="1" applyAlignment="1">
      <alignment horizontal="center" vertical="center"/>
    </xf>
    <xf numFmtId="38" fontId="15" fillId="0" borderId="61" xfId="1" applyFont="1" applyBorder="1" applyAlignment="1">
      <alignment horizontal="right" vertical="center"/>
    </xf>
    <xf numFmtId="0" fontId="15" fillId="0" borderId="73" xfId="0" applyFont="1" applyBorder="1" applyAlignment="1">
      <alignment horizontal="right" vertical="center"/>
    </xf>
    <xf numFmtId="0" fontId="15" fillId="0" borderId="59" xfId="0" applyFont="1" applyBorder="1" applyAlignment="1">
      <alignment horizontal="right" vertical="center"/>
    </xf>
    <xf numFmtId="38" fontId="16" fillId="0" borderId="62" xfId="1" applyFont="1" applyBorder="1" applyAlignment="1">
      <alignment horizontal="right" vertical="center"/>
    </xf>
    <xf numFmtId="0" fontId="15" fillId="3" borderId="53" xfId="0" applyFont="1" applyFill="1" applyBorder="1" applyAlignment="1">
      <alignment horizontal="left" vertical="center" indent="1"/>
    </xf>
    <xf numFmtId="0" fontId="15" fillId="3" borderId="5" xfId="0" applyFont="1" applyFill="1" applyBorder="1" applyAlignment="1">
      <alignment horizontal="center" vertical="center"/>
    </xf>
    <xf numFmtId="0" fontId="15" fillId="3" borderId="65" xfId="0" applyFont="1" applyFill="1" applyBorder="1" applyAlignment="1">
      <alignment horizontal="right" vertical="center"/>
    </xf>
    <xf numFmtId="0" fontId="15" fillId="3" borderId="74" xfId="0" applyFont="1" applyFill="1" applyBorder="1" applyAlignment="1">
      <alignment horizontal="right" vertical="center"/>
    </xf>
    <xf numFmtId="38" fontId="16" fillId="0" borderId="68" xfId="1" applyFont="1" applyBorder="1" applyAlignment="1">
      <alignment horizontal="right" vertical="center"/>
    </xf>
    <xf numFmtId="38" fontId="16" fillId="0" borderId="32" xfId="1" applyFont="1" applyBorder="1" applyAlignment="1">
      <alignment vertical="center"/>
    </xf>
    <xf numFmtId="0" fontId="15" fillId="0" borderId="52" xfId="0" applyFont="1" applyBorder="1" applyAlignment="1">
      <alignment horizontal="center" vertical="center"/>
    </xf>
    <xf numFmtId="0" fontId="15" fillId="0" borderId="82" xfId="0" applyFont="1" applyBorder="1" applyAlignment="1">
      <alignment horizontal="right" vertical="center"/>
    </xf>
    <xf numFmtId="0" fontId="15" fillId="0" borderId="83" xfId="0" applyFont="1" applyBorder="1" applyAlignment="1">
      <alignment horizontal="right" vertical="center"/>
    </xf>
    <xf numFmtId="38" fontId="16" fillId="0" borderId="81" xfId="1" applyFont="1" applyBorder="1" applyAlignment="1">
      <alignment horizontal="right" vertical="center"/>
    </xf>
    <xf numFmtId="0" fontId="15" fillId="0" borderId="53" xfId="0" applyFont="1" applyBorder="1" applyAlignment="1">
      <alignment horizontal="center" vertical="center"/>
    </xf>
    <xf numFmtId="38" fontId="15" fillId="0" borderId="53" xfId="1" applyFont="1" applyBorder="1" applyAlignment="1">
      <alignment horizontal="right" vertical="center"/>
    </xf>
    <xf numFmtId="0" fontId="15" fillId="0" borderId="21" xfId="0" applyFont="1" applyBorder="1" applyAlignment="1">
      <alignment horizontal="right" vertical="center"/>
    </xf>
    <xf numFmtId="0" fontId="15" fillId="0" borderId="22" xfId="0" applyFont="1" applyBorder="1" applyAlignment="1">
      <alignment horizontal="right" vertical="center"/>
    </xf>
    <xf numFmtId="38" fontId="16" fillId="0" borderId="26" xfId="1" applyFont="1" applyBorder="1" applyAlignment="1">
      <alignment horizontal="right" vertical="center"/>
    </xf>
    <xf numFmtId="0" fontId="15" fillId="0" borderId="90" xfId="0" applyFont="1" applyBorder="1" applyAlignment="1">
      <alignment horizontal="right" vertical="center"/>
    </xf>
    <xf numFmtId="38" fontId="16" fillId="0" borderId="81" xfId="1" applyFont="1" applyBorder="1" applyAlignment="1">
      <alignment vertical="center"/>
    </xf>
    <xf numFmtId="38" fontId="16" fillId="0" borderId="46" xfId="1" applyFont="1" applyFill="1" applyBorder="1" applyAlignment="1">
      <alignment vertical="center"/>
    </xf>
    <xf numFmtId="0" fontId="15" fillId="0" borderId="85" xfId="0" applyFont="1" applyBorder="1" applyAlignment="1">
      <alignment horizontal="right" vertical="center"/>
    </xf>
    <xf numFmtId="0" fontId="15" fillId="0" borderId="79" xfId="0" applyFont="1" applyBorder="1" applyAlignment="1">
      <alignment horizontal="right" vertical="center"/>
    </xf>
    <xf numFmtId="38" fontId="16" fillId="0" borderId="64" xfId="1" applyFont="1" applyBorder="1" applyAlignment="1">
      <alignment vertical="center"/>
    </xf>
    <xf numFmtId="38" fontId="16" fillId="0" borderId="62" xfId="1" applyFont="1" applyBorder="1" applyAlignment="1">
      <alignment vertical="center"/>
    </xf>
    <xf numFmtId="38" fontId="16" fillId="0" borderId="51" xfId="1" applyFont="1" applyBorder="1" applyAlignment="1">
      <alignment vertical="center"/>
    </xf>
    <xf numFmtId="38" fontId="16" fillId="0" borderId="34" xfId="1" applyFont="1" applyBorder="1" applyAlignment="1">
      <alignment vertical="center"/>
    </xf>
    <xf numFmtId="38" fontId="16" fillId="3" borderId="18" xfId="1" applyFont="1" applyFill="1" applyBorder="1" applyAlignment="1">
      <alignment vertical="center"/>
    </xf>
    <xf numFmtId="38" fontId="16" fillId="3" borderId="35" xfId="1" applyFont="1" applyFill="1" applyBorder="1" applyAlignment="1">
      <alignment horizontal="center" vertical="center" shrinkToFit="1"/>
    </xf>
    <xf numFmtId="38" fontId="16" fillId="0" borderId="34" xfId="1" applyFont="1" applyFill="1" applyBorder="1" applyAlignment="1">
      <alignment vertical="center" wrapText="1"/>
    </xf>
    <xf numFmtId="0" fontId="15" fillId="0" borderId="6" xfId="0" applyFont="1" applyBorder="1" applyAlignment="1">
      <alignment horizontal="center" vertical="center"/>
    </xf>
    <xf numFmtId="0" fontId="15" fillId="0" borderId="5" xfId="0" applyFont="1" applyBorder="1" applyAlignment="1">
      <alignment horizontal="center" vertical="center"/>
    </xf>
    <xf numFmtId="3" fontId="15" fillId="3" borderId="5" xfId="0" applyNumberFormat="1" applyFont="1" applyFill="1" applyBorder="1" applyAlignment="1">
      <alignment horizontal="right" vertical="center"/>
    </xf>
    <xf numFmtId="0" fontId="15" fillId="0" borderId="102" xfId="0" applyFont="1" applyBorder="1" applyAlignment="1">
      <alignment horizontal="center" vertical="center"/>
    </xf>
    <xf numFmtId="38" fontId="15" fillId="0" borderId="84" xfId="1" applyFont="1" applyBorder="1" applyAlignment="1">
      <alignment horizontal="right" vertical="center"/>
    </xf>
    <xf numFmtId="0" fontId="15" fillId="0" borderId="110" xfId="0" applyFont="1" applyBorder="1" applyAlignment="1">
      <alignment horizontal="right" vertical="center"/>
    </xf>
    <xf numFmtId="0" fontId="15" fillId="0" borderId="113" xfId="0" applyFont="1" applyBorder="1" applyAlignment="1">
      <alignment horizontal="right" vertical="center"/>
    </xf>
    <xf numFmtId="38" fontId="16" fillId="0" borderId="49" xfId="1" applyFont="1" applyBorder="1" applyAlignment="1">
      <alignment vertical="center"/>
    </xf>
    <xf numFmtId="0" fontId="5" fillId="0" borderId="86" xfId="0" applyFont="1" applyBorder="1" applyAlignment="1">
      <alignment horizontal="left" vertical="center"/>
    </xf>
    <xf numFmtId="0" fontId="5" fillId="0" borderId="87" xfId="0" applyFont="1" applyBorder="1" applyAlignment="1">
      <alignment horizontal="left" vertical="center"/>
    </xf>
    <xf numFmtId="0" fontId="5" fillId="0" borderId="114" xfId="0" applyFont="1" applyBorder="1" applyAlignment="1">
      <alignment horizontal="left" vertical="center"/>
    </xf>
    <xf numFmtId="0" fontId="5" fillId="0" borderId="91" xfId="0" applyFont="1" applyBorder="1" applyAlignment="1">
      <alignment horizontal="left" vertical="center"/>
    </xf>
    <xf numFmtId="0" fontId="13" fillId="0" borderId="0" xfId="0" applyFont="1" applyAlignment="1">
      <alignment horizontal="center" vertical="center"/>
    </xf>
    <xf numFmtId="0" fontId="7" fillId="4" borderId="17"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wrapText="1"/>
    </xf>
    <xf numFmtId="0" fontId="12" fillId="0" borderId="24" xfId="0" applyFont="1" applyBorder="1" applyAlignment="1">
      <alignment horizontal="center" vertical="center" textRotation="255" wrapText="1"/>
    </xf>
    <xf numFmtId="0" fontId="12" fillId="0" borderId="25" xfId="0" applyFont="1" applyBorder="1" applyAlignment="1">
      <alignment horizontal="center" vertical="center" textRotation="255" wrapText="1"/>
    </xf>
    <xf numFmtId="0" fontId="5" fillId="2" borderId="28" xfId="0" applyFont="1" applyFill="1" applyBorder="1" applyAlignment="1">
      <alignment horizontal="right" vertical="center" indent="1"/>
    </xf>
    <xf numFmtId="0" fontId="5" fillId="2" borderId="27" xfId="0" applyFont="1" applyFill="1" applyBorder="1" applyAlignment="1">
      <alignment horizontal="right" vertical="center" indent="1"/>
    </xf>
    <xf numFmtId="0" fontId="12" fillId="0" borderId="12" xfId="0" applyFont="1" applyBorder="1" applyAlignment="1">
      <alignment horizontal="center" vertical="center" textRotation="255"/>
    </xf>
    <xf numFmtId="0" fontId="12" fillId="0" borderId="14" xfId="0" applyFont="1" applyBorder="1" applyAlignment="1">
      <alignment horizontal="center" vertical="center" textRotation="255"/>
    </xf>
    <xf numFmtId="0" fontId="12" fillId="0" borderId="103" xfId="0" applyFont="1" applyBorder="1" applyAlignment="1">
      <alignment horizontal="center" vertical="center" textRotation="255"/>
    </xf>
    <xf numFmtId="0" fontId="12" fillId="3" borderId="4" xfId="0" applyFont="1" applyFill="1" applyBorder="1" applyAlignment="1">
      <alignment horizontal="center" vertical="center" textRotation="255" wrapText="1" shrinkToFit="1"/>
    </xf>
    <xf numFmtId="0" fontId="12" fillId="3" borderId="6" xfId="0" applyFont="1" applyFill="1" applyBorder="1" applyAlignment="1">
      <alignment horizontal="center" vertical="center" textRotation="255" wrapText="1" shrinkToFit="1"/>
    </xf>
    <xf numFmtId="0" fontId="5" fillId="2" borderId="29" xfId="0" applyFont="1" applyFill="1" applyBorder="1" applyAlignment="1">
      <alignment horizontal="right" vertical="center" indent="1"/>
    </xf>
    <xf numFmtId="0" fontId="9" fillId="0" borderId="19" xfId="0" applyFont="1" applyBorder="1" applyAlignment="1">
      <alignment horizontal="left" vertical="center"/>
    </xf>
    <xf numFmtId="0" fontId="5" fillId="0" borderId="1" xfId="0" applyFont="1" applyBorder="1" applyAlignment="1">
      <alignment horizontal="center" vertical="center" textRotation="255" wrapText="1" shrinkToFit="1"/>
    </xf>
    <xf numFmtId="0" fontId="5" fillId="2" borderId="2" xfId="0" applyFont="1" applyFill="1" applyBorder="1" applyAlignment="1">
      <alignment horizontal="right" vertical="center" indent="1"/>
    </xf>
    <xf numFmtId="0" fontId="5" fillId="2" borderId="20" xfId="0" applyFont="1" applyFill="1" applyBorder="1" applyAlignment="1">
      <alignment horizontal="right" vertical="center" indent="1"/>
    </xf>
    <xf numFmtId="0" fontId="5" fillId="2" borderId="3" xfId="0" applyFont="1" applyFill="1" applyBorder="1" applyAlignment="1">
      <alignment horizontal="right" vertical="center" indent="1"/>
    </xf>
    <xf numFmtId="0" fontId="12" fillId="0" borderId="1" xfId="0" applyFont="1" applyBorder="1" applyAlignment="1">
      <alignment horizontal="center" vertical="center" textRotation="255" wrapText="1" shrinkToFit="1"/>
    </xf>
    <xf numFmtId="0" fontId="12" fillId="0" borderId="13" xfId="0" applyFont="1" applyBorder="1" applyAlignment="1">
      <alignment horizontal="center" vertical="center" textRotation="255" wrapText="1"/>
    </xf>
    <xf numFmtId="0" fontId="12" fillId="0" borderId="102" xfId="0" applyFont="1" applyBorder="1" applyAlignment="1">
      <alignment horizontal="center" vertical="center" textRotation="255" wrapText="1"/>
    </xf>
    <xf numFmtId="0" fontId="12" fillId="0" borderId="13" xfId="0" applyFont="1" applyBorder="1" applyAlignment="1">
      <alignment horizontal="center" vertical="center" textRotation="255" wrapText="1" shrinkToFit="1"/>
    </xf>
    <xf numFmtId="0" fontId="12" fillId="0" borderId="102" xfId="0" applyFont="1" applyBorder="1" applyAlignment="1">
      <alignment horizontal="center" vertical="center" textRotation="255" wrapText="1" shrinkToFit="1"/>
    </xf>
    <xf numFmtId="0" fontId="12" fillId="0" borderId="19" xfId="0" applyFont="1" applyBorder="1" applyAlignment="1">
      <alignment horizontal="right" vertical="center"/>
    </xf>
    <xf numFmtId="0" fontId="12" fillId="0" borderId="119" xfId="0" applyFont="1" applyBorder="1" applyAlignment="1">
      <alignment horizontal="right" vertical="center"/>
    </xf>
    <xf numFmtId="0" fontId="5" fillId="4" borderId="37" xfId="0" applyFont="1" applyFill="1" applyBorder="1" applyAlignment="1">
      <alignment horizontal="right" vertical="center" indent="1"/>
    </xf>
    <xf numFmtId="0" fontId="5" fillId="4" borderId="38" xfId="0" applyFont="1" applyFill="1" applyBorder="1" applyAlignment="1">
      <alignment horizontal="right" vertical="center" indent="1"/>
    </xf>
    <xf numFmtId="0" fontId="5" fillId="4" borderId="39" xfId="0" applyFont="1" applyFill="1" applyBorder="1" applyAlignment="1">
      <alignment horizontal="right" vertical="center" indent="1"/>
    </xf>
    <xf numFmtId="0" fontId="3" fillId="5" borderId="99" xfId="0" applyFont="1" applyFill="1" applyBorder="1" applyAlignment="1">
      <alignment horizontal="right" vertical="center" indent="1"/>
    </xf>
    <xf numFmtId="0" fontId="3" fillId="5" borderId="100" xfId="0" applyFont="1" applyFill="1" applyBorder="1" applyAlignment="1">
      <alignment horizontal="right" vertical="center" indent="1"/>
    </xf>
    <xf numFmtId="0" fontId="3" fillId="5" borderId="16" xfId="0" applyFont="1" applyFill="1" applyBorder="1" applyAlignment="1">
      <alignment horizontal="right" vertical="center" indent="1"/>
    </xf>
    <xf numFmtId="0" fontId="3" fillId="4" borderId="30" xfId="0" applyFont="1" applyFill="1" applyBorder="1" applyAlignment="1">
      <alignment horizontal="right" vertical="center" indent="1"/>
    </xf>
    <xf numFmtId="0" fontId="3" fillId="4" borderId="31" xfId="0" applyFont="1" applyFill="1" applyBorder="1" applyAlignment="1">
      <alignment horizontal="right" vertical="center" indent="1"/>
    </xf>
    <xf numFmtId="0" fontId="3" fillId="4" borderId="33" xfId="0" applyFont="1" applyFill="1" applyBorder="1" applyAlignment="1">
      <alignment horizontal="right" vertical="center" indent="1"/>
    </xf>
    <xf numFmtId="0" fontId="12" fillId="0" borderId="117" xfId="0" applyFont="1" applyBorder="1" applyAlignment="1">
      <alignment horizontal="center" vertical="center" textRotation="255" wrapText="1"/>
    </xf>
    <xf numFmtId="0" fontId="12" fillId="0" borderId="95" xfId="0" applyFont="1" applyBorder="1" applyAlignment="1">
      <alignment horizontal="center" vertical="center" textRotation="255" wrapText="1"/>
    </xf>
    <xf numFmtId="0" fontId="12" fillId="0" borderId="118" xfId="0" applyFont="1" applyBorder="1" applyAlignment="1">
      <alignment horizontal="center" vertical="center" textRotation="255" wrapText="1"/>
    </xf>
    <xf numFmtId="0" fontId="11" fillId="0" borderId="0" xfId="0" applyFont="1" applyAlignment="1">
      <alignment horizontal="left" vertical="center" wrapText="1"/>
    </xf>
    <xf numFmtId="0" fontId="15" fillId="0" borderId="93" xfId="0" applyFont="1" applyBorder="1" applyAlignment="1">
      <alignment vertical="center"/>
    </xf>
    <xf numFmtId="0" fontId="15" fillId="0" borderId="94" xfId="0" applyFont="1" applyBorder="1" applyAlignment="1">
      <alignment vertical="center"/>
    </xf>
    <xf numFmtId="0" fontId="5" fillId="0" borderId="0" xfId="0" applyFont="1" applyAlignment="1">
      <alignment vertical="center"/>
    </xf>
    <xf numFmtId="0" fontId="5" fillId="0" borderId="41" xfId="0" applyFont="1" applyBorder="1" applyAlignment="1">
      <alignment vertical="center"/>
    </xf>
    <xf numFmtId="0" fontId="5" fillId="4" borderId="47" xfId="0" applyFont="1" applyFill="1" applyBorder="1" applyAlignment="1">
      <alignment horizontal="right" vertical="center" indent="1"/>
    </xf>
    <xf numFmtId="0" fontId="5" fillId="4" borderId="48" xfId="0" applyFont="1" applyFill="1" applyBorder="1" applyAlignment="1">
      <alignment horizontal="right" vertical="center" indent="1"/>
    </xf>
    <xf numFmtId="0" fontId="5" fillId="4" borderId="36" xfId="0" applyFont="1" applyFill="1" applyBorder="1" applyAlignment="1">
      <alignment horizontal="right" vertical="center" indent="1"/>
    </xf>
    <xf numFmtId="0" fontId="5" fillId="4" borderId="19" xfId="0" applyFont="1" applyFill="1" applyBorder="1" applyAlignment="1">
      <alignment horizontal="right" vertical="center" indent="1"/>
    </xf>
    <xf numFmtId="0" fontId="5" fillId="0" borderId="75" xfId="0" applyFont="1" applyBorder="1" applyAlignment="1">
      <alignment vertical="center"/>
    </xf>
    <xf numFmtId="0" fontId="12" fillId="0" borderId="6" xfId="0" applyFont="1" applyBorder="1" applyAlignment="1">
      <alignment horizontal="center" vertical="center" textRotation="255" wrapText="1"/>
    </xf>
    <xf numFmtId="0" fontId="12" fillId="0" borderId="4" xfId="0" applyFont="1" applyBorder="1" applyAlignment="1">
      <alignment horizontal="center" vertical="center" textRotation="255" wrapText="1" shrinkToFit="1"/>
    </xf>
    <xf numFmtId="0" fontId="12" fillId="0" borderId="6" xfId="0" applyFont="1" applyBorder="1" applyAlignment="1">
      <alignment horizontal="center" vertical="center" textRotation="255" wrapText="1" shrinkToFit="1"/>
    </xf>
    <xf numFmtId="0" fontId="5" fillId="4" borderId="104" xfId="0" applyFont="1" applyFill="1" applyBorder="1" applyAlignment="1">
      <alignment horizontal="right" vertical="center"/>
    </xf>
    <xf numFmtId="0" fontId="5" fillId="4" borderId="19" xfId="0" applyFont="1" applyFill="1" applyBorder="1" applyAlignment="1">
      <alignment horizontal="right" vertical="center"/>
    </xf>
    <xf numFmtId="0" fontId="5" fillId="4" borderId="105" xfId="0" applyFont="1" applyFill="1" applyBorder="1" applyAlignment="1">
      <alignment horizontal="right" vertical="center"/>
    </xf>
    <xf numFmtId="0" fontId="12" fillId="0" borderId="13" xfId="0" applyFont="1" applyBorder="1" applyAlignment="1">
      <alignment horizontal="center" vertical="center" textRotation="255"/>
    </xf>
    <xf numFmtId="0" fontId="12" fillId="0" borderId="6" xfId="0" applyFont="1" applyBorder="1" applyAlignment="1">
      <alignment horizontal="center" vertical="center" textRotation="255"/>
    </xf>
    <xf numFmtId="0" fontId="12" fillId="0" borderId="102" xfId="0" applyFont="1" applyBorder="1" applyAlignment="1">
      <alignment horizontal="center" vertical="center" textRotation="255"/>
    </xf>
    <xf numFmtId="0" fontId="5" fillId="4" borderId="104" xfId="0" applyFont="1" applyFill="1" applyBorder="1" applyAlignment="1">
      <alignment horizontal="right" vertical="center" shrinkToFit="1"/>
    </xf>
    <xf numFmtId="0" fontId="5" fillId="4" borderId="19" xfId="0" applyFont="1" applyFill="1" applyBorder="1" applyAlignment="1">
      <alignment horizontal="right" vertical="center" shrinkToFit="1"/>
    </xf>
    <xf numFmtId="0" fontId="5" fillId="4" borderId="105" xfId="0" applyFont="1" applyFill="1" applyBorder="1" applyAlignment="1">
      <alignment horizontal="right" vertical="center" shrinkToFit="1"/>
    </xf>
    <xf numFmtId="0" fontId="12" fillId="0" borderId="5" xfId="0" applyFont="1" applyBorder="1" applyAlignment="1">
      <alignment horizontal="center" vertical="center" textRotation="255" wrapText="1"/>
    </xf>
    <xf numFmtId="0" fontId="12" fillId="0" borderId="106" xfId="0" applyFont="1" applyBorder="1" applyAlignment="1">
      <alignment horizontal="center" vertical="center" textRotation="255" wrapText="1" shrinkToFit="1"/>
    </xf>
    <xf numFmtId="0" fontId="5" fillId="2" borderId="107" xfId="0" applyFont="1" applyFill="1" applyBorder="1" applyAlignment="1">
      <alignment horizontal="right" vertical="center" indent="1"/>
    </xf>
    <xf numFmtId="0" fontId="5" fillId="2" borderId="108" xfId="0" applyFont="1" applyFill="1" applyBorder="1" applyAlignment="1">
      <alignment horizontal="right" vertical="center" indent="1"/>
    </xf>
    <xf numFmtId="0" fontId="5" fillId="2" borderId="109" xfId="0" applyFont="1" applyFill="1" applyBorder="1" applyAlignment="1">
      <alignment horizontal="right" vertical="center" indent="1"/>
    </xf>
    <xf numFmtId="0" fontId="12" fillId="3" borderId="5" xfId="0" applyFont="1" applyFill="1" applyBorder="1" applyAlignment="1">
      <alignment horizontal="center" vertical="center" textRotation="255" wrapText="1" shrinkToFit="1"/>
    </xf>
    <xf numFmtId="0" fontId="12" fillId="3" borderId="1" xfId="0" applyFont="1" applyFill="1" applyBorder="1" applyAlignment="1">
      <alignment horizontal="center" vertical="center" textRotation="255" wrapText="1" shrinkToFit="1"/>
    </xf>
    <xf numFmtId="0" fontId="12" fillId="3" borderId="106" xfId="0" applyFont="1" applyFill="1" applyBorder="1" applyAlignment="1">
      <alignment horizontal="center" vertical="center" textRotation="255" wrapText="1" shrinkToFit="1"/>
    </xf>
    <xf numFmtId="0" fontId="15" fillId="0" borderId="73" xfId="0" applyFont="1" applyBorder="1" applyAlignment="1">
      <alignment horizontal="left" vertical="center"/>
    </xf>
    <xf numFmtId="0" fontId="15" fillId="0" borderId="76" xfId="0" applyFont="1" applyBorder="1" applyAlignment="1">
      <alignment horizontal="left" vertical="center"/>
    </xf>
    <xf numFmtId="0" fontId="5" fillId="0" borderId="73" xfId="0" applyFont="1" applyBorder="1" applyAlignment="1">
      <alignment horizontal="left" vertical="center"/>
    </xf>
    <xf numFmtId="0" fontId="5" fillId="0" borderId="76" xfId="0" applyFont="1" applyBorder="1" applyAlignment="1">
      <alignment horizontal="left" vertical="center"/>
    </xf>
    <xf numFmtId="0" fontId="5" fillId="0" borderId="96" xfId="0" applyFont="1" applyBorder="1" applyAlignment="1">
      <alignment horizontal="left" vertical="center"/>
    </xf>
    <xf numFmtId="0" fontId="5" fillId="0" borderId="97" xfId="0" applyFont="1" applyBorder="1" applyAlignment="1">
      <alignment horizontal="left" vertical="center"/>
    </xf>
    <xf numFmtId="0" fontId="12" fillId="0" borderId="116" xfId="0" applyFont="1" applyBorder="1" applyAlignment="1">
      <alignment horizontal="center" vertical="center" textRotation="255" wrapText="1"/>
    </xf>
    <xf numFmtId="0" fontId="12" fillId="0" borderId="43" xfId="0" applyFont="1" applyBorder="1" applyAlignment="1">
      <alignment horizontal="center" vertical="center" textRotation="255" wrapText="1"/>
    </xf>
    <xf numFmtId="0" fontId="12" fillId="0" borderId="36" xfId="0" applyFont="1" applyBorder="1" applyAlignment="1">
      <alignment horizontal="center" vertical="center" textRotation="255" wrapText="1"/>
    </xf>
    <xf numFmtId="0" fontId="12" fillId="0" borderId="12" xfId="0" applyFont="1" applyBorder="1" applyAlignment="1">
      <alignment horizontal="center" vertical="center" textRotation="255" wrapText="1"/>
    </xf>
    <xf numFmtId="0" fontId="12" fillId="0" borderId="14" xfId="0" applyFont="1" applyBorder="1" applyAlignment="1">
      <alignment horizontal="center" vertical="center" textRotation="255" wrapText="1"/>
    </xf>
    <xf numFmtId="0" fontId="12" fillId="0" borderId="15" xfId="0" applyFont="1" applyBorder="1" applyAlignment="1">
      <alignment horizontal="center" vertical="center" textRotation="255" wrapText="1"/>
    </xf>
    <xf numFmtId="0" fontId="15" fillId="0" borderId="82" xfId="0" applyFont="1" applyBorder="1" applyAlignment="1">
      <alignment horizontal="left" vertical="center"/>
    </xf>
    <xf numFmtId="0" fontId="15" fillId="0" borderId="94" xfId="0" applyFont="1" applyBorder="1" applyAlignment="1">
      <alignment horizontal="left" vertical="center"/>
    </xf>
    <xf numFmtId="0" fontId="5" fillId="4" borderId="31" xfId="0" applyFont="1" applyFill="1" applyBorder="1" applyAlignment="1">
      <alignment horizontal="right" vertical="center" indent="1"/>
    </xf>
    <xf numFmtId="0" fontId="5" fillId="4" borderId="33" xfId="0" applyFont="1" applyFill="1" applyBorder="1" applyAlignment="1">
      <alignment horizontal="right" vertical="center" indent="1"/>
    </xf>
    <xf numFmtId="0" fontId="15" fillId="0" borderId="93" xfId="0" applyFont="1" applyBorder="1" applyAlignment="1">
      <alignment horizontal="left" vertical="center"/>
    </xf>
    <xf numFmtId="0" fontId="4" fillId="0" borderId="13"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4" fillId="0" borderId="101" xfId="0" applyFont="1" applyBorder="1" applyAlignment="1">
      <alignment horizontal="center" vertical="center" textRotation="255" wrapText="1"/>
    </xf>
    <xf numFmtId="0" fontId="5" fillId="4" borderId="45" xfId="0" applyFont="1" applyFill="1" applyBorder="1" applyAlignment="1">
      <alignment horizontal="right" vertical="center" indent="1"/>
    </xf>
    <xf numFmtId="0" fontId="5" fillId="4" borderId="110" xfId="0" applyFont="1" applyFill="1" applyBorder="1" applyAlignment="1">
      <alignment horizontal="right" vertical="center"/>
    </xf>
    <xf numFmtId="0" fontId="5" fillId="4" borderId="111" xfId="0" applyFont="1" applyFill="1" applyBorder="1" applyAlignment="1">
      <alignment horizontal="right" vertical="center"/>
    </xf>
    <xf numFmtId="0" fontId="5" fillId="4" borderId="112" xfId="0" applyFont="1" applyFill="1" applyBorder="1" applyAlignment="1">
      <alignment horizontal="right" vertical="center"/>
    </xf>
    <xf numFmtId="0" fontId="5" fillId="4" borderId="30" xfId="0" applyFont="1" applyFill="1" applyBorder="1" applyAlignment="1">
      <alignment horizontal="right" vertical="center" indent="1"/>
    </xf>
    <xf numFmtId="0" fontId="12" fillId="0" borderId="7" xfId="0" applyFont="1" applyBorder="1" applyAlignment="1">
      <alignment horizontal="center" vertical="center" textRotation="255" wrapText="1"/>
    </xf>
    <xf numFmtId="0" fontId="12" fillId="0" borderId="8" xfId="0" applyFont="1" applyBorder="1" applyAlignment="1">
      <alignment horizontal="center" vertical="center" textRotation="255" wrapText="1"/>
    </xf>
    <xf numFmtId="0" fontId="12" fillId="0" borderId="10" xfId="0" applyFont="1" applyBorder="1" applyAlignment="1">
      <alignment horizontal="center" vertical="center" textRotation="255" wrapText="1"/>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52917</xdr:colOff>
      <xdr:row>4</xdr:row>
      <xdr:rowOff>460470</xdr:rowOff>
    </xdr:from>
    <xdr:to>
      <xdr:col>12</xdr:col>
      <xdr:colOff>648663</xdr:colOff>
      <xdr:row>57</xdr:row>
      <xdr:rowOff>391198</xdr:rowOff>
    </xdr:to>
    <xdr:sp macro="" textlink="">
      <xdr:nvSpPr>
        <xdr:cNvPr id="2" name="正方形/長方形 1">
          <a:extLst>
            <a:ext uri="{FF2B5EF4-FFF2-40B4-BE49-F238E27FC236}">
              <a16:creationId xmlns:a16="http://schemas.microsoft.com/office/drawing/2014/main" id="{C6021B15-2A16-4343-A13A-8C9C8F2C084D}"/>
            </a:ext>
          </a:extLst>
        </xdr:cNvPr>
        <xdr:cNvSpPr/>
      </xdr:nvSpPr>
      <xdr:spPr>
        <a:xfrm>
          <a:off x="14509750" y="1973887"/>
          <a:ext cx="1400080" cy="21996978"/>
        </a:xfrm>
        <a:prstGeom prst="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vert="wordArtVertRtl"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補助対象項目に応じて経費の上限額や数量に条件を設定しています。詳しくは、募集要項（テレワークコース）の</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「７．補助対象経費」（６ページ）及び別表</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&lt;</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補助対象となる品目</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&gt;</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ページ）をご覧ください。</a:t>
          </a:r>
        </a:p>
      </xdr:txBody>
    </xdr:sp>
    <xdr:clientData/>
  </xdr:twoCellAnchor>
  <xdr:twoCellAnchor>
    <xdr:from>
      <xdr:col>11</xdr:col>
      <xdr:colOff>63501</xdr:colOff>
      <xdr:row>61</xdr:row>
      <xdr:rowOff>10584</xdr:rowOff>
    </xdr:from>
    <xdr:to>
      <xdr:col>12</xdr:col>
      <xdr:colOff>645392</xdr:colOff>
      <xdr:row>79</xdr:row>
      <xdr:rowOff>24439</xdr:rowOff>
    </xdr:to>
    <xdr:sp macro="" textlink="">
      <xdr:nvSpPr>
        <xdr:cNvPr id="4" name="正方形/長方形 3">
          <a:extLst>
            <a:ext uri="{FF2B5EF4-FFF2-40B4-BE49-F238E27FC236}">
              <a16:creationId xmlns:a16="http://schemas.microsoft.com/office/drawing/2014/main" id="{A6FEBA9E-4C75-40AE-BF7E-3DA7181A153D}"/>
            </a:ext>
          </a:extLst>
        </xdr:cNvPr>
        <xdr:cNvSpPr/>
      </xdr:nvSpPr>
      <xdr:spPr>
        <a:xfrm>
          <a:off x="14520334" y="25706917"/>
          <a:ext cx="1386225" cy="7633855"/>
        </a:xfrm>
        <a:prstGeom prst="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vert="wordArtVertRtl"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就業規則作成料については２０万円が総額上限となります。</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コンサルタント料については１０万円が総額上限となります。</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講師謝金の上限金額については、募集要項の「７補助対象経費」をご確認ください。</a:t>
          </a:r>
        </a:p>
      </xdr:txBody>
    </xdr:sp>
    <xdr:clientData/>
  </xdr:twoCellAnchor>
  <xdr:twoCellAnchor>
    <xdr:from>
      <xdr:col>11</xdr:col>
      <xdr:colOff>63500</xdr:colOff>
      <xdr:row>0</xdr:row>
      <xdr:rowOff>169334</xdr:rowOff>
    </xdr:from>
    <xdr:to>
      <xdr:col>12</xdr:col>
      <xdr:colOff>547843</xdr:colOff>
      <xdr:row>1</xdr:row>
      <xdr:rowOff>374175</xdr:rowOff>
    </xdr:to>
    <xdr:sp macro="" textlink="">
      <xdr:nvSpPr>
        <xdr:cNvPr id="3" name="テキスト ボックス 2">
          <a:extLst>
            <a:ext uri="{FF2B5EF4-FFF2-40B4-BE49-F238E27FC236}">
              <a16:creationId xmlns:a16="http://schemas.microsoft.com/office/drawing/2014/main" id="{53D07C14-2648-46AE-AB35-AB1DEE8C4E92}"/>
            </a:ext>
          </a:extLst>
        </xdr:cNvPr>
        <xdr:cNvSpPr txBox="1"/>
      </xdr:nvSpPr>
      <xdr:spPr>
        <a:xfrm>
          <a:off x="14520333" y="169334"/>
          <a:ext cx="1288677" cy="65992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rPr>
            <a:t>記載例</a:t>
          </a:r>
        </a:p>
      </xdr:txBody>
    </xdr:sp>
    <xdr:clientData/>
  </xdr:twoCellAnchor>
  <xdr:twoCellAnchor>
    <xdr:from>
      <xdr:col>4</xdr:col>
      <xdr:colOff>137583</xdr:colOff>
      <xdr:row>31</xdr:row>
      <xdr:rowOff>95250</xdr:rowOff>
    </xdr:from>
    <xdr:to>
      <xdr:col>10</xdr:col>
      <xdr:colOff>989229</xdr:colOff>
      <xdr:row>37</xdr:row>
      <xdr:rowOff>106456</xdr:rowOff>
    </xdr:to>
    <xdr:sp macro="" textlink="">
      <xdr:nvSpPr>
        <xdr:cNvPr id="6" name="四角形: 角を丸くする 5">
          <a:extLst>
            <a:ext uri="{FF2B5EF4-FFF2-40B4-BE49-F238E27FC236}">
              <a16:creationId xmlns:a16="http://schemas.microsoft.com/office/drawing/2014/main" id="{51EDFBCF-78D9-484B-91DD-169D4C156EB1}"/>
            </a:ext>
          </a:extLst>
        </xdr:cNvPr>
        <xdr:cNvSpPr/>
      </xdr:nvSpPr>
      <xdr:spPr>
        <a:xfrm>
          <a:off x="2296583" y="13091583"/>
          <a:ext cx="11265646" cy="2551206"/>
        </a:xfrm>
        <a:prstGeom prst="roundRect">
          <a:avLst>
            <a:gd name="adj" fmla="val 6080"/>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ltLang="ja-JP" sz="1000">
            <a:solidFill>
              <a:srgbClr val="FF0000"/>
            </a:solidFill>
          </a:endParaRPr>
        </a:p>
      </xdr:txBody>
    </xdr:sp>
    <xdr:clientData/>
  </xdr:twoCellAnchor>
  <xdr:twoCellAnchor>
    <xdr:from>
      <xdr:col>4</xdr:col>
      <xdr:colOff>31750</xdr:colOff>
      <xdr:row>37</xdr:row>
      <xdr:rowOff>116417</xdr:rowOff>
    </xdr:from>
    <xdr:to>
      <xdr:col>4</xdr:col>
      <xdr:colOff>383853</xdr:colOff>
      <xdr:row>37</xdr:row>
      <xdr:rowOff>385358</xdr:rowOff>
    </xdr:to>
    <xdr:cxnSp macro="">
      <xdr:nvCxnSpPr>
        <xdr:cNvPr id="7" name="直線矢印コネクタ 6">
          <a:extLst>
            <a:ext uri="{FF2B5EF4-FFF2-40B4-BE49-F238E27FC236}">
              <a16:creationId xmlns:a16="http://schemas.microsoft.com/office/drawing/2014/main" id="{F6DE589E-0F79-4C03-B097-1E1E0B61BE57}"/>
            </a:ext>
          </a:extLst>
        </xdr:cNvPr>
        <xdr:cNvCxnSpPr/>
      </xdr:nvCxnSpPr>
      <xdr:spPr>
        <a:xfrm flipH="1">
          <a:off x="2190750" y="15652750"/>
          <a:ext cx="352103" cy="26894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243416</xdr:colOff>
      <xdr:row>31</xdr:row>
      <xdr:rowOff>169333</xdr:rowOff>
    </xdr:from>
    <xdr:to>
      <xdr:col>10</xdr:col>
      <xdr:colOff>915770</xdr:colOff>
      <xdr:row>32</xdr:row>
      <xdr:rowOff>315009</xdr:rowOff>
    </xdr:to>
    <xdr:sp macro="" textlink="">
      <xdr:nvSpPr>
        <xdr:cNvPr id="9" name="テキスト ボックス 8">
          <a:extLst>
            <a:ext uri="{FF2B5EF4-FFF2-40B4-BE49-F238E27FC236}">
              <a16:creationId xmlns:a16="http://schemas.microsoft.com/office/drawing/2014/main" id="{D1F6977F-7F27-48FF-9E0E-B62B26CE1F6C}"/>
            </a:ext>
          </a:extLst>
        </xdr:cNvPr>
        <xdr:cNvSpPr txBox="1"/>
      </xdr:nvSpPr>
      <xdr:spPr>
        <a:xfrm>
          <a:off x="2402416" y="13165666"/>
          <a:ext cx="11086354" cy="569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サブスクリプションの補助対象経費は、事業開始日から事業完了日までに要した経費を按分してください。月額のものは月額利用料</a:t>
          </a:r>
          <a:r>
            <a:rPr kumimoji="1" lang="en-US" altLang="ja-JP" sz="1100">
              <a:solidFill>
                <a:srgbClr val="FF0000"/>
              </a:solidFill>
            </a:rPr>
            <a:t>×</a:t>
          </a:r>
          <a:r>
            <a:rPr kumimoji="1" lang="ja-JP" altLang="en-US" sz="1100">
              <a:solidFill>
                <a:srgbClr val="FF0000"/>
              </a:solidFill>
            </a:rPr>
            <a:t>月数で算出し、年額のものは月額単価を</a:t>
          </a:r>
          <a:endParaRPr kumimoji="1" lang="en-US" altLang="ja-JP" sz="1100">
            <a:solidFill>
              <a:srgbClr val="FF0000"/>
            </a:solidFill>
          </a:endParaRPr>
        </a:p>
        <a:p>
          <a:r>
            <a:rPr kumimoji="1" lang="ja-JP" altLang="en-US" sz="1100">
              <a:solidFill>
                <a:srgbClr val="FF0000"/>
              </a:solidFill>
            </a:rPr>
            <a:t>算出のうえ、補助対象期間中の月数を乗じて計算してください。なお、月数は、契約期間が</a:t>
          </a:r>
          <a:r>
            <a:rPr kumimoji="1" lang="en-US" altLang="ja-JP" sz="1100">
              <a:solidFill>
                <a:srgbClr val="FF0000"/>
              </a:solidFill>
            </a:rPr>
            <a:t>15</a:t>
          </a:r>
          <a:r>
            <a:rPr kumimoji="1" lang="ja-JP" altLang="en-US" sz="1100">
              <a:solidFill>
                <a:srgbClr val="FF0000"/>
              </a:solidFill>
            </a:rPr>
            <a:t>日以上ある月は</a:t>
          </a:r>
          <a:r>
            <a:rPr kumimoji="1" lang="en-US" altLang="ja-JP" sz="1100">
              <a:solidFill>
                <a:srgbClr val="FF0000"/>
              </a:solidFill>
            </a:rPr>
            <a:t>1</a:t>
          </a:r>
          <a:r>
            <a:rPr kumimoji="1" lang="ja-JP" altLang="en-US" sz="1100">
              <a:solidFill>
                <a:srgbClr val="FF0000"/>
              </a:solidFill>
            </a:rPr>
            <a:t>ヶ月、</a:t>
          </a:r>
          <a:r>
            <a:rPr kumimoji="1" lang="en-US" altLang="ja-JP" sz="1100">
              <a:solidFill>
                <a:srgbClr val="FF0000"/>
              </a:solidFill>
            </a:rPr>
            <a:t>15</a:t>
          </a:r>
          <a:r>
            <a:rPr kumimoji="1" lang="ja-JP" altLang="en-US" sz="1100">
              <a:solidFill>
                <a:srgbClr val="FF0000"/>
              </a:solidFill>
            </a:rPr>
            <a:t>日未満の月は</a:t>
          </a:r>
          <a:r>
            <a:rPr kumimoji="1" lang="en-US" altLang="ja-JP" sz="1100">
              <a:solidFill>
                <a:srgbClr val="FF0000"/>
              </a:solidFill>
            </a:rPr>
            <a:t>0</a:t>
          </a:r>
          <a:r>
            <a:rPr kumimoji="1" lang="ja-JP" altLang="en-US" sz="1100">
              <a:solidFill>
                <a:srgbClr val="FF0000"/>
              </a:solidFill>
            </a:rPr>
            <a:t>ヶ月とカウントしてください。</a:t>
          </a:r>
        </a:p>
        <a:p>
          <a:r>
            <a:rPr kumimoji="1" lang="ja-JP" altLang="en-US" sz="1100">
              <a:solidFill>
                <a:srgbClr val="FF0000"/>
              </a:solidFill>
            </a:rPr>
            <a:t> </a:t>
          </a:r>
        </a:p>
        <a:p>
          <a:r>
            <a:rPr kumimoji="1" lang="ja-JP" altLang="en-US" sz="1100">
              <a:solidFill>
                <a:srgbClr val="FF0000"/>
              </a:solidFill>
            </a:rPr>
            <a:t>  </a:t>
          </a:r>
        </a:p>
        <a:p>
          <a:endParaRPr kumimoji="1" lang="ja-JP" altLang="en-US" sz="1100"/>
        </a:p>
      </xdr:txBody>
    </xdr:sp>
    <xdr:clientData/>
  </xdr:twoCellAnchor>
  <xdr:twoCellAnchor>
    <xdr:from>
      <xdr:col>4</xdr:col>
      <xdr:colOff>243417</xdr:colOff>
      <xdr:row>32</xdr:row>
      <xdr:rowOff>370416</xdr:rowOff>
    </xdr:from>
    <xdr:to>
      <xdr:col>6</xdr:col>
      <xdr:colOff>389094</xdr:colOff>
      <xdr:row>37</xdr:row>
      <xdr:rowOff>11828</xdr:rowOff>
    </xdr:to>
    <xdr:sp macro="" textlink="">
      <xdr:nvSpPr>
        <xdr:cNvPr id="10" name="テキスト ボックス 9">
          <a:extLst>
            <a:ext uri="{FF2B5EF4-FFF2-40B4-BE49-F238E27FC236}">
              <a16:creationId xmlns:a16="http://schemas.microsoft.com/office/drawing/2014/main" id="{B59C7CB6-0DB3-4541-BA86-83ACBA211275}"/>
            </a:ext>
          </a:extLst>
        </xdr:cNvPr>
        <xdr:cNvSpPr txBox="1"/>
      </xdr:nvSpPr>
      <xdr:spPr>
        <a:xfrm>
          <a:off x="2402417" y="13790083"/>
          <a:ext cx="5892427" cy="17580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（例１）アプリケーションの導入により月額利用料が発生する場合 </a:t>
          </a:r>
        </a:p>
        <a:p>
          <a:r>
            <a:rPr kumimoji="1" lang="ja-JP" altLang="en-US" sz="1100">
              <a:solidFill>
                <a:srgbClr val="FF0000"/>
              </a:solidFill>
            </a:rPr>
            <a:t>　　＜内容＞　月額利用料 ：</a:t>
          </a:r>
          <a:r>
            <a:rPr kumimoji="1" lang="en-US" altLang="ja-JP" sz="1100">
              <a:solidFill>
                <a:srgbClr val="FF0000"/>
              </a:solidFill>
            </a:rPr>
            <a:t>500</a:t>
          </a:r>
          <a:r>
            <a:rPr kumimoji="1" lang="ja-JP" altLang="en-US" sz="1100">
              <a:solidFill>
                <a:srgbClr val="FF0000"/>
              </a:solidFill>
            </a:rPr>
            <a:t>円 （税抜）</a:t>
          </a:r>
        </a:p>
        <a:p>
          <a:r>
            <a:rPr kumimoji="1" lang="ja-JP" altLang="en-US" sz="1100">
              <a:solidFill>
                <a:srgbClr val="FF0000"/>
              </a:solidFill>
            </a:rPr>
            <a:t>　　　　　　　利用期間：</a:t>
          </a:r>
          <a:r>
            <a:rPr kumimoji="1" lang="en-US" altLang="ja-JP" sz="1100">
              <a:solidFill>
                <a:srgbClr val="FF0000"/>
              </a:solidFill>
            </a:rPr>
            <a:t>12</a:t>
          </a:r>
          <a:r>
            <a:rPr kumimoji="1" lang="ja-JP" altLang="en-US" sz="1100">
              <a:solidFill>
                <a:srgbClr val="FF0000"/>
              </a:solidFill>
            </a:rPr>
            <a:t>月</a:t>
          </a:r>
          <a:r>
            <a:rPr kumimoji="1" lang="en-US" altLang="ja-JP" sz="1100">
              <a:solidFill>
                <a:srgbClr val="FF0000"/>
              </a:solidFill>
            </a:rPr>
            <a:t>20</a:t>
          </a:r>
          <a:r>
            <a:rPr kumimoji="1" lang="ja-JP" altLang="en-US" sz="1100">
              <a:solidFill>
                <a:srgbClr val="FF0000"/>
              </a:solidFill>
            </a:rPr>
            <a:t>日～翌</a:t>
          </a:r>
          <a:r>
            <a:rPr kumimoji="1" lang="en-US" altLang="ja-JP" sz="1100">
              <a:solidFill>
                <a:srgbClr val="FF0000"/>
              </a:solidFill>
            </a:rPr>
            <a:t>2</a:t>
          </a:r>
          <a:r>
            <a:rPr kumimoji="1" lang="ja-JP" altLang="en-US" sz="1100">
              <a:solidFill>
                <a:srgbClr val="FF0000"/>
              </a:solidFill>
            </a:rPr>
            <a:t>月</a:t>
          </a:r>
          <a:r>
            <a:rPr kumimoji="1" lang="en-US" altLang="ja-JP" sz="1100">
              <a:solidFill>
                <a:srgbClr val="FF0000"/>
              </a:solidFill>
            </a:rPr>
            <a:t>28</a:t>
          </a:r>
          <a:r>
            <a:rPr kumimoji="1" lang="ja-JP" altLang="en-US" sz="1100">
              <a:solidFill>
                <a:srgbClr val="FF0000"/>
              </a:solidFill>
            </a:rPr>
            <a:t>日 </a:t>
          </a:r>
        </a:p>
        <a:p>
          <a:r>
            <a:rPr kumimoji="1" lang="ja-JP" altLang="en-US" sz="1100">
              <a:solidFill>
                <a:srgbClr val="FF0000"/>
              </a:solidFill>
            </a:rPr>
            <a:t>　　＜算出方法＞　</a:t>
          </a:r>
          <a:r>
            <a:rPr kumimoji="1" lang="en-US" altLang="ja-JP" sz="1100">
              <a:solidFill>
                <a:srgbClr val="FF0000"/>
              </a:solidFill>
            </a:rPr>
            <a:t>12</a:t>
          </a:r>
          <a:r>
            <a:rPr kumimoji="1" lang="ja-JP" altLang="en-US" sz="1100">
              <a:solidFill>
                <a:srgbClr val="FF0000"/>
              </a:solidFill>
            </a:rPr>
            <a:t>月 → </a:t>
          </a:r>
          <a:r>
            <a:rPr kumimoji="1" lang="en-US" altLang="ja-JP" sz="1100">
              <a:solidFill>
                <a:srgbClr val="FF0000"/>
              </a:solidFill>
            </a:rPr>
            <a:t>0</a:t>
          </a:r>
          <a:r>
            <a:rPr kumimoji="1" lang="ja-JP" altLang="en-US" sz="1100">
              <a:solidFill>
                <a:srgbClr val="FF0000"/>
              </a:solidFill>
            </a:rPr>
            <a:t>ヶ月 （</a:t>
          </a:r>
          <a:r>
            <a:rPr kumimoji="1" lang="en-US" altLang="ja-JP" sz="1100">
              <a:solidFill>
                <a:srgbClr val="FF0000"/>
              </a:solidFill>
            </a:rPr>
            <a:t>11</a:t>
          </a:r>
          <a:r>
            <a:rPr kumimoji="1" lang="ja-JP" altLang="en-US" sz="1100">
              <a:solidFill>
                <a:srgbClr val="FF0000"/>
              </a:solidFill>
            </a:rPr>
            <a:t>日（</a:t>
          </a:r>
          <a:r>
            <a:rPr kumimoji="1" lang="en-US" altLang="ja-JP" sz="1100">
              <a:solidFill>
                <a:srgbClr val="FF0000"/>
              </a:solidFill>
            </a:rPr>
            <a:t>12</a:t>
          </a:r>
          <a:r>
            <a:rPr kumimoji="1" lang="ja-JP" altLang="en-US" sz="1100">
              <a:solidFill>
                <a:srgbClr val="FF0000"/>
              </a:solidFill>
            </a:rPr>
            <a:t>月</a:t>
          </a:r>
          <a:r>
            <a:rPr kumimoji="1" lang="en-US" altLang="ja-JP" sz="1100">
              <a:solidFill>
                <a:srgbClr val="FF0000"/>
              </a:solidFill>
            </a:rPr>
            <a:t>20</a:t>
          </a:r>
          <a:r>
            <a:rPr kumimoji="1" lang="ja-JP" altLang="en-US" sz="1100">
              <a:solidFill>
                <a:srgbClr val="FF0000"/>
              </a:solidFill>
            </a:rPr>
            <a:t>日～</a:t>
          </a:r>
          <a:r>
            <a:rPr kumimoji="1" lang="en-US" altLang="ja-JP" sz="1100">
              <a:solidFill>
                <a:srgbClr val="FF0000"/>
              </a:solidFill>
            </a:rPr>
            <a:t>12</a:t>
          </a:r>
          <a:r>
            <a:rPr kumimoji="1" lang="ja-JP" altLang="en-US" sz="1100">
              <a:solidFill>
                <a:srgbClr val="FF0000"/>
              </a:solidFill>
            </a:rPr>
            <a:t>月</a:t>
          </a:r>
          <a:r>
            <a:rPr kumimoji="1" lang="en-US" altLang="ja-JP" sz="1100">
              <a:solidFill>
                <a:srgbClr val="FF0000"/>
              </a:solidFill>
            </a:rPr>
            <a:t>31</a:t>
          </a:r>
          <a:r>
            <a:rPr kumimoji="1" lang="ja-JP" altLang="en-US" sz="1100">
              <a:solidFill>
                <a:srgbClr val="FF0000"/>
              </a:solidFill>
            </a:rPr>
            <a:t>日）＜</a:t>
          </a:r>
          <a:r>
            <a:rPr kumimoji="1" lang="en-US" altLang="ja-JP" sz="1100">
              <a:solidFill>
                <a:srgbClr val="FF0000"/>
              </a:solidFill>
            </a:rPr>
            <a:t>15</a:t>
          </a:r>
          <a:r>
            <a:rPr kumimoji="1" lang="ja-JP" altLang="en-US" sz="1100">
              <a:solidFill>
                <a:srgbClr val="FF0000"/>
              </a:solidFill>
            </a:rPr>
            <a:t>日</a:t>
          </a:r>
          <a:r>
            <a:rPr kumimoji="1" lang="en-US" altLang="ja-JP" sz="1100">
              <a:solidFill>
                <a:srgbClr val="FF0000"/>
              </a:solidFill>
            </a:rPr>
            <a:t>)</a:t>
          </a:r>
          <a:r>
            <a:rPr kumimoji="1" lang="ja-JP" altLang="en-US" sz="1100">
              <a:solidFill>
                <a:srgbClr val="FF0000"/>
              </a:solidFill>
            </a:rPr>
            <a:t>）</a:t>
          </a:r>
        </a:p>
        <a:p>
          <a:r>
            <a:rPr kumimoji="1" lang="ja-JP" altLang="en-US" sz="1100">
              <a:solidFill>
                <a:srgbClr val="FF0000"/>
              </a:solidFill>
            </a:rPr>
            <a:t> 　　　　 　　　</a:t>
          </a:r>
          <a:r>
            <a:rPr kumimoji="1" lang="ja-JP" altLang="en-US" sz="1100" baseline="0">
              <a:solidFill>
                <a:srgbClr val="FF0000"/>
              </a:solidFill>
            </a:rPr>
            <a:t>  </a:t>
          </a:r>
          <a:r>
            <a:rPr kumimoji="1" lang="ja-JP" altLang="en-US" sz="1100">
              <a:solidFill>
                <a:srgbClr val="FF0000"/>
              </a:solidFill>
            </a:rPr>
            <a:t>　</a:t>
          </a:r>
          <a:r>
            <a:rPr kumimoji="1" lang="en-US" altLang="ja-JP" sz="1100">
              <a:solidFill>
                <a:srgbClr val="FF0000"/>
              </a:solidFill>
            </a:rPr>
            <a:t>1</a:t>
          </a:r>
          <a:r>
            <a:rPr kumimoji="1" lang="ja-JP" altLang="en-US" sz="1100">
              <a:solidFill>
                <a:srgbClr val="FF0000"/>
              </a:solidFill>
            </a:rPr>
            <a:t>月、</a:t>
          </a:r>
          <a:r>
            <a:rPr kumimoji="1" lang="en-US" altLang="ja-JP" sz="1100">
              <a:solidFill>
                <a:srgbClr val="FF0000"/>
              </a:solidFill>
            </a:rPr>
            <a:t>2</a:t>
          </a:r>
          <a:r>
            <a:rPr kumimoji="1" lang="ja-JP" altLang="en-US" sz="1100">
              <a:solidFill>
                <a:srgbClr val="FF0000"/>
              </a:solidFill>
            </a:rPr>
            <a:t>月 → </a:t>
          </a:r>
          <a:r>
            <a:rPr kumimoji="1" lang="en-US" altLang="ja-JP" sz="1100">
              <a:solidFill>
                <a:srgbClr val="FF0000"/>
              </a:solidFill>
            </a:rPr>
            <a:t>2</a:t>
          </a:r>
          <a:r>
            <a:rPr kumimoji="1" lang="ja-JP" altLang="en-US" sz="1100">
              <a:solidFill>
                <a:srgbClr val="FF0000"/>
              </a:solidFill>
            </a:rPr>
            <a:t>ヶ月 （</a:t>
          </a:r>
          <a:r>
            <a:rPr kumimoji="1" lang="en-US" altLang="ja-JP" sz="1100">
              <a:solidFill>
                <a:srgbClr val="FF0000"/>
              </a:solidFill>
            </a:rPr>
            <a:t>1</a:t>
          </a:r>
          <a:r>
            <a:rPr kumimoji="1" lang="ja-JP" altLang="en-US" sz="1100">
              <a:solidFill>
                <a:srgbClr val="FF0000"/>
              </a:solidFill>
            </a:rPr>
            <a:t>月：</a:t>
          </a:r>
          <a:r>
            <a:rPr kumimoji="1" lang="en-US" altLang="ja-JP" sz="1100">
              <a:solidFill>
                <a:srgbClr val="FF0000"/>
              </a:solidFill>
            </a:rPr>
            <a:t>31</a:t>
          </a:r>
          <a:r>
            <a:rPr kumimoji="1" lang="ja-JP" altLang="en-US" sz="1100">
              <a:solidFill>
                <a:srgbClr val="FF0000"/>
              </a:solidFill>
            </a:rPr>
            <a:t>日、</a:t>
          </a:r>
          <a:r>
            <a:rPr kumimoji="1" lang="en-US" altLang="ja-JP" sz="1100">
              <a:solidFill>
                <a:srgbClr val="FF0000"/>
              </a:solidFill>
            </a:rPr>
            <a:t>2</a:t>
          </a:r>
          <a:r>
            <a:rPr kumimoji="1" lang="ja-JP" altLang="en-US" sz="1100">
              <a:solidFill>
                <a:srgbClr val="FF0000"/>
              </a:solidFill>
            </a:rPr>
            <a:t>月：</a:t>
          </a:r>
          <a:r>
            <a:rPr kumimoji="1" lang="en-US" altLang="ja-JP" sz="1100">
              <a:solidFill>
                <a:srgbClr val="FF0000"/>
              </a:solidFill>
            </a:rPr>
            <a:t>28</a:t>
          </a:r>
          <a:r>
            <a:rPr kumimoji="1" lang="ja-JP" altLang="en-US" sz="1100">
              <a:solidFill>
                <a:srgbClr val="FF0000"/>
              </a:solidFill>
            </a:rPr>
            <a:t>日 いすれも≧</a:t>
          </a:r>
          <a:r>
            <a:rPr kumimoji="1" lang="en-US" altLang="ja-JP" sz="1100">
              <a:solidFill>
                <a:srgbClr val="FF0000"/>
              </a:solidFill>
            </a:rPr>
            <a:t>15</a:t>
          </a:r>
          <a:r>
            <a:rPr kumimoji="1" lang="ja-JP" altLang="en-US" sz="1100">
              <a:solidFill>
                <a:srgbClr val="FF0000"/>
              </a:solidFill>
            </a:rPr>
            <a:t>日）</a:t>
          </a:r>
        </a:p>
        <a:p>
          <a:r>
            <a:rPr kumimoji="1" lang="ja-JP" altLang="en-US" sz="1100">
              <a:solidFill>
                <a:srgbClr val="FF0000"/>
              </a:solidFill>
            </a:rPr>
            <a:t>　　　　　　　　　補助対象経費 ：月額利用料 </a:t>
          </a:r>
          <a:r>
            <a:rPr kumimoji="1" lang="en-US" altLang="ja-JP" sz="1100">
              <a:solidFill>
                <a:srgbClr val="FF0000"/>
              </a:solidFill>
            </a:rPr>
            <a:t>500</a:t>
          </a:r>
          <a:r>
            <a:rPr kumimoji="1" lang="ja-JP" altLang="en-US" sz="1100">
              <a:solidFill>
                <a:srgbClr val="FF0000"/>
              </a:solidFill>
            </a:rPr>
            <a:t>円 </a:t>
          </a:r>
          <a:r>
            <a:rPr kumimoji="1" lang="en-US" altLang="ja-JP" sz="1100">
              <a:solidFill>
                <a:srgbClr val="FF0000"/>
              </a:solidFill>
            </a:rPr>
            <a:t>× 2</a:t>
          </a:r>
          <a:r>
            <a:rPr kumimoji="1" lang="ja-JP" altLang="en-US" sz="1100">
              <a:solidFill>
                <a:srgbClr val="FF0000"/>
              </a:solidFill>
            </a:rPr>
            <a:t>か月＝</a:t>
          </a:r>
          <a:r>
            <a:rPr kumimoji="1" lang="en-US" altLang="ja-JP" sz="1100">
              <a:solidFill>
                <a:srgbClr val="FF0000"/>
              </a:solidFill>
            </a:rPr>
            <a:t>1,000</a:t>
          </a:r>
          <a:r>
            <a:rPr kumimoji="1" lang="ja-JP" altLang="en-US" sz="1100">
              <a:solidFill>
                <a:srgbClr val="FF0000"/>
              </a:solidFill>
            </a:rPr>
            <a:t>円 　</a:t>
          </a:r>
          <a:endParaRPr kumimoji="1" lang="en-US" altLang="ja-JP" sz="1100">
            <a:solidFill>
              <a:srgbClr val="FF0000"/>
            </a:solidFill>
          </a:endParaRPr>
        </a:p>
        <a:p>
          <a:r>
            <a:rPr kumimoji="1" lang="ja-JP" altLang="en-US" sz="1100">
              <a:solidFill>
                <a:srgbClr val="FF0000"/>
              </a:solidFill>
            </a:rPr>
            <a:t> 　　</a:t>
          </a:r>
          <a:r>
            <a:rPr kumimoji="1" lang="ja-JP" altLang="en-US" sz="1100" baseline="0">
              <a:solidFill>
                <a:srgbClr val="FF0000"/>
              </a:solidFill>
            </a:rPr>
            <a:t>  </a:t>
          </a:r>
          <a:r>
            <a:rPr kumimoji="1" lang="en-US" altLang="ja-JP" sz="1100">
              <a:solidFill>
                <a:srgbClr val="FF0000"/>
              </a:solidFill>
            </a:rPr>
            <a:t>※</a:t>
          </a:r>
          <a:r>
            <a:rPr kumimoji="1" lang="ja-JP" altLang="en-US" sz="1100">
              <a:solidFill>
                <a:srgbClr val="FF0000"/>
              </a:solidFill>
            </a:rPr>
            <a:t>実績報告の際は、支払明細書のとおりに記入してください。（消費税抜きの金額）</a:t>
          </a:r>
        </a:p>
        <a:p>
          <a:endParaRPr kumimoji="1" lang="ja-JP" altLang="en-US" sz="1100"/>
        </a:p>
      </xdr:txBody>
    </xdr:sp>
    <xdr:clientData/>
  </xdr:twoCellAnchor>
  <xdr:twoCellAnchor>
    <xdr:from>
      <xdr:col>6</xdr:col>
      <xdr:colOff>423333</xdr:colOff>
      <xdr:row>32</xdr:row>
      <xdr:rowOff>370416</xdr:rowOff>
    </xdr:from>
    <xdr:to>
      <xdr:col>10</xdr:col>
      <xdr:colOff>916391</xdr:colOff>
      <xdr:row>36</xdr:row>
      <xdr:rowOff>412749</xdr:rowOff>
    </xdr:to>
    <xdr:sp macro="" textlink="">
      <xdr:nvSpPr>
        <xdr:cNvPr id="11" name="テキスト ボックス 10">
          <a:extLst>
            <a:ext uri="{FF2B5EF4-FFF2-40B4-BE49-F238E27FC236}">
              <a16:creationId xmlns:a16="http://schemas.microsoft.com/office/drawing/2014/main" id="{27DD63A3-7D96-4C26-B2BA-73614969425E}"/>
            </a:ext>
          </a:extLst>
        </xdr:cNvPr>
        <xdr:cNvSpPr txBox="1"/>
      </xdr:nvSpPr>
      <xdr:spPr>
        <a:xfrm>
          <a:off x="8329083" y="13790083"/>
          <a:ext cx="5160308" cy="17356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（例２）ライセンス契約で複数年契約とする場合 </a:t>
          </a:r>
        </a:p>
        <a:p>
          <a:r>
            <a:rPr kumimoji="1" lang="ja-JP" altLang="en-US" sz="1100">
              <a:solidFill>
                <a:srgbClr val="FF0000"/>
              </a:solidFill>
            </a:rPr>
            <a:t>　＜内容＞　年間利用料（２年間）：</a:t>
          </a:r>
          <a:r>
            <a:rPr kumimoji="1" lang="en-US" altLang="ja-JP" sz="1100">
              <a:solidFill>
                <a:srgbClr val="FF0000"/>
              </a:solidFill>
            </a:rPr>
            <a:t>150,000</a:t>
          </a:r>
          <a:r>
            <a:rPr kumimoji="1" lang="ja-JP" altLang="en-US" sz="1100">
              <a:solidFill>
                <a:srgbClr val="FF0000"/>
              </a:solidFill>
            </a:rPr>
            <a:t>円 （税抜）</a:t>
          </a:r>
          <a:endParaRPr kumimoji="1" lang="en-US" altLang="ja-JP" sz="1100">
            <a:solidFill>
              <a:srgbClr val="FF0000"/>
            </a:solidFill>
          </a:endParaRPr>
        </a:p>
        <a:p>
          <a:r>
            <a:rPr kumimoji="1" lang="ja-JP" altLang="en-US" sz="1100">
              <a:solidFill>
                <a:srgbClr val="FF0000"/>
              </a:solidFill>
            </a:rPr>
            <a:t>　　　　　　</a:t>
          </a:r>
          <a:r>
            <a:rPr kumimoji="1" lang="ja-JP" altLang="en-US" sz="1100" baseline="0">
              <a:solidFill>
                <a:srgbClr val="FF0000"/>
              </a:solidFill>
            </a:rPr>
            <a:t> </a:t>
          </a:r>
          <a:r>
            <a:rPr kumimoji="1" lang="ja-JP" altLang="en-US" sz="1100">
              <a:solidFill>
                <a:srgbClr val="FF0000"/>
              </a:solidFill>
            </a:rPr>
            <a:t>利用期間：</a:t>
          </a:r>
          <a:r>
            <a:rPr kumimoji="1" lang="en-US" altLang="ja-JP" sz="1100">
              <a:solidFill>
                <a:srgbClr val="FF0000"/>
              </a:solidFill>
            </a:rPr>
            <a:t>12</a:t>
          </a:r>
          <a:r>
            <a:rPr kumimoji="1" lang="ja-JP" altLang="en-US" sz="1100">
              <a:solidFill>
                <a:srgbClr val="FF0000"/>
              </a:solidFill>
            </a:rPr>
            <a:t>月</a:t>
          </a:r>
          <a:r>
            <a:rPr kumimoji="1" lang="en-US" altLang="ja-JP" sz="1100">
              <a:solidFill>
                <a:srgbClr val="FF0000"/>
              </a:solidFill>
            </a:rPr>
            <a:t>20</a:t>
          </a:r>
          <a:r>
            <a:rPr kumimoji="1" lang="ja-JP" altLang="en-US" sz="1100">
              <a:solidFill>
                <a:srgbClr val="FF0000"/>
              </a:solidFill>
            </a:rPr>
            <a:t>日～翌</a:t>
          </a:r>
          <a:r>
            <a:rPr kumimoji="1" lang="en-US" altLang="ja-JP" sz="1100">
              <a:solidFill>
                <a:srgbClr val="FF0000"/>
              </a:solidFill>
            </a:rPr>
            <a:t>2</a:t>
          </a:r>
          <a:r>
            <a:rPr kumimoji="1" lang="ja-JP" altLang="en-US" sz="1100">
              <a:solidFill>
                <a:srgbClr val="FF0000"/>
              </a:solidFill>
            </a:rPr>
            <a:t>月</a:t>
          </a:r>
          <a:r>
            <a:rPr kumimoji="1" lang="en-US" altLang="ja-JP" sz="1100">
              <a:solidFill>
                <a:srgbClr val="FF0000"/>
              </a:solidFill>
            </a:rPr>
            <a:t>28</a:t>
          </a:r>
          <a:r>
            <a:rPr kumimoji="1" lang="ja-JP" altLang="en-US" sz="1100">
              <a:solidFill>
                <a:srgbClr val="FF0000"/>
              </a:solidFill>
            </a:rPr>
            <a:t>日</a:t>
          </a:r>
        </a:p>
        <a:p>
          <a:r>
            <a:rPr kumimoji="1" lang="ja-JP" altLang="en-US" sz="1100">
              <a:solidFill>
                <a:srgbClr val="FF0000"/>
              </a:solidFill>
            </a:rPr>
            <a:t> </a:t>
          </a:r>
          <a:r>
            <a:rPr kumimoji="1" lang="ja-JP" altLang="en-US" sz="1100" baseline="0">
              <a:solidFill>
                <a:srgbClr val="FF0000"/>
              </a:solidFill>
            </a:rPr>
            <a:t>   </a:t>
          </a:r>
          <a:r>
            <a:rPr kumimoji="1" lang="ja-JP" altLang="en-US" sz="1100">
              <a:solidFill>
                <a:srgbClr val="FF0000"/>
              </a:solidFill>
            </a:rPr>
            <a:t>＜算出方法＞　</a:t>
          </a:r>
          <a:r>
            <a:rPr kumimoji="1" lang="en-US" altLang="ja-JP" sz="1100">
              <a:solidFill>
                <a:srgbClr val="FF0000"/>
              </a:solidFill>
            </a:rPr>
            <a:t>12</a:t>
          </a:r>
          <a:r>
            <a:rPr kumimoji="1" lang="ja-JP" altLang="en-US" sz="1100">
              <a:solidFill>
                <a:srgbClr val="FF0000"/>
              </a:solidFill>
            </a:rPr>
            <a:t>月 → </a:t>
          </a:r>
          <a:r>
            <a:rPr kumimoji="1" lang="en-US" altLang="ja-JP" sz="1100">
              <a:solidFill>
                <a:srgbClr val="FF0000"/>
              </a:solidFill>
            </a:rPr>
            <a:t>0</a:t>
          </a:r>
          <a:r>
            <a:rPr kumimoji="1" lang="ja-JP" altLang="en-US" sz="1100">
              <a:solidFill>
                <a:srgbClr val="FF0000"/>
              </a:solidFill>
            </a:rPr>
            <a:t>ヶ月 （</a:t>
          </a:r>
          <a:r>
            <a:rPr kumimoji="1" lang="en-US" altLang="ja-JP" sz="1100">
              <a:solidFill>
                <a:srgbClr val="FF0000"/>
              </a:solidFill>
            </a:rPr>
            <a:t>11</a:t>
          </a:r>
          <a:r>
            <a:rPr kumimoji="1" lang="ja-JP" altLang="en-US" sz="1100">
              <a:solidFill>
                <a:srgbClr val="FF0000"/>
              </a:solidFill>
            </a:rPr>
            <a:t>日（</a:t>
          </a:r>
          <a:r>
            <a:rPr kumimoji="1" lang="en-US" altLang="ja-JP" sz="1100">
              <a:solidFill>
                <a:srgbClr val="FF0000"/>
              </a:solidFill>
            </a:rPr>
            <a:t>12</a:t>
          </a:r>
          <a:r>
            <a:rPr kumimoji="1" lang="ja-JP" altLang="en-US" sz="1100">
              <a:solidFill>
                <a:srgbClr val="FF0000"/>
              </a:solidFill>
            </a:rPr>
            <a:t>月</a:t>
          </a:r>
          <a:r>
            <a:rPr kumimoji="1" lang="en-US" altLang="ja-JP" sz="1100">
              <a:solidFill>
                <a:srgbClr val="FF0000"/>
              </a:solidFill>
            </a:rPr>
            <a:t>20</a:t>
          </a:r>
          <a:r>
            <a:rPr kumimoji="1" lang="ja-JP" altLang="en-US" sz="1100">
              <a:solidFill>
                <a:srgbClr val="FF0000"/>
              </a:solidFill>
            </a:rPr>
            <a:t>日～</a:t>
          </a:r>
          <a:r>
            <a:rPr kumimoji="1" lang="en-US" altLang="ja-JP" sz="1100">
              <a:solidFill>
                <a:srgbClr val="FF0000"/>
              </a:solidFill>
            </a:rPr>
            <a:t>12</a:t>
          </a:r>
          <a:r>
            <a:rPr kumimoji="1" lang="ja-JP" altLang="en-US" sz="1100">
              <a:solidFill>
                <a:srgbClr val="FF0000"/>
              </a:solidFill>
            </a:rPr>
            <a:t>月</a:t>
          </a:r>
          <a:r>
            <a:rPr kumimoji="1" lang="en-US" altLang="ja-JP" sz="1100">
              <a:solidFill>
                <a:srgbClr val="FF0000"/>
              </a:solidFill>
            </a:rPr>
            <a:t>31</a:t>
          </a:r>
          <a:r>
            <a:rPr kumimoji="1" lang="ja-JP" altLang="en-US" sz="1100">
              <a:solidFill>
                <a:srgbClr val="FF0000"/>
              </a:solidFill>
            </a:rPr>
            <a:t>日）＜</a:t>
          </a:r>
          <a:r>
            <a:rPr kumimoji="1" lang="en-US" altLang="ja-JP" sz="1100">
              <a:solidFill>
                <a:srgbClr val="FF0000"/>
              </a:solidFill>
            </a:rPr>
            <a:t>15</a:t>
          </a:r>
          <a:r>
            <a:rPr kumimoji="1" lang="ja-JP" altLang="en-US" sz="1100">
              <a:solidFill>
                <a:srgbClr val="FF0000"/>
              </a:solidFill>
            </a:rPr>
            <a:t>日</a:t>
          </a:r>
          <a:r>
            <a:rPr kumimoji="1" lang="en-US" altLang="ja-JP" sz="1100">
              <a:solidFill>
                <a:srgbClr val="FF0000"/>
              </a:solidFill>
            </a:rPr>
            <a:t>)</a:t>
          </a:r>
          <a:r>
            <a:rPr kumimoji="1" lang="ja-JP" altLang="en-US" sz="1100">
              <a:solidFill>
                <a:srgbClr val="FF0000"/>
              </a:solidFill>
            </a:rPr>
            <a:t>）</a:t>
          </a:r>
        </a:p>
        <a:p>
          <a:r>
            <a:rPr kumimoji="1" lang="ja-JP" altLang="en-US" sz="1100">
              <a:solidFill>
                <a:srgbClr val="FF0000"/>
              </a:solidFill>
            </a:rPr>
            <a:t> 　　　　 　　      </a:t>
          </a:r>
          <a:r>
            <a:rPr kumimoji="1" lang="en-US" altLang="ja-JP" sz="1100">
              <a:solidFill>
                <a:srgbClr val="FF0000"/>
              </a:solidFill>
            </a:rPr>
            <a:t>1</a:t>
          </a:r>
          <a:r>
            <a:rPr kumimoji="1" lang="ja-JP" altLang="en-US" sz="1100">
              <a:solidFill>
                <a:srgbClr val="FF0000"/>
              </a:solidFill>
            </a:rPr>
            <a:t>月、</a:t>
          </a:r>
          <a:r>
            <a:rPr kumimoji="1" lang="en-US" altLang="ja-JP" sz="1100">
              <a:solidFill>
                <a:srgbClr val="FF0000"/>
              </a:solidFill>
            </a:rPr>
            <a:t>2</a:t>
          </a:r>
          <a:r>
            <a:rPr kumimoji="1" lang="ja-JP" altLang="en-US" sz="1100">
              <a:solidFill>
                <a:srgbClr val="FF0000"/>
              </a:solidFill>
            </a:rPr>
            <a:t>月 → </a:t>
          </a:r>
          <a:r>
            <a:rPr kumimoji="1" lang="en-US" altLang="ja-JP" sz="1100">
              <a:solidFill>
                <a:srgbClr val="FF0000"/>
              </a:solidFill>
            </a:rPr>
            <a:t>2</a:t>
          </a:r>
          <a:r>
            <a:rPr kumimoji="1" lang="ja-JP" altLang="en-US" sz="1100">
              <a:solidFill>
                <a:srgbClr val="FF0000"/>
              </a:solidFill>
            </a:rPr>
            <a:t>ヶ月 （</a:t>
          </a:r>
          <a:r>
            <a:rPr kumimoji="1" lang="en-US" altLang="ja-JP" sz="1100">
              <a:solidFill>
                <a:srgbClr val="FF0000"/>
              </a:solidFill>
            </a:rPr>
            <a:t>1</a:t>
          </a:r>
          <a:r>
            <a:rPr kumimoji="1" lang="ja-JP" altLang="en-US" sz="1100">
              <a:solidFill>
                <a:srgbClr val="FF0000"/>
              </a:solidFill>
            </a:rPr>
            <a:t>月：</a:t>
          </a:r>
          <a:r>
            <a:rPr kumimoji="1" lang="en-US" altLang="ja-JP" sz="1100">
              <a:solidFill>
                <a:srgbClr val="FF0000"/>
              </a:solidFill>
            </a:rPr>
            <a:t>31</a:t>
          </a:r>
          <a:r>
            <a:rPr kumimoji="1" lang="ja-JP" altLang="en-US" sz="1100">
              <a:solidFill>
                <a:srgbClr val="FF0000"/>
              </a:solidFill>
            </a:rPr>
            <a:t>日、</a:t>
          </a:r>
          <a:r>
            <a:rPr kumimoji="1" lang="en-US" altLang="ja-JP" sz="1100">
              <a:solidFill>
                <a:srgbClr val="FF0000"/>
              </a:solidFill>
            </a:rPr>
            <a:t>2</a:t>
          </a:r>
          <a:r>
            <a:rPr kumimoji="1" lang="ja-JP" altLang="en-US" sz="1100">
              <a:solidFill>
                <a:srgbClr val="FF0000"/>
              </a:solidFill>
            </a:rPr>
            <a:t>月：</a:t>
          </a:r>
          <a:r>
            <a:rPr kumimoji="1" lang="en-US" altLang="ja-JP" sz="1100">
              <a:solidFill>
                <a:srgbClr val="FF0000"/>
              </a:solidFill>
            </a:rPr>
            <a:t>28</a:t>
          </a:r>
          <a:r>
            <a:rPr kumimoji="1" lang="ja-JP" altLang="en-US" sz="1100">
              <a:solidFill>
                <a:srgbClr val="FF0000"/>
              </a:solidFill>
            </a:rPr>
            <a:t>日 いすれも≧</a:t>
          </a:r>
          <a:r>
            <a:rPr kumimoji="1" lang="en-US" altLang="ja-JP" sz="1100">
              <a:solidFill>
                <a:srgbClr val="FF0000"/>
              </a:solidFill>
            </a:rPr>
            <a:t>15</a:t>
          </a:r>
          <a:r>
            <a:rPr kumimoji="1" lang="ja-JP" altLang="en-US" sz="1100">
              <a:solidFill>
                <a:srgbClr val="FF0000"/>
              </a:solidFill>
            </a:rPr>
            <a:t>日）</a:t>
          </a:r>
        </a:p>
        <a:p>
          <a:r>
            <a:rPr kumimoji="1" lang="ja-JP" altLang="en-US" sz="1100">
              <a:solidFill>
                <a:srgbClr val="FF0000"/>
              </a:solidFill>
            </a:rPr>
            <a:t>　　　　　　　月額単価 ： </a:t>
          </a:r>
          <a:r>
            <a:rPr kumimoji="1" lang="en-US" altLang="ja-JP" sz="1100">
              <a:solidFill>
                <a:srgbClr val="FF0000"/>
              </a:solidFill>
            </a:rPr>
            <a:t>150,000</a:t>
          </a:r>
          <a:r>
            <a:rPr kumimoji="1" lang="ja-JP" altLang="en-US" sz="1100">
              <a:solidFill>
                <a:srgbClr val="FF0000"/>
              </a:solidFill>
            </a:rPr>
            <a:t>円</a:t>
          </a:r>
          <a:r>
            <a:rPr kumimoji="1" lang="en-US" altLang="ja-JP" sz="1100">
              <a:solidFill>
                <a:srgbClr val="FF0000"/>
              </a:solidFill>
            </a:rPr>
            <a:t>÷24</a:t>
          </a:r>
          <a:r>
            <a:rPr kumimoji="1" lang="ja-JP" altLang="en-US" sz="1100">
              <a:solidFill>
                <a:srgbClr val="FF0000"/>
              </a:solidFill>
            </a:rPr>
            <a:t>（月）＝</a:t>
          </a:r>
          <a:r>
            <a:rPr kumimoji="1" lang="en-US" altLang="ja-JP" sz="1100">
              <a:solidFill>
                <a:srgbClr val="FF0000"/>
              </a:solidFill>
            </a:rPr>
            <a:t>6,250</a:t>
          </a:r>
          <a:r>
            <a:rPr kumimoji="1" lang="ja-JP" altLang="en-US" sz="1100">
              <a:solidFill>
                <a:srgbClr val="FF0000"/>
              </a:solidFill>
            </a:rPr>
            <a:t>円（円未満切り捨て） </a:t>
          </a:r>
        </a:p>
        <a:p>
          <a:r>
            <a:rPr kumimoji="1" lang="ja-JP" altLang="en-US" sz="1100">
              <a:solidFill>
                <a:srgbClr val="FF0000"/>
              </a:solidFill>
            </a:rPr>
            <a:t>　　　　　　　補助対象経費 ：月額利用料  </a:t>
          </a:r>
          <a:r>
            <a:rPr kumimoji="1" lang="en-US" altLang="ja-JP" sz="1100">
              <a:solidFill>
                <a:srgbClr val="FF0000"/>
              </a:solidFill>
            </a:rPr>
            <a:t>6,250</a:t>
          </a:r>
          <a:r>
            <a:rPr kumimoji="1" lang="ja-JP" altLang="en-US" sz="1100">
              <a:solidFill>
                <a:srgbClr val="FF0000"/>
              </a:solidFill>
            </a:rPr>
            <a:t>円 </a:t>
          </a:r>
          <a:r>
            <a:rPr kumimoji="1" lang="en-US" altLang="ja-JP" sz="1100">
              <a:solidFill>
                <a:srgbClr val="FF0000"/>
              </a:solidFill>
            </a:rPr>
            <a:t>× 2</a:t>
          </a:r>
          <a:r>
            <a:rPr kumimoji="1" lang="ja-JP" altLang="en-US" sz="1100">
              <a:solidFill>
                <a:srgbClr val="FF0000"/>
              </a:solidFill>
            </a:rPr>
            <a:t>か月＝</a:t>
          </a:r>
          <a:r>
            <a:rPr kumimoji="1" lang="en-US" altLang="ja-JP" sz="1100">
              <a:solidFill>
                <a:srgbClr val="FF0000"/>
              </a:solidFill>
            </a:rPr>
            <a:t>12,500</a:t>
          </a:r>
          <a:r>
            <a:rPr kumimoji="1" lang="ja-JP" altLang="en-US" sz="1100">
              <a:solidFill>
                <a:srgbClr val="FF0000"/>
              </a:solidFill>
            </a:rPr>
            <a:t>円　</a:t>
          </a:r>
        </a:p>
        <a:p>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F5A2-BAAE-4446-B3F0-AD7EC85370BA}">
  <sheetPr>
    <pageSetUpPr fitToPage="1"/>
  </sheetPr>
  <dimension ref="B1:M88"/>
  <sheetViews>
    <sheetView tabSelected="1" view="pageBreakPreview" zoomScale="72" zoomScaleNormal="72" zoomScaleSheetLayoutView="72" workbookViewId="0">
      <selection activeCell="P5" sqref="P5"/>
    </sheetView>
  </sheetViews>
  <sheetFormatPr defaultColWidth="9" defaultRowHeight="14.4"/>
  <cols>
    <col min="1" max="1" width="2.09765625" style="1" customWidth="1"/>
    <col min="2" max="4" width="8.69921875" style="1" customWidth="1"/>
    <col min="5" max="5" width="47.3984375" style="1" customWidth="1"/>
    <col min="6" max="6" width="28.09765625" style="1" customWidth="1"/>
    <col min="7" max="7" width="28.19921875" style="8" customWidth="1"/>
    <col min="8" max="8" width="19.09765625" style="4" customWidth="1"/>
    <col min="9" max="9" width="9" style="3" customWidth="1"/>
    <col min="10" max="10" width="4.8984375" style="9" customWidth="1"/>
    <col min="11" max="11" width="24.69921875" style="4" customWidth="1"/>
    <col min="12" max="12" width="10.59765625" style="1" customWidth="1"/>
    <col min="13" max="13" width="9.19921875" style="1" customWidth="1"/>
    <col min="14" max="16384" width="9" style="1"/>
  </cols>
  <sheetData>
    <row r="1" spans="2:13" ht="36.450000000000003" customHeight="1">
      <c r="B1" s="39" t="s">
        <v>25</v>
      </c>
      <c r="C1" s="39"/>
      <c r="D1" s="5"/>
    </row>
    <row r="2" spans="2:13" ht="33" customHeight="1">
      <c r="B2" s="195" t="s">
        <v>5</v>
      </c>
      <c r="C2" s="195"/>
      <c r="D2" s="195"/>
      <c r="E2" s="195"/>
      <c r="F2" s="195"/>
      <c r="G2" s="195"/>
      <c r="H2" s="195"/>
      <c r="I2" s="195"/>
      <c r="J2" s="195"/>
      <c r="K2" s="195"/>
      <c r="L2" s="195"/>
      <c r="M2" s="195"/>
    </row>
    <row r="3" spans="2:13" ht="25.5" customHeight="1" thickBot="1">
      <c r="B3" s="35"/>
      <c r="C3" s="35"/>
      <c r="D3" s="35"/>
      <c r="E3" s="35"/>
      <c r="F3" s="35"/>
      <c r="G3" s="35"/>
      <c r="H3" s="35"/>
      <c r="I3" s="35"/>
      <c r="J3" s="35"/>
      <c r="K3" s="113" t="s">
        <v>62</v>
      </c>
      <c r="L3" s="35"/>
      <c r="M3" s="35"/>
    </row>
    <row r="4" spans="2:13" ht="25.5" customHeight="1" thickBot="1">
      <c r="B4" s="209"/>
      <c r="C4" s="209"/>
      <c r="D4" s="209"/>
      <c r="E4" s="209"/>
      <c r="F4" s="219" t="s">
        <v>41</v>
      </c>
      <c r="G4" s="219"/>
      <c r="H4" s="219"/>
      <c r="I4" s="219"/>
      <c r="J4" s="220"/>
      <c r="K4" s="42"/>
      <c r="L4" s="107"/>
    </row>
    <row r="5" spans="2:13" ht="37.5" customHeight="1" thickBot="1">
      <c r="B5" s="17" t="s">
        <v>42</v>
      </c>
      <c r="C5" s="40"/>
      <c r="D5" s="196" t="s">
        <v>18</v>
      </c>
      <c r="E5" s="197"/>
      <c r="F5" s="21" t="s">
        <v>19</v>
      </c>
      <c r="G5" s="22" t="s">
        <v>26</v>
      </c>
      <c r="H5" s="19" t="s">
        <v>1</v>
      </c>
      <c r="I5" s="198" t="s">
        <v>43</v>
      </c>
      <c r="J5" s="197"/>
      <c r="K5" s="20" t="s">
        <v>2</v>
      </c>
    </row>
    <row r="6" spans="2:13" s="2" customFormat="1" ht="33.75" customHeight="1">
      <c r="B6" s="203" t="s">
        <v>27</v>
      </c>
      <c r="C6" s="249" t="s">
        <v>28</v>
      </c>
      <c r="D6" s="199" t="s">
        <v>30</v>
      </c>
      <c r="E6" s="24" t="s">
        <v>7</v>
      </c>
      <c r="F6" s="115" t="s">
        <v>63</v>
      </c>
      <c r="G6" s="162" t="s">
        <v>64</v>
      </c>
      <c r="H6" s="116">
        <v>180000</v>
      </c>
      <c r="I6" s="117">
        <v>1</v>
      </c>
      <c r="J6" s="118" t="s">
        <v>65</v>
      </c>
      <c r="K6" s="119">
        <f>L6*I6</f>
        <v>150000</v>
      </c>
      <c r="L6" s="2">
        <f>IF(H6*1&gt;=150000,150000,H6*1)</f>
        <v>150000</v>
      </c>
    </row>
    <row r="7" spans="2:13" s="2" customFormat="1" ht="33.75" customHeight="1">
      <c r="B7" s="204"/>
      <c r="C7" s="250"/>
      <c r="D7" s="200"/>
      <c r="E7" s="26" t="s">
        <v>8</v>
      </c>
      <c r="F7" s="151" t="s">
        <v>63</v>
      </c>
      <c r="G7" s="183" t="s">
        <v>66</v>
      </c>
      <c r="H7" s="152">
        <v>60000</v>
      </c>
      <c r="I7" s="120">
        <v>1</v>
      </c>
      <c r="J7" s="154" t="s">
        <v>65</v>
      </c>
      <c r="K7" s="121">
        <f>L7*I7</f>
        <v>60000</v>
      </c>
      <c r="L7" s="2">
        <f>IF(H7*1&gt;=150000,150000,H7*1)</f>
        <v>60000</v>
      </c>
    </row>
    <row r="8" spans="2:13" s="2" customFormat="1" ht="33.75" customHeight="1">
      <c r="B8" s="204"/>
      <c r="C8" s="250"/>
      <c r="D8" s="200"/>
      <c r="E8" s="14" t="s">
        <v>9</v>
      </c>
      <c r="F8" s="47"/>
      <c r="G8" s="47"/>
      <c r="H8" s="61"/>
      <c r="I8" s="62"/>
      <c r="J8" s="72"/>
      <c r="K8" s="66">
        <f>L8*I8</f>
        <v>0</v>
      </c>
      <c r="L8" s="2">
        <f>IF(H8*1&gt;=150000,150000,H8*1)</f>
        <v>0</v>
      </c>
    </row>
    <row r="9" spans="2:13" s="2" customFormat="1" ht="33.75" customHeight="1">
      <c r="B9" s="204"/>
      <c r="C9" s="250"/>
      <c r="D9" s="200"/>
      <c r="E9" s="25" t="s">
        <v>10</v>
      </c>
      <c r="F9" s="49"/>
      <c r="G9" s="55"/>
      <c r="H9" s="63"/>
      <c r="I9" s="64"/>
      <c r="J9" s="73"/>
      <c r="K9" s="67">
        <f>L9*I9</f>
        <v>0</v>
      </c>
      <c r="L9" s="2">
        <f>IF(H9*1&gt;=100000,100000,H9*1)</f>
        <v>0</v>
      </c>
    </row>
    <row r="10" spans="2:13" s="2" customFormat="1" ht="33.75" customHeight="1">
      <c r="B10" s="204"/>
      <c r="C10" s="250"/>
      <c r="D10" s="200"/>
      <c r="E10" s="201" t="s">
        <v>21</v>
      </c>
      <c r="F10" s="202"/>
      <c r="G10" s="202"/>
      <c r="H10" s="202"/>
      <c r="I10" s="202"/>
      <c r="J10" s="202"/>
      <c r="K10" s="122">
        <f>SUM(K6:K9)</f>
        <v>210000</v>
      </c>
    </row>
    <row r="11" spans="2:13" s="2" customFormat="1" ht="33.75" customHeight="1">
      <c r="B11" s="204"/>
      <c r="C11" s="250"/>
      <c r="D11" s="210" t="s">
        <v>31</v>
      </c>
      <c r="E11" s="28" t="s">
        <v>11</v>
      </c>
      <c r="F11" s="51"/>
      <c r="G11" s="53"/>
      <c r="H11" s="68"/>
      <c r="I11" s="109">
        <v>1</v>
      </c>
      <c r="J11" s="74"/>
      <c r="K11" s="70">
        <f>IF(H11*I11&gt;=100000,100000,H11*I11)</f>
        <v>0</v>
      </c>
    </row>
    <row r="12" spans="2:13" s="2" customFormat="1" ht="33.75" customHeight="1">
      <c r="B12" s="204"/>
      <c r="C12" s="250"/>
      <c r="D12" s="210"/>
      <c r="E12" s="26" t="s">
        <v>39</v>
      </c>
      <c r="F12" s="151" t="s">
        <v>67</v>
      </c>
      <c r="G12" s="123" t="s">
        <v>68</v>
      </c>
      <c r="H12" s="124">
        <v>100000</v>
      </c>
      <c r="I12" s="149">
        <v>1</v>
      </c>
      <c r="J12" s="130" t="s">
        <v>65</v>
      </c>
      <c r="K12" s="131">
        <f>IF(H12*I12&gt;=50000,50000,H12*I12)</f>
        <v>50000</v>
      </c>
    </row>
    <row r="13" spans="2:13" s="2" customFormat="1" ht="33.75" customHeight="1">
      <c r="B13" s="204"/>
      <c r="C13" s="250"/>
      <c r="D13" s="210"/>
      <c r="E13" s="29" t="s">
        <v>57</v>
      </c>
      <c r="F13" s="125" t="s">
        <v>87</v>
      </c>
      <c r="G13" s="184" t="s">
        <v>69</v>
      </c>
      <c r="H13" s="126">
        <v>30000</v>
      </c>
      <c r="I13" s="127">
        <v>2</v>
      </c>
      <c r="J13" s="128" t="s">
        <v>65</v>
      </c>
      <c r="K13" s="129">
        <f>L13*I13</f>
        <v>40000</v>
      </c>
      <c r="L13" s="2">
        <f>IF(H13*1&gt;=20000,20000,H13*1)</f>
        <v>20000</v>
      </c>
    </row>
    <row r="14" spans="2:13" s="2" customFormat="1" ht="33.75" customHeight="1">
      <c r="B14" s="204"/>
      <c r="C14" s="250"/>
      <c r="D14" s="210"/>
      <c r="E14" s="211" t="s">
        <v>21</v>
      </c>
      <c r="F14" s="212"/>
      <c r="G14" s="212"/>
      <c r="H14" s="212"/>
      <c r="I14" s="212"/>
      <c r="J14" s="213"/>
      <c r="K14" s="122">
        <f>SUM(K11:K13)</f>
        <v>90000</v>
      </c>
    </row>
    <row r="15" spans="2:13" s="2" customFormat="1" ht="33.75" customHeight="1">
      <c r="B15" s="204"/>
      <c r="C15" s="250"/>
      <c r="D15" s="214" t="s">
        <v>32</v>
      </c>
      <c r="E15" s="28" t="s">
        <v>37</v>
      </c>
      <c r="F15" s="53"/>
      <c r="G15" s="53"/>
      <c r="H15" s="68"/>
      <c r="I15" s="76"/>
      <c r="J15" s="77"/>
      <c r="K15" s="70">
        <f>L15*I15</f>
        <v>0</v>
      </c>
      <c r="L15" s="2">
        <f>IF(H15*1&gt;=20000,20000,H15*1)</f>
        <v>0</v>
      </c>
    </row>
    <row r="16" spans="2:13" s="2" customFormat="1" ht="33.75" customHeight="1">
      <c r="B16" s="204"/>
      <c r="C16" s="250"/>
      <c r="D16" s="214"/>
      <c r="E16" s="26" t="s">
        <v>40</v>
      </c>
      <c r="F16" s="47"/>
      <c r="G16" s="47"/>
      <c r="H16" s="61"/>
      <c r="I16" s="110">
        <v>1</v>
      </c>
      <c r="J16" s="72"/>
      <c r="K16" s="66">
        <f>IF(H16*I16&gt;=20000,20000,H16*I16)</f>
        <v>0</v>
      </c>
    </row>
    <row r="17" spans="2:12" s="2" customFormat="1" ht="33.75" customHeight="1">
      <c r="B17" s="204"/>
      <c r="C17" s="250"/>
      <c r="D17" s="214"/>
      <c r="E17" s="26" t="s">
        <v>38</v>
      </c>
      <c r="F17" s="47"/>
      <c r="G17" s="47"/>
      <c r="H17" s="61"/>
      <c r="I17" s="79"/>
      <c r="J17" s="72"/>
      <c r="K17" s="30">
        <f>L17*I17</f>
        <v>0</v>
      </c>
      <c r="L17" s="2">
        <f>IF(H17*1&gt;=30000,30000,H17*1)</f>
        <v>0</v>
      </c>
    </row>
    <row r="18" spans="2:12" s="2" customFormat="1" ht="33.75" customHeight="1">
      <c r="B18" s="204"/>
      <c r="C18" s="250"/>
      <c r="D18" s="214"/>
      <c r="E18" s="26" t="s">
        <v>58</v>
      </c>
      <c r="F18" s="47"/>
      <c r="G18" s="47"/>
      <c r="H18" s="61"/>
      <c r="I18" s="78"/>
      <c r="J18" s="72"/>
      <c r="K18" s="27">
        <f>L18*I18</f>
        <v>0</v>
      </c>
      <c r="L18" s="2">
        <f>IF(H18*1&gt;=30000,30000,H18*1)</f>
        <v>0</v>
      </c>
    </row>
    <row r="19" spans="2:12" s="2" customFormat="1" ht="33.75" customHeight="1">
      <c r="B19" s="204"/>
      <c r="C19" s="250"/>
      <c r="D19" s="214"/>
      <c r="E19" s="26" t="s">
        <v>13</v>
      </c>
      <c r="F19" s="47"/>
      <c r="G19" s="47"/>
      <c r="H19" s="61"/>
      <c r="I19" s="80"/>
      <c r="J19" s="72"/>
      <c r="K19" s="66">
        <f t="shared" ref="K19:K24" si="0">L19*I19</f>
        <v>0</v>
      </c>
      <c r="L19" s="2">
        <f>IF(H19*1&gt;=10000,10000,H19*1)</f>
        <v>0</v>
      </c>
    </row>
    <row r="20" spans="2:12" s="2" customFormat="1" ht="33.75" customHeight="1">
      <c r="B20" s="204"/>
      <c r="C20" s="250"/>
      <c r="D20" s="214"/>
      <c r="E20" s="14" t="s">
        <v>14</v>
      </c>
      <c r="F20" s="49"/>
      <c r="G20" s="49"/>
      <c r="H20" s="81"/>
      <c r="I20" s="13"/>
      <c r="J20" s="72"/>
      <c r="K20" s="66">
        <f t="shared" si="0"/>
        <v>0</v>
      </c>
      <c r="L20" s="2">
        <f>IF(H20*1&gt;=5000,5000,H20*1)</f>
        <v>0</v>
      </c>
    </row>
    <row r="21" spans="2:12" s="2" customFormat="1" ht="33.75" customHeight="1">
      <c r="B21" s="204"/>
      <c r="C21" s="250"/>
      <c r="D21" s="214"/>
      <c r="E21" s="26" t="s">
        <v>15</v>
      </c>
      <c r="F21" s="47"/>
      <c r="G21" s="47"/>
      <c r="H21" s="61"/>
      <c r="I21" s="82"/>
      <c r="J21" s="72"/>
      <c r="K21" s="66">
        <f t="shared" si="0"/>
        <v>0</v>
      </c>
      <c r="L21" s="2">
        <f t="shared" ref="L21:L24" si="1">IF(H21*1&gt;=5000,5000,H21*1)</f>
        <v>0</v>
      </c>
    </row>
    <row r="22" spans="2:12" s="2" customFormat="1" ht="33.75" customHeight="1">
      <c r="B22" s="204"/>
      <c r="C22" s="250"/>
      <c r="D22" s="214"/>
      <c r="E22" s="14" t="s">
        <v>16</v>
      </c>
      <c r="F22" s="47"/>
      <c r="G22" s="47"/>
      <c r="H22" s="61"/>
      <c r="I22" s="62"/>
      <c r="J22" s="83"/>
      <c r="K22" s="66">
        <f t="shared" si="0"/>
        <v>0</v>
      </c>
      <c r="L22" s="2">
        <f t="shared" si="1"/>
        <v>0</v>
      </c>
    </row>
    <row r="23" spans="2:12" s="2" customFormat="1" ht="33.75" customHeight="1">
      <c r="B23" s="204"/>
      <c r="C23" s="250"/>
      <c r="D23" s="214"/>
      <c r="E23" s="31" t="s">
        <v>17</v>
      </c>
      <c r="F23" s="49"/>
      <c r="G23" s="47"/>
      <c r="H23" s="61"/>
      <c r="I23" s="80"/>
      <c r="J23" s="72"/>
      <c r="K23" s="66">
        <f t="shared" si="0"/>
        <v>0</v>
      </c>
      <c r="L23" s="2">
        <f t="shared" si="1"/>
        <v>0</v>
      </c>
    </row>
    <row r="24" spans="2:12" s="2" customFormat="1" ht="33.75" customHeight="1">
      <c r="B24" s="204"/>
      <c r="C24" s="250"/>
      <c r="D24" s="214"/>
      <c r="E24" s="25" t="s">
        <v>59</v>
      </c>
      <c r="F24" s="54"/>
      <c r="G24" s="55"/>
      <c r="H24" s="63"/>
      <c r="I24" s="84"/>
      <c r="J24" s="85"/>
      <c r="K24" s="66">
        <f t="shared" si="0"/>
        <v>0</v>
      </c>
      <c r="L24" s="2">
        <f t="shared" si="1"/>
        <v>0</v>
      </c>
    </row>
    <row r="25" spans="2:12" s="2" customFormat="1" ht="33.75" customHeight="1">
      <c r="B25" s="204"/>
      <c r="C25" s="250"/>
      <c r="D25" s="214"/>
      <c r="E25" s="211" t="s">
        <v>21</v>
      </c>
      <c r="F25" s="212"/>
      <c r="G25" s="212"/>
      <c r="H25" s="212"/>
      <c r="I25" s="212"/>
      <c r="J25" s="213"/>
      <c r="K25" s="7">
        <f>SUM(K15:K24)</f>
        <v>0</v>
      </c>
    </row>
    <row r="26" spans="2:12" s="2" customFormat="1" ht="33.75" customHeight="1">
      <c r="B26" s="204"/>
      <c r="C26" s="250"/>
      <c r="D26" s="206" t="s">
        <v>60</v>
      </c>
      <c r="E26" s="43"/>
      <c r="F26" s="53"/>
      <c r="G26" s="53"/>
      <c r="H26" s="68"/>
      <c r="I26" s="76"/>
      <c r="J26" s="77"/>
      <c r="K26" s="86">
        <f>I26*L26</f>
        <v>0</v>
      </c>
      <c r="L26" s="2">
        <f>IF(H26*1&gt;=20000,20000,H26*1)</f>
        <v>0</v>
      </c>
    </row>
    <row r="27" spans="2:12" s="2" customFormat="1" ht="33.75" customHeight="1">
      <c r="B27" s="204"/>
      <c r="C27" s="250"/>
      <c r="D27" s="207"/>
      <c r="E27" s="44"/>
      <c r="F27" s="47"/>
      <c r="G27" s="47"/>
      <c r="H27" s="61"/>
      <c r="I27" s="78"/>
      <c r="J27" s="72"/>
      <c r="K27" s="87">
        <f>I27*L27</f>
        <v>0</v>
      </c>
      <c r="L27" s="2">
        <f>IF(H27*1&gt;=20000,20000,H27*1)</f>
        <v>0</v>
      </c>
    </row>
    <row r="28" spans="2:12" s="2" customFormat="1" ht="33.75" customHeight="1">
      <c r="B28" s="204"/>
      <c r="C28" s="250"/>
      <c r="D28" s="207"/>
      <c r="E28" s="33"/>
      <c r="F28" s="47"/>
      <c r="G28" s="47"/>
      <c r="H28" s="61"/>
      <c r="I28" s="78"/>
      <c r="J28" s="72"/>
      <c r="K28" s="87">
        <f>I28*L28</f>
        <v>0</v>
      </c>
      <c r="L28" s="2">
        <f t="shared" ref="L28:L29" si="2">IF(H28*1&gt;=20000,20000,H28*1)</f>
        <v>0</v>
      </c>
    </row>
    <row r="29" spans="2:12" s="2" customFormat="1" ht="33.75" customHeight="1">
      <c r="B29" s="204"/>
      <c r="C29" s="250"/>
      <c r="D29" s="207"/>
      <c r="E29" s="32"/>
      <c r="F29" s="55"/>
      <c r="G29" s="55"/>
      <c r="H29" s="63"/>
      <c r="I29" s="64"/>
      <c r="J29" s="73"/>
      <c r="K29" s="88">
        <f>I29*L29</f>
        <v>0</v>
      </c>
      <c r="L29" s="2">
        <f t="shared" si="2"/>
        <v>0</v>
      </c>
    </row>
    <row r="30" spans="2:12" s="2" customFormat="1" ht="33.75" customHeight="1">
      <c r="B30" s="204"/>
      <c r="C30" s="250"/>
      <c r="D30" s="207"/>
      <c r="E30" s="201" t="s">
        <v>21</v>
      </c>
      <c r="F30" s="202"/>
      <c r="G30" s="202"/>
      <c r="H30" s="202"/>
      <c r="I30" s="202"/>
      <c r="J30" s="208"/>
      <c r="K30" s="6">
        <f>SUM(K26:K29)</f>
        <v>0</v>
      </c>
    </row>
    <row r="31" spans="2:12" s="2" customFormat="1" ht="33.75" customHeight="1">
      <c r="B31" s="204"/>
      <c r="C31" s="250"/>
      <c r="D31" s="244" t="s">
        <v>33</v>
      </c>
      <c r="E31" s="132" t="s">
        <v>70</v>
      </c>
      <c r="F31" s="133" t="s">
        <v>67</v>
      </c>
      <c r="G31" s="133" t="s">
        <v>71</v>
      </c>
      <c r="H31" s="134">
        <v>95000</v>
      </c>
      <c r="I31" s="135">
        <v>1</v>
      </c>
      <c r="J31" s="136" t="s">
        <v>65</v>
      </c>
      <c r="K31" s="137">
        <f>I31*L31</f>
        <v>80000</v>
      </c>
      <c r="L31" s="2">
        <f>IF(H31&gt;=150000,150000,IF(H31&gt;=100000,H31,IF(H31&gt;=80000,80000,IF(H31&gt;=50000,H31,IF(H31&gt;=30000,30000,IF(H31&gt;=10000,H31,IF(H31&gt;=5000,5000,H31)))))))</f>
        <v>80000</v>
      </c>
    </row>
    <row r="32" spans="2:12" s="2" customFormat="1" ht="33.75" customHeight="1">
      <c r="B32" s="204"/>
      <c r="C32" s="250"/>
      <c r="D32" s="245"/>
      <c r="E32" s="44"/>
      <c r="F32" s="47"/>
      <c r="G32" s="48"/>
      <c r="H32" s="61"/>
      <c r="I32" s="78"/>
      <c r="J32" s="72"/>
      <c r="K32" s="87">
        <f>I32*L32</f>
        <v>0</v>
      </c>
      <c r="L32" s="2">
        <f>IF(H32&gt;=150000,150000,IF(H32&gt;=100000,H32,IF(H32&gt;=80000,80000,IF(H32&gt;=50000,H32,IF(H32&gt;=30000,30000,IF(H32&gt;=10000,H32,IF(H32&gt;=5000,5000,H32)))))))</f>
        <v>0</v>
      </c>
    </row>
    <row r="33" spans="2:12" s="2" customFormat="1" ht="33.75" customHeight="1">
      <c r="B33" s="204"/>
      <c r="C33" s="250"/>
      <c r="D33" s="245"/>
      <c r="E33" s="33"/>
      <c r="F33" s="47"/>
      <c r="G33" s="48"/>
      <c r="H33" s="61"/>
      <c r="I33" s="78"/>
      <c r="J33" s="72"/>
      <c r="K33" s="87">
        <f>I33*L33</f>
        <v>0</v>
      </c>
      <c r="L33" s="2">
        <f>IF(H33&gt;=150000,150000,IF(H33&gt;=100000,H33,IF(H33&gt;=80000,80000,IF(H33&gt;=50000,H33,IF(H33&gt;=30000,30000,IF(H33&gt;=10000,H33,IF(H33&gt;=5000,5000,H33)))))))</f>
        <v>0</v>
      </c>
    </row>
    <row r="34" spans="2:12" s="2" customFormat="1" ht="33.75" customHeight="1">
      <c r="B34" s="204"/>
      <c r="C34" s="250"/>
      <c r="D34" s="245"/>
      <c r="E34" s="32"/>
      <c r="F34" s="55"/>
      <c r="G34" s="50"/>
      <c r="H34" s="63"/>
      <c r="I34" s="64"/>
      <c r="J34" s="73"/>
      <c r="K34" s="88">
        <f>I34*L34</f>
        <v>0</v>
      </c>
      <c r="L34" s="2">
        <f>IF(H34&gt;=150000,150000,IF(H34&gt;=100000,H34,IF(H34&gt;=80000,80000,IF(H34&gt;=50000,H34,IF(H34&gt;=30000,30000,IF(H34&gt;=10000,H34,IF(H34&gt;=5000,5000,H34)))))))</f>
        <v>0</v>
      </c>
    </row>
    <row r="35" spans="2:12" s="2" customFormat="1" ht="33.75" customHeight="1">
      <c r="B35" s="204"/>
      <c r="C35" s="250"/>
      <c r="D35" s="245"/>
      <c r="E35" s="201" t="s">
        <v>21</v>
      </c>
      <c r="F35" s="202"/>
      <c r="G35" s="202"/>
      <c r="H35" s="202"/>
      <c r="I35" s="202"/>
      <c r="J35" s="208"/>
      <c r="K35" s="138">
        <f>SUM(K31:K34)</f>
        <v>80000</v>
      </c>
    </row>
    <row r="36" spans="2:12" s="2" customFormat="1" ht="33.75" customHeight="1">
      <c r="B36" s="204"/>
      <c r="C36" s="250"/>
      <c r="D36" s="214" t="s">
        <v>34</v>
      </c>
      <c r="E36" s="45"/>
      <c r="F36" s="56"/>
      <c r="G36" s="56"/>
      <c r="H36" s="89"/>
      <c r="I36" s="90"/>
      <c r="J36" s="91"/>
      <c r="K36" s="92">
        <f>I36*L36</f>
        <v>0</v>
      </c>
      <c r="L36" s="2">
        <f>IF(H36&gt;=150000,150000,IF(H36&gt;=100000,H36,IF(H36&gt;=80000,80000,IF(H36&gt;=50000,H36,IF(H36&gt;=30000,30000,IF(H36&gt;=10000,H36,IF(H36&gt;=5000,5000,H36)))))))</f>
        <v>0</v>
      </c>
    </row>
    <row r="37" spans="2:12" s="2" customFormat="1" ht="33.75" customHeight="1">
      <c r="B37" s="204"/>
      <c r="C37" s="250"/>
      <c r="D37" s="214"/>
      <c r="E37" s="46"/>
      <c r="F37" s="57"/>
      <c r="G37" s="57"/>
      <c r="H37" s="93"/>
      <c r="I37" s="94"/>
      <c r="J37" s="95"/>
      <c r="K37" s="65">
        <f>I37*L37</f>
        <v>0</v>
      </c>
      <c r="L37" s="2">
        <f>IF(H37&gt;=150000,150000,IF(H37&gt;=100000,H37,IF(H37&gt;=80000,80000,IF(H37&gt;=50000,H37,IF(H37&gt;=30000,30000,IF(H37&gt;=10000,H37,IF(H37&gt;=5000,5000,H37)))))))</f>
        <v>0</v>
      </c>
    </row>
    <row r="38" spans="2:12" s="2" customFormat="1" ht="33.75" customHeight="1">
      <c r="B38" s="204"/>
      <c r="C38" s="250"/>
      <c r="D38" s="214"/>
      <c r="E38" s="46"/>
      <c r="F38" s="57"/>
      <c r="G38" s="57"/>
      <c r="H38" s="93"/>
      <c r="I38" s="94"/>
      <c r="J38" s="95"/>
      <c r="K38" s="65">
        <f t="shared" ref="K38" si="3">I38*L38</f>
        <v>0</v>
      </c>
      <c r="L38" s="2">
        <f>IF(H38&gt;=150000,150000,IF(H38&gt;=100000,H38,IF(H38&gt;=80000,80000,IF(H38&gt;=50000,H38,IF(H38&gt;=30000,30000,IF(H38&gt;=10000,H38,IF(H38&gt;=5000,5000,H38)))))))</f>
        <v>0</v>
      </c>
    </row>
    <row r="39" spans="2:12" s="2" customFormat="1" ht="33.75" customHeight="1">
      <c r="B39" s="204"/>
      <c r="C39" s="250"/>
      <c r="D39" s="214"/>
      <c r="E39" s="156" t="s">
        <v>72</v>
      </c>
      <c r="F39" s="157" t="s">
        <v>73</v>
      </c>
      <c r="G39" s="157"/>
      <c r="H39" s="185">
        <v>1000</v>
      </c>
      <c r="I39" s="158">
        <v>2</v>
      </c>
      <c r="J39" s="159" t="s">
        <v>74</v>
      </c>
      <c r="K39" s="139">
        <f>I39*L39</f>
        <v>2000</v>
      </c>
      <c r="L39" s="2">
        <f>IF(H39&gt;=150000,150000,IF(H39&gt;=100000,H39,IF(H39&gt;=80000,80000,IF(H39&gt;=50000,H39,IF(H39&gt;=30000,30000,IF(H39&gt;=10000,H39,IF(H39&gt;=5000,5000,H39)))))))</f>
        <v>1000</v>
      </c>
    </row>
    <row r="40" spans="2:12" s="2" customFormat="1" ht="33.75" customHeight="1" thickBot="1">
      <c r="B40" s="204"/>
      <c r="C40" s="251"/>
      <c r="D40" s="256"/>
      <c r="E40" s="257" t="s">
        <v>21</v>
      </c>
      <c r="F40" s="258"/>
      <c r="G40" s="258"/>
      <c r="H40" s="258"/>
      <c r="I40" s="258"/>
      <c r="J40" s="259"/>
      <c r="K40" s="138">
        <f>SUM(K36:K39)</f>
        <v>2000</v>
      </c>
    </row>
    <row r="41" spans="2:12" s="2" customFormat="1" ht="33.75" customHeight="1" thickTop="1" thickBot="1">
      <c r="B41" s="204"/>
      <c r="C41" s="246" t="s">
        <v>35</v>
      </c>
      <c r="D41" s="247"/>
      <c r="E41" s="247"/>
      <c r="F41" s="247"/>
      <c r="G41" s="247"/>
      <c r="H41" s="247"/>
      <c r="I41" s="247"/>
      <c r="J41" s="248"/>
      <c r="K41" s="140">
        <f>K10+K14+K25+K30+K35+K40</f>
        <v>382000</v>
      </c>
    </row>
    <row r="42" spans="2:12" s="2" customFormat="1" ht="33.75" customHeight="1">
      <c r="B42" s="204"/>
      <c r="C42" s="249" t="s">
        <v>29</v>
      </c>
      <c r="D42" s="215" t="s">
        <v>6</v>
      </c>
      <c r="E42" s="24" t="s">
        <v>7</v>
      </c>
      <c r="F42" s="162" t="s">
        <v>67</v>
      </c>
      <c r="G42" s="162" t="s">
        <v>64</v>
      </c>
      <c r="H42" s="116">
        <v>40000</v>
      </c>
      <c r="I42" s="163">
        <v>1</v>
      </c>
      <c r="J42" s="164" t="s">
        <v>65</v>
      </c>
      <c r="K42" s="165">
        <f>I42*L42</f>
        <v>20000</v>
      </c>
      <c r="L42" s="2">
        <f>IF(H42*1&gt;=20000,20000,H42*1)</f>
        <v>20000</v>
      </c>
    </row>
    <row r="43" spans="2:12" s="2" customFormat="1" ht="33.75" customHeight="1">
      <c r="B43" s="204"/>
      <c r="C43" s="250"/>
      <c r="D43" s="243"/>
      <c r="E43" s="26" t="s">
        <v>8</v>
      </c>
      <c r="F43" s="151" t="s">
        <v>67</v>
      </c>
      <c r="G43" s="151" t="s">
        <v>66</v>
      </c>
      <c r="H43" s="152">
        <v>30000</v>
      </c>
      <c r="I43" s="153">
        <v>1</v>
      </c>
      <c r="J43" s="154" t="s">
        <v>65</v>
      </c>
      <c r="K43" s="155">
        <f>I43*L43</f>
        <v>20000</v>
      </c>
      <c r="L43" s="2">
        <f t="shared" ref="L43:L45" si="4">IF(H43*1&gt;=20000,20000,H43*1)</f>
        <v>20000</v>
      </c>
    </row>
    <row r="44" spans="2:12" s="2" customFormat="1" ht="33.75" customHeight="1">
      <c r="B44" s="204"/>
      <c r="C44" s="250"/>
      <c r="D44" s="243"/>
      <c r="E44" s="26" t="s">
        <v>9</v>
      </c>
      <c r="F44" s="49"/>
      <c r="G44" s="49"/>
      <c r="H44" s="81"/>
      <c r="I44" s="99"/>
      <c r="J44" s="100"/>
      <c r="K44" s="66">
        <f>I44*L44</f>
        <v>0</v>
      </c>
      <c r="L44" s="2">
        <f t="shared" si="4"/>
        <v>0</v>
      </c>
    </row>
    <row r="45" spans="2:12" s="2" customFormat="1" ht="33.75" customHeight="1">
      <c r="B45" s="204"/>
      <c r="C45" s="250"/>
      <c r="D45" s="243"/>
      <c r="E45" s="14" t="s">
        <v>10</v>
      </c>
      <c r="F45" s="54"/>
      <c r="G45" s="54"/>
      <c r="H45" s="101"/>
      <c r="I45" s="84"/>
      <c r="J45" s="102"/>
      <c r="K45" s="96">
        <f>I45*L45</f>
        <v>0</v>
      </c>
      <c r="L45" s="2">
        <f t="shared" si="4"/>
        <v>0</v>
      </c>
    </row>
    <row r="46" spans="2:12" s="2" customFormat="1" ht="33.75" customHeight="1">
      <c r="B46" s="204"/>
      <c r="C46" s="250"/>
      <c r="D46" s="255"/>
      <c r="E46" s="211" t="s">
        <v>21</v>
      </c>
      <c r="F46" s="212"/>
      <c r="G46" s="212"/>
      <c r="H46" s="212"/>
      <c r="I46" s="212"/>
      <c r="J46" s="213"/>
      <c r="K46" s="138">
        <f>SUM(K42:K45)</f>
        <v>40000</v>
      </c>
    </row>
    <row r="47" spans="2:12" s="2" customFormat="1" ht="33.75" customHeight="1">
      <c r="B47" s="204"/>
      <c r="C47" s="250"/>
      <c r="D47" s="214" t="s">
        <v>12</v>
      </c>
      <c r="E47" s="111" t="s">
        <v>11</v>
      </c>
      <c r="F47" s="51"/>
      <c r="G47" s="51"/>
      <c r="H47" s="112"/>
      <c r="I47" s="103"/>
      <c r="J47" s="77"/>
      <c r="K47" s="70">
        <f>I47*L47</f>
        <v>0</v>
      </c>
      <c r="L47" s="2">
        <f>IF(H47*1&gt;=100000,100000,H47*1)</f>
        <v>0</v>
      </c>
    </row>
    <row r="48" spans="2:12" s="2" customFormat="1" ht="33.75" customHeight="1">
      <c r="B48" s="204"/>
      <c r="C48" s="250"/>
      <c r="D48" s="214"/>
      <c r="E48" s="25" t="s">
        <v>39</v>
      </c>
      <c r="F48" s="166" t="s">
        <v>67</v>
      </c>
      <c r="G48" s="166" t="s">
        <v>68</v>
      </c>
      <c r="H48" s="167">
        <v>60000</v>
      </c>
      <c r="I48" s="168">
        <v>1</v>
      </c>
      <c r="J48" s="169" t="s">
        <v>65</v>
      </c>
      <c r="K48" s="170">
        <f>I48*L48</f>
        <v>50000</v>
      </c>
      <c r="L48" s="2">
        <f>IF(H48*1&gt;=50000,50000,H48*1)</f>
        <v>50000</v>
      </c>
    </row>
    <row r="49" spans="2:12" s="2" customFormat="1" ht="33.75" customHeight="1">
      <c r="B49" s="204"/>
      <c r="C49" s="250"/>
      <c r="D49" s="214"/>
      <c r="E49" s="211" t="s">
        <v>21</v>
      </c>
      <c r="F49" s="212"/>
      <c r="G49" s="212"/>
      <c r="H49" s="212"/>
      <c r="I49" s="212"/>
      <c r="J49" s="213"/>
      <c r="K49" s="138">
        <f>SUM(K47:K48)</f>
        <v>50000</v>
      </c>
    </row>
    <row r="50" spans="2:12" s="2" customFormat="1" ht="33.75" customHeight="1">
      <c r="B50" s="204"/>
      <c r="C50" s="250"/>
      <c r="D50" s="260" t="s">
        <v>61</v>
      </c>
      <c r="E50" s="141" t="s">
        <v>72</v>
      </c>
      <c r="F50" s="133" t="s">
        <v>76</v>
      </c>
      <c r="G50" s="150" t="s">
        <v>75</v>
      </c>
      <c r="H50" s="134">
        <v>30000</v>
      </c>
      <c r="I50" s="142">
        <v>1</v>
      </c>
      <c r="J50" s="136" t="s">
        <v>77</v>
      </c>
      <c r="K50" s="160">
        <f>I50*L50</f>
        <v>30000</v>
      </c>
      <c r="L50" s="2">
        <f>IF(H50*1&gt;=100000,100000,H50*1)</f>
        <v>30000</v>
      </c>
    </row>
    <row r="51" spans="2:12" s="2" customFormat="1" ht="33.75" customHeight="1">
      <c r="B51" s="204"/>
      <c r="C51" s="250"/>
      <c r="D51" s="260"/>
      <c r="E51" s="114"/>
      <c r="F51" s="52"/>
      <c r="G51" s="52"/>
      <c r="H51" s="69"/>
      <c r="I51" s="106"/>
      <c r="J51" s="75"/>
      <c r="K51" s="71">
        <f>I51*L51</f>
        <v>0</v>
      </c>
      <c r="L51" s="2">
        <f>IF(H51*1&gt;=100000,100000,H51*1)</f>
        <v>0</v>
      </c>
    </row>
    <row r="52" spans="2:12" s="2" customFormat="1" ht="33.75" customHeight="1">
      <c r="B52" s="204"/>
      <c r="C52" s="250"/>
      <c r="D52" s="260"/>
      <c r="E52" s="14"/>
      <c r="F52" s="49"/>
      <c r="G52" s="49"/>
      <c r="H52" s="81"/>
      <c r="I52" s="78"/>
      <c r="J52" s="72"/>
      <c r="K52" s="66">
        <f t="shared" ref="K52" si="5">I52*L52</f>
        <v>0</v>
      </c>
      <c r="L52" s="2">
        <f>IF(H52*1&gt;=100000,100000,H52*1)</f>
        <v>0</v>
      </c>
    </row>
    <row r="53" spans="2:12" s="2" customFormat="1" ht="33.75" customHeight="1">
      <c r="B53" s="204"/>
      <c r="C53" s="250"/>
      <c r="D53" s="261"/>
      <c r="E53" s="25"/>
      <c r="F53" s="54"/>
      <c r="G53" s="54"/>
      <c r="H53" s="101"/>
      <c r="I53" s="64"/>
      <c r="J53" s="73"/>
      <c r="K53" s="71">
        <f>I53*L53</f>
        <v>0</v>
      </c>
      <c r="L53" s="2">
        <f>IF(H53*1&gt;=100000,100000,H53*1)</f>
        <v>0</v>
      </c>
    </row>
    <row r="54" spans="2:12" s="2" customFormat="1" ht="33.75" customHeight="1" thickBot="1">
      <c r="B54" s="204"/>
      <c r="C54" s="251"/>
      <c r="D54" s="262"/>
      <c r="E54" s="257" t="s">
        <v>21</v>
      </c>
      <c r="F54" s="258"/>
      <c r="G54" s="258"/>
      <c r="H54" s="258"/>
      <c r="I54" s="258"/>
      <c r="J54" s="259"/>
      <c r="K54" s="138">
        <f>MIN(100000, SUM(K50:K53))</f>
        <v>30000</v>
      </c>
    </row>
    <row r="55" spans="2:12" s="2" customFormat="1" ht="33.75" customHeight="1" thickTop="1" thickBot="1">
      <c r="B55" s="204"/>
      <c r="C55" s="252" t="s">
        <v>36</v>
      </c>
      <c r="D55" s="253"/>
      <c r="E55" s="253"/>
      <c r="F55" s="253"/>
      <c r="G55" s="253"/>
      <c r="H55" s="253"/>
      <c r="I55" s="253"/>
      <c r="J55" s="254"/>
      <c r="K55" s="140">
        <f>K46+K49+K54</f>
        <v>120000</v>
      </c>
      <c r="L55" s="16"/>
    </row>
    <row r="56" spans="2:12" s="2" customFormat="1" ht="33.75" customHeight="1">
      <c r="B56" s="204"/>
      <c r="C56" s="215" t="s">
        <v>51</v>
      </c>
      <c r="D56" s="217" t="s">
        <v>12</v>
      </c>
      <c r="E56" s="24" t="s">
        <v>11</v>
      </c>
      <c r="F56" s="58"/>
      <c r="G56" s="58"/>
      <c r="H56" s="104"/>
      <c r="I56" s="105"/>
      <c r="J56" s="97"/>
      <c r="K56" s="98">
        <f>J56*L56</f>
        <v>0</v>
      </c>
      <c r="L56" s="2">
        <f>IF(H56*1&gt;=50000,50000,H56*1)</f>
        <v>0</v>
      </c>
    </row>
    <row r="57" spans="2:12" s="2" customFormat="1" ht="33.75" customHeight="1" thickBot="1">
      <c r="B57" s="204"/>
      <c r="C57" s="216"/>
      <c r="D57" s="218"/>
      <c r="E57" s="41" t="s">
        <v>39</v>
      </c>
      <c r="F57" s="186" t="s">
        <v>67</v>
      </c>
      <c r="G57" s="186" t="s">
        <v>68</v>
      </c>
      <c r="H57" s="187">
        <v>30000</v>
      </c>
      <c r="I57" s="188">
        <v>1</v>
      </c>
      <c r="J57" s="189" t="s">
        <v>65</v>
      </c>
      <c r="K57" s="131">
        <f>I57*L57</f>
        <v>20000</v>
      </c>
      <c r="L57" s="2">
        <f>IF(H57*1&gt;=20000,20000,H57*1)</f>
        <v>20000</v>
      </c>
    </row>
    <row r="58" spans="2:12" s="2" customFormat="1" ht="33.75" customHeight="1" thickTop="1" thickBot="1">
      <c r="B58" s="205"/>
      <c r="C58" s="284" t="s">
        <v>20</v>
      </c>
      <c r="D58" s="285"/>
      <c r="E58" s="285"/>
      <c r="F58" s="285"/>
      <c r="G58" s="285"/>
      <c r="H58" s="285"/>
      <c r="I58" s="285"/>
      <c r="J58" s="286"/>
      <c r="K58" s="190">
        <f>SUM(K56:K57)</f>
        <v>20000</v>
      </c>
    </row>
    <row r="59" spans="2:12" s="2" customFormat="1" ht="33.75" customHeight="1" thickTop="1" thickBot="1">
      <c r="B59" s="287" t="s">
        <v>3</v>
      </c>
      <c r="C59" s="277"/>
      <c r="D59" s="277"/>
      <c r="E59" s="277"/>
      <c r="F59" s="277"/>
      <c r="G59" s="277"/>
      <c r="H59" s="277"/>
      <c r="I59" s="277"/>
      <c r="J59" s="278"/>
      <c r="K59" s="161">
        <f>K41+K58+K55</f>
        <v>522000</v>
      </c>
    </row>
    <row r="60" spans="2:12" s="2" customFormat="1" ht="33.75" customHeight="1" thickBot="1">
      <c r="B60" s="11"/>
      <c r="C60" s="11"/>
      <c r="D60" s="13"/>
      <c r="E60" s="13"/>
      <c r="F60" s="13"/>
      <c r="G60" s="13"/>
      <c r="H60" s="13"/>
      <c r="I60" s="13"/>
      <c r="J60" s="59"/>
      <c r="K60" s="12"/>
    </row>
    <row r="61" spans="2:12" s="2" customFormat="1" ht="33.75" customHeight="1" thickBot="1">
      <c r="B61" s="17" t="s">
        <v>42</v>
      </c>
      <c r="C61" s="40"/>
      <c r="D61" s="196" t="s">
        <v>0</v>
      </c>
      <c r="E61" s="197"/>
      <c r="F61" s="18"/>
      <c r="G61" s="18"/>
      <c r="H61" s="19" t="s">
        <v>1</v>
      </c>
      <c r="I61" s="196" t="s">
        <v>43</v>
      </c>
      <c r="J61" s="197"/>
      <c r="K61" s="20" t="s">
        <v>2</v>
      </c>
    </row>
    <row r="62" spans="2:12" s="2" customFormat="1" ht="33.75" customHeight="1">
      <c r="B62" s="288" t="s">
        <v>44</v>
      </c>
      <c r="C62" s="280"/>
      <c r="D62" s="275" t="s">
        <v>78</v>
      </c>
      <c r="E62" s="276"/>
      <c r="F62" s="191"/>
      <c r="G62" s="191"/>
      <c r="H62" s="116">
        <v>300000</v>
      </c>
      <c r="I62" s="171">
        <v>1</v>
      </c>
      <c r="J62" s="143"/>
      <c r="K62" s="172">
        <f>I62*L62</f>
        <v>200000</v>
      </c>
      <c r="L62" s="2">
        <f>IF(H62*1&gt;=200000,200000,H62*1)</f>
        <v>200000</v>
      </c>
    </row>
    <row r="63" spans="2:12" s="2" customFormat="1" ht="33.75" customHeight="1" thickBot="1">
      <c r="B63" s="289"/>
      <c r="C63" s="281"/>
      <c r="D63" s="267"/>
      <c r="E63" s="268"/>
      <c r="F63" s="192"/>
      <c r="G63" s="192"/>
      <c r="H63" s="81"/>
      <c r="I63" s="145"/>
      <c r="J63" s="146"/>
      <c r="K63" s="15">
        <f>H63*I63</f>
        <v>0</v>
      </c>
    </row>
    <row r="64" spans="2:12" s="2" customFormat="1" ht="33.75" customHeight="1" thickTop="1" thickBot="1">
      <c r="B64" s="290"/>
      <c r="C64" s="282"/>
      <c r="D64" s="283" t="s">
        <v>45</v>
      </c>
      <c r="E64" s="277"/>
      <c r="F64" s="277"/>
      <c r="G64" s="277"/>
      <c r="H64" s="277"/>
      <c r="I64" s="277"/>
      <c r="J64" s="278"/>
      <c r="K64" s="173">
        <f>SUM(K62:K63)</f>
        <v>200000</v>
      </c>
    </row>
    <row r="65" spans="2:12" s="2" customFormat="1" ht="33.75" customHeight="1">
      <c r="B65" s="272" t="s">
        <v>52</v>
      </c>
      <c r="C65" s="280"/>
      <c r="D65" s="275" t="s">
        <v>79</v>
      </c>
      <c r="E65" s="276"/>
      <c r="F65" s="191"/>
      <c r="G65" s="191"/>
      <c r="H65" s="116">
        <v>150000</v>
      </c>
      <c r="I65" s="171">
        <v>1</v>
      </c>
      <c r="J65" s="143"/>
      <c r="K65" s="172">
        <f>I65*L65</f>
        <v>100000</v>
      </c>
      <c r="L65" s="2">
        <f>IF(H62*1&gt;=100000,100000,H62*1)</f>
        <v>100000</v>
      </c>
    </row>
    <row r="66" spans="2:12" s="2" customFormat="1" ht="33.75" customHeight="1" thickBot="1">
      <c r="B66" s="273"/>
      <c r="C66" s="281"/>
      <c r="D66" s="267"/>
      <c r="E66" s="268"/>
      <c r="F66" s="192"/>
      <c r="G66" s="192"/>
      <c r="H66" s="81"/>
      <c r="I66" s="145"/>
      <c r="J66" s="146"/>
      <c r="K66" s="15">
        <f>H66*I66</f>
        <v>0</v>
      </c>
    </row>
    <row r="67" spans="2:12" s="2" customFormat="1" ht="33.75" customHeight="1" thickTop="1" thickBot="1">
      <c r="B67" s="274"/>
      <c r="C67" s="282"/>
      <c r="D67" s="283" t="s">
        <v>46</v>
      </c>
      <c r="E67" s="277"/>
      <c r="F67" s="277"/>
      <c r="G67" s="277"/>
      <c r="H67" s="277"/>
      <c r="I67" s="277"/>
      <c r="J67" s="278"/>
      <c r="K67" s="173">
        <f>SUM(K65:K66)</f>
        <v>100000</v>
      </c>
    </row>
    <row r="68" spans="2:12" s="2" customFormat="1" ht="33.75" customHeight="1">
      <c r="B68" s="272" t="s">
        <v>53</v>
      </c>
      <c r="C68" s="280"/>
      <c r="D68" s="275" t="s">
        <v>80</v>
      </c>
      <c r="E68" s="276"/>
      <c r="F68" s="191"/>
      <c r="G68" s="191"/>
      <c r="H68" s="116">
        <v>150000</v>
      </c>
      <c r="I68" s="174">
        <v>1</v>
      </c>
      <c r="J68" s="97"/>
      <c r="K68" s="172">
        <f>H68*I68</f>
        <v>150000</v>
      </c>
    </row>
    <row r="69" spans="2:12" s="2" customFormat="1" ht="33.75" customHeight="1">
      <c r="B69" s="273"/>
      <c r="C69" s="281"/>
      <c r="D69" s="263" t="s">
        <v>81</v>
      </c>
      <c r="E69" s="264"/>
      <c r="F69" s="193"/>
      <c r="G69" s="193"/>
      <c r="H69" s="124">
        <v>70000</v>
      </c>
      <c r="I69" s="175">
        <v>1</v>
      </c>
      <c r="J69" s="75"/>
      <c r="K69" s="176">
        <f>H69*I69</f>
        <v>70000</v>
      </c>
    </row>
    <row r="70" spans="2:12" s="2" customFormat="1" ht="33.75" customHeight="1" thickBot="1">
      <c r="B70" s="273"/>
      <c r="C70" s="281"/>
      <c r="D70" s="267"/>
      <c r="E70" s="268"/>
      <c r="F70" s="192"/>
      <c r="G70" s="192"/>
      <c r="H70" s="81"/>
      <c r="I70" s="148"/>
      <c r="J70" s="144"/>
      <c r="K70" s="15">
        <f>H70*I70</f>
        <v>0</v>
      </c>
    </row>
    <row r="71" spans="2:12" s="2" customFormat="1" ht="33.75" customHeight="1" thickTop="1" thickBot="1">
      <c r="B71" s="274"/>
      <c r="C71" s="282"/>
      <c r="D71" s="283" t="s">
        <v>47</v>
      </c>
      <c r="E71" s="277"/>
      <c r="F71" s="277"/>
      <c r="G71" s="277"/>
      <c r="H71" s="277"/>
      <c r="I71" s="277"/>
      <c r="J71" s="278"/>
      <c r="K71" s="173">
        <f>SUM(K68:K70)</f>
        <v>220000</v>
      </c>
    </row>
    <row r="72" spans="2:12" s="2" customFormat="1" ht="33.75" customHeight="1">
      <c r="B72" s="269" t="s">
        <v>54</v>
      </c>
      <c r="C72" s="280"/>
      <c r="D72" s="279" t="s">
        <v>82</v>
      </c>
      <c r="E72" s="276"/>
      <c r="F72" s="191"/>
      <c r="G72" s="191"/>
      <c r="H72" s="116">
        <v>18000</v>
      </c>
      <c r="I72" s="174">
        <v>1</v>
      </c>
      <c r="J72" s="164"/>
      <c r="K72" s="172">
        <f>H72*I72</f>
        <v>18000</v>
      </c>
    </row>
    <row r="73" spans="2:12" s="2" customFormat="1" ht="33.75" customHeight="1">
      <c r="B73" s="270"/>
      <c r="C73" s="281"/>
      <c r="D73" s="263" t="s">
        <v>83</v>
      </c>
      <c r="E73" s="264"/>
      <c r="F73" s="194"/>
      <c r="G73" s="194"/>
      <c r="H73" s="152">
        <v>30000</v>
      </c>
      <c r="I73" s="120">
        <v>2</v>
      </c>
      <c r="J73" s="154" t="s">
        <v>84</v>
      </c>
      <c r="K73" s="177">
        <f>H73*I73</f>
        <v>60000</v>
      </c>
    </row>
    <row r="74" spans="2:12" s="2" customFormat="1" ht="33.75" customHeight="1" thickBot="1">
      <c r="B74" s="270"/>
      <c r="C74" s="281"/>
      <c r="D74" s="265"/>
      <c r="E74" s="266"/>
      <c r="F74" s="194"/>
      <c r="G74" s="194"/>
      <c r="H74" s="61"/>
      <c r="I74" s="62"/>
      <c r="J74" s="72"/>
      <c r="K74" s="27">
        <f>H74*I74</f>
        <v>0</v>
      </c>
    </row>
    <row r="75" spans="2:12" s="2" customFormat="1" ht="33.75" customHeight="1" thickTop="1" thickBot="1">
      <c r="B75" s="271"/>
      <c r="C75" s="282"/>
      <c r="D75" s="277" t="s">
        <v>48</v>
      </c>
      <c r="E75" s="277"/>
      <c r="F75" s="277"/>
      <c r="G75" s="277"/>
      <c r="H75" s="277"/>
      <c r="I75" s="277"/>
      <c r="J75" s="278"/>
      <c r="K75" s="173">
        <f>SUM(K72:K74)</f>
        <v>78000</v>
      </c>
    </row>
    <row r="76" spans="2:12" s="2" customFormat="1" ht="33.75" customHeight="1">
      <c r="B76" s="230" t="s">
        <v>49</v>
      </c>
      <c r="C76" s="215"/>
      <c r="D76" s="234" t="s">
        <v>85</v>
      </c>
      <c r="E76" s="235"/>
      <c r="F76" s="191"/>
      <c r="G76" s="191"/>
      <c r="H76" s="116">
        <v>5000</v>
      </c>
      <c r="I76" s="174">
        <v>1</v>
      </c>
      <c r="J76" s="147"/>
      <c r="K76" s="172">
        <f>H76*I76</f>
        <v>5000</v>
      </c>
    </row>
    <row r="77" spans="2:12" s="2" customFormat="1" ht="33.75" customHeight="1">
      <c r="B77" s="231"/>
      <c r="C77" s="243"/>
      <c r="D77" s="242"/>
      <c r="E77" s="242"/>
      <c r="F77" s="194"/>
      <c r="G77" s="194"/>
      <c r="H77" s="61"/>
      <c r="I77" s="78"/>
      <c r="J77" s="72"/>
      <c r="K77" s="27">
        <f>H77*I77</f>
        <v>0</v>
      </c>
    </row>
    <row r="78" spans="2:12" s="2" customFormat="1" ht="33.75" customHeight="1" thickBot="1">
      <c r="B78" s="231"/>
      <c r="C78" s="243"/>
      <c r="D78" s="236"/>
      <c r="E78" s="237"/>
      <c r="F78" s="192"/>
      <c r="G78" s="192"/>
      <c r="H78" s="81"/>
      <c r="I78" s="99"/>
      <c r="J78" s="100"/>
      <c r="K78" s="23">
        <f>H78*I78</f>
        <v>0</v>
      </c>
    </row>
    <row r="79" spans="2:12" s="2" customFormat="1" ht="33.75" customHeight="1" thickTop="1" thickBot="1">
      <c r="B79" s="232"/>
      <c r="C79" s="216"/>
      <c r="D79" s="238" t="s">
        <v>50</v>
      </c>
      <c r="E79" s="238"/>
      <c r="F79" s="238"/>
      <c r="G79" s="238"/>
      <c r="H79" s="238"/>
      <c r="I79" s="238"/>
      <c r="J79" s="239"/>
      <c r="K79" s="178">
        <f>SUM(K76:K78)</f>
        <v>5000</v>
      </c>
    </row>
    <row r="80" spans="2:12" ht="38.25" customHeight="1" thickTop="1" thickBot="1">
      <c r="B80" s="227" t="s">
        <v>22</v>
      </c>
      <c r="C80" s="228"/>
      <c r="D80" s="228"/>
      <c r="E80" s="228"/>
      <c r="F80" s="228"/>
      <c r="G80" s="228"/>
      <c r="H80" s="228"/>
      <c r="I80" s="228"/>
      <c r="J80" s="229"/>
      <c r="K80" s="179">
        <f>K64+K67+K71+K75+K79</f>
        <v>603000</v>
      </c>
      <c r="L80" s="34"/>
    </row>
    <row r="81" spans="2:12" ht="38.25" customHeight="1" thickBot="1">
      <c r="B81" s="38"/>
      <c r="C81" s="36"/>
      <c r="D81" s="36"/>
      <c r="E81" s="36"/>
      <c r="F81" s="36"/>
      <c r="G81" s="36"/>
      <c r="H81" s="36"/>
      <c r="I81" s="36"/>
      <c r="J81" s="60"/>
      <c r="K81" s="37"/>
      <c r="L81" s="34"/>
    </row>
    <row r="82" spans="2:12" ht="37.950000000000003" customHeight="1" thickBot="1">
      <c r="B82" s="224" t="s">
        <v>23</v>
      </c>
      <c r="C82" s="225"/>
      <c r="D82" s="225"/>
      <c r="E82" s="225"/>
      <c r="F82" s="225"/>
      <c r="G82" s="225"/>
      <c r="H82" s="225"/>
      <c r="I82" s="225"/>
      <c r="J82" s="226"/>
      <c r="K82" s="180">
        <f>K80+K59</f>
        <v>1125000</v>
      </c>
      <c r="L82" s="34"/>
    </row>
    <row r="83" spans="2:12" ht="25.5" customHeight="1" thickBot="1">
      <c r="B83" s="221" t="s">
        <v>4</v>
      </c>
      <c r="C83" s="222"/>
      <c r="D83" s="222"/>
      <c r="E83" s="222"/>
      <c r="F83" s="222"/>
      <c r="G83" s="222"/>
      <c r="H83" s="222"/>
      <c r="I83" s="222"/>
      <c r="J83" s="223"/>
      <c r="K83" s="181" t="s">
        <v>86</v>
      </c>
    </row>
    <row r="84" spans="2:12" ht="38.25" customHeight="1" thickTop="1" thickBot="1">
      <c r="B84" s="240" t="s">
        <v>24</v>
      </c>
      <c r="C84" s="241"/>
      <c r="D84" s="241"/>
      <c r="E84" s="241"/>
      <c r="F84" s="241"/>
      <c r="G84" s="241"/>
      <c r="H84" s="241"/>
      <c r="I84" s="241"/>
      <c r="J84" s="241"/>
      <c r="K84" s="182">
        <f>IF(K83="","",_xlfn.LET(_xlpm.補助率,IF(K83="2/3 (拡充)",2/3,IF(K83="1/2 (一般)",1/2,0)),_xlpm.上限額,IF(K83="2/3 (拡充)",1000000,IF(K83="1/2 (一般)",500000,0)),_xlpm.補助金, ROUNDDOWN(K82*_xlpm.補助率,-3),MIN(_xlpm.補助金,_xlpm.上限額)))</f>
        <v>500000</v>
      </c>
    </row>
    <row r="86" spans="2:12" s="10" customFormat="1" ht="60.75" customHeight="1">
      <c r="B86" s="233" t="s">
        <v>88</v>
      </c>
      <c r="C86" s="233"/>
      <c r="D86" s="233"/>
      <c r="E86" s="233"/>
      <c r="F86" s="233"/>
      <c r="G86" s="233"/>
      <c r="H86" s="233"/>
      <c r="I86" s="233"/>
      <c r="J86" s="233"/>
      <c r="K86" s="233"/>
      <c r="L86" s="108"/>
    </row>
    <row r="87" spans="2:12" s="10" customFormat="1" ht="36" customHeight="1">
      <c r="B87" s="233" t="s">
        <v>55</v>
      </c>
      <c r="C87" s="233"/>
      <c r="D87" s="233"/>
      <c r="E87" s="233"/>
      <c r="F87" s="233"/>
      <c r="G87" s="233"/>
      <c r="H87" s="233"/>
      <c r="I87" s="233"/>
      <c r="J87" s="233"/>
      <c r="K87" s="233"/>
    </row>
    <row r="88" spans="2:12" s="10" customFormat="1" ht="36" customHeight="1">
      <c r="B88" s="233" t="s">
        <v>56</v>
      </c>
      <c r="C88" s="233"/>
      <c r="D88" s="233"/>
      <c r="E88" s="233"/>
      <c r="F88" s="233"/>
      <c r="G88" s="233"/>
      <c r="H88" s="233"/>
      <c r="I88" s="233"/>
      <c r="J88" s="233"/>
      <c r="K88" s="233"/>
    </row>
  </sheetData>
  <mergeCells count="69">
    <mergeCell ref="B65:B67"/>
    <mergeCell ref="C58:J58"/>
    <mergeCell ref="B59:J59"/>
    <mergeCell ref="D67:J67"/>
    <mergeCell ref="D66:E66"/>
    <mergeCell ref="C62:C64"/>
    <mergeCell ref="C65:C67"/>
    <mergeCell ref="D65:E65"/>
    <mergeCell ref="D61:E61"/>
    <mergeCell ref="I61:J61"/>
    <mergeCell ref="B62:B64"/>
    <mergeCell ref="D63:E63"/>
    <mergeCell ref="D64:J64"/>
    <mergeCell ref="D62:E62"/>
    <mergeCell ref="D73:E73"/>
    <mergeCell ref="D69:E69"/>
    <mergeCell ref="D74:E74"/>
    <mergeCell ref="D70:E70"/>
    <mergeCell ref="B72:B75"/>
    <mergeCell ref="B68:B71"/>
    <mergeCell ref="D68:E68"/>
    <mergeCell ref="D75:J75"/>
    <mergeCell ref="D72:E72"/>
    <mergeCell ref="C72:C75"/>
    <mergeCell ref="D71:J71"/>
    <mergeCell ref="C68:C71"/>
    <mergeCell ref="D31:D35"/>
    <mergeCell ref="E35:J35"/>
    <mergeCell ref="C41:J41"/>
    <mergeCell ref="C6:C40"/>
    <mergeCell ref="C55:J55"/>
    <mergeCell ref="D42:D46"/>
    <mergeCell ref="E46:J46"/>
    <mergeCell ref="C42:C54"/>
    <mergeCell ref="D47:D49"/>
    <mergeCell ref="E49:J49"/>
    <mergeCell ref="D36:D40"/>
    <mergeCell ref="E40:J40"/>
    <mergeCell ref="D50:D54"/>
    <mergeCell ref="E54:J54"/>
    <mergeCell ref="B83:J83"/>
    <mergeCell ref="B82:J82"/>
    <mergeCell ref="B80:J80"/>
    <mergeCell ref="B76:B79"/>
    <mergeCell ref="B88:K88"/>
    <mergeCell ref="B87:K87"/>
    <mergeCell ref="D76:E76"/>
    <mergeCell ref="D78:E78"/>
    <mergeCell ref="D79:J79"/>
    <mergeCell ref="B86:K86"/>
    <mergeCell ref="B84:J84"/>
    <mergeCell ref="D77:E77"/>
    <mergeCell ref="C76:C79"/>
    <mergeCell ref="B2:M2"/>
    <mergeCell ref="D5:E5"/>
    <mergeCell ref="I5:J5"/>
    <mergeCell ref="D6:D10"/>
    <mergeCell ref="E10:J10"/>
    <mergeCell ref="B6:B58"/>
    <mergeCell ref="D26:D30"/>
    <mergeCell ref="E30:J30"/>
    <mergeCell ref="B4:E4"/>
    <mergeCell ref="D11:D14"/>
    <mergeCell ref="E14:J14"/>
    <mergeCell ref="D15:D25"/>
    <mergeCell ref="E25:J25"/>
    <mergeCell ref="C56:C57"/>
    <mergeCell ref="D56:D57"/>
    <mergeCell ref="F4:J4"/>
  </mergeCells>
  <phoneticPr fontId="2"/>
  <dataValidations count="3">
    <dataValidation type="list" allowBlank="1" showInputMessage="1" showErrorMessage="1" sqref="K4" xr:uid="{39860959-E764-4660-B831-2A4A1DA77A09}">
      <formula1>"✔"</formula1>
    </dataValidation>
    <dataValidation type="list" allowBlank="1" showInputMessage="1" showErrorMessage="1" sqref="K83" xr:uid="{9955531F-756E-4E1D-ADD1-A795C464DF5C}">
      <formula1>"選択してください,1/2 (一般),2/3 (拡充)"</formula1>
    </dataValidation>
    <dataValidation type="custom" allowBlank="1" showInputMessage="1" showErrorMessage="1" sqref="I11:I12" xr:uid="{E8BA8A8C-FDB2-465B-A8CC-9B32A3F7A3D0}">
      <formula1>1</formula1>
    </dataValidation>
  </dataValidations>
  <printOptions horizontalCentered="1" verticalCentered="1"/>
  <pageMargins left="0.70866141732283472" right="0.31496062992125984" top="0.74803149606299213" bottom="0.35433070866141736" header="0.31496062992125984" footer="0.31496062992125984"/>
  <pageSetup paperSize="9" scale="24"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補助対象経費一覧 </vt:lpstr>
      <vt:lpstr>'補助対象経費一覧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2026-08-28T06:47:49Z</dcterms:created>
  <dcterms:modified xsi:type="dcterms:W3CDTF">2026-09-04T02:52:46Z</dcterms:modified>
</cp:coreProperties>
</file>